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RK-15-2006-47, př. 1" sheetId="1" r:id="rId1"/>
  </sheets>
  <definedNames>
    <definedName name="_xlnm.Print_Area" localSheetId="0">'RK-15-2006-47, př. 1'!$A$1:$G$109</definedName>
  </definedNames>
  <calcPr fullCalcOnLoad="1"/>
</workbook>
</file>

<file path=xl/sharedStrings.xml><?xml version="1.0" encoding="utf-8"?>
<sst xmlns="http://schemas.openxmlformats.org/spreadsheetml/2006/main" count="121" uniqueCount="55">
  <si>
    <t>ZZS</t>
  </si>
  <si>
    <t>Nemocnice Pelhřimov</t>
  </si>
  <si>
    <t>Nemocnice Jihlava</t>
  </si>
  <si>
    <t>Nemocnice Třebíč</t>
  </si>
  <si>
    <t>Celkem</t>
  </si>
  <si>
    <t>Zařízení</t>
  </si>
  <si>
    <t>požadavek</t>
  </si>
  <si>
    <t>Certifikace nemocnic-jakost</t>
  </si>
  <si>
    <t>paragraf</t>
  </si>
  <si>
    <t>položka</t>
  </si>
  <si>
    <t>celkem v Kč</t>
  </si>
  <si>
    <t>II. Rozpočet kraje</t>
  </si>
  <si>
    <t>jednotný příděl na organizaci</t>
  </si>
  <si>
    <t xml:space="preserve">III. Návrh na rozdělení </t>
  </si>
  <si>
    <t>podle počtu zaměstnanců</t>
  </si>
  <si>
    <t>koeficient</t>
  </si>
  <si>
    <t>přidělená částka</t>
  </si>
  <si>
    <t>Rozpočet výdajů celkem</t>
  </si>
  <si>
    <t>Nemocnice</t>
  </si>
  <si>
    <t>UZ</t>
  </si>
  <si>
    <t>schválený</t>
  </si>
  <si>
    <t>+  -</t>
  </si>
  <si>
    <t>Nemocnice Nové Město</t>
  </si>
  <si>
    <t>00000</t>
  </si>
  <si>
    <t>I. Požadavky nemocnic a záchranné služby na dotaci na certifikaci v roce 2006</t>
  </si>
  <si>
    <t>Základní sazba po modifikaci  dle překročení</t>
  </si>
  <si>
    <t xml:space="preserve">Mezní hodnoty pro výpočet </t>
  </si>
  <si>
    <t xml:space="preserve">y=k*x+a </t>
  </si>
  <si>
    <t>počet zaměstnanců</t>
  </si>
  <si>
    <t>maximální počet</t>
  </si>
  <si>
    <t>minimální počet</t>
  </si>
  <si>
    <t xml:space="preserve">ZZS </t>
  </si>
  <si>
    <t>min sazba v tis. Kč</t>
  </si>
  <si>
    <t>max sazba v tis. Kč</t>
  </si>
  <si>
    <t>Koeficient</t>
  </si>
  <si>
    <t>Návrh na rozdělení podle lineární závislisti s danou maximální a minimální sazbou při dodržení celkového limitu 2 mil. Kč</t>
  </si>
  <si>
    <t>k=( max. sazba-min.sazba ) / ( max.počet-min.počet )</t>
  </si>
  <si>
    <t>a= - ( max. sazba-min.sazba ) / ( max.počet-min.počety ) * min. počet + min. sazba</t>
  </si>
  <si>
    <t>podle lineární závislisti s danou maximální a minimální sazbou při dodržení celkového limitu 2 mil. Kč</t>
  </si>
  <si>
    <t>zaměstnanci k 31.12.2005</t>
  </si>
  <si>
    <t>V. Pomocný výpočet pro variantu se stanovenou maximální a mininální sazbou</t>
  </si>
  <si>
    <t>varianta 2</t>
  </si>
  <si>
    <t>varianta 3</t>
  </si>
  <si>
    <t>varianta 1</t>
  </si>
  <si>
    <t>Lineární závislost výše sazby na počtu zaměstnaců se stanovenou minimální a maximální výší sazby</t>
  </si>
  <si>
    <t xml:space="preserve">Lineární závislost sazby na počtu zaměstnanců </t>
  </si>
  <si>
    <t>Rozpočet výdajů po úpravě</t>
  </si>
  <si>
    <t>Návrh na změnu</t>
  </si>
  <si>
    <t>% přidělené částky z celkového rozpočtu</t>
  </si>
  <si>
    <t>upravený dle stavu k 30.4.2006</t>
  </si>
  <si>
    <t xml:space="preserve">IV. Návrh rozpočtového opatření na kapitole Zdravotnictví, § 3522, položka 5331 </t>
  </si>
  <si>
    <t>rozdělení podle požadavků - varianta 4</t>
  </si>
  <si>
    <t>varianta 4</t>
  </si>
  <si>
    <t>RK-15-2006-47, př. 1</t>
  </si>
  <si>
    <t>Počet stran: 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</si>
</sst>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#,##0.0000"/>
    <numFmt numFmtId="166" formatCode="0.000000"/>
    <numFmt numFmtId="167" formatCode="#,##0.0"/>
  </numFmts>
  <fonts count="9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7"/>
      <name val="Arial CE"/>
      <family val="2"/>
    </font>
    <font>
      <b/>
      <sz val="8.5"/>
      <name val="Arial CE"/>
      <family val="2"/>
    </font>
    <font>
      <sz val="8.25"/>
      <name val="Arial CE"/>
      <family val="0"/>
    </font>
    <font>
      <sz val="8.5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67" fontId="2" fillId="0" borderId="3" xfId="0" applyNumberFormat="1" applyFont="1" applyBorder="1" applyAlignment="1">
      <alignment vertical="center"/>
    </xf>
    <xf numFmtId="167" fontId="2" fillId="0" borderId="4" xfId="0" applyNumberFormat="1" applyFont="1" applyBorder="1" applyAlignment="1">
      <alignment vertical="center"/>
    </xf>
    <xf numFmtId="4" fontId="2" fillId="0" borderId="5" xfId="0" applyNumberFormat="1" applyFont="1" applyBorder="1" applyAlignment="1" quotePrefix="1">
      <alignment horizontal="center" vertical="center"/>
    </xf>
    <xf numFmtId="167" fontId="2" fillId="0" borderId="5" xfId="0" applyNumberFormat="1" applyFont="1" applyBorder="1" applyAlignment="1">
      <alignment vertical="center"/>
    </xf>
    <xf numFmtId="167" fontId="2" fillId="0" borderId="6" xfId="0" applyNumberFormat="1" applyFont="1" applyBorder="1" applyAlignment="1">
      <alignment vertical="center"/>
    </xf>
    <xf numFmtId="4" fontId="2" fillId="0" borderId="3" xfId="0" applyNumberFormat="1" applyFont="1" applyBorder="1" applyAlignment="1" quotePrefix="1">
      <alignment horizontal="center" vertical="center"/>
    </xf>
    <xf numFmtId="4" fontId="2" fillId="0" borderId="7" xfId="0" applyNumberFormat="1" applyFont="1" applyBorder="1" applyAlignment="1" quotePrefix="1">
      <alignment horizontal="center" vertical="center"/>
    </xf>
    <xf numFmtId="167" fontId="2" fillId="0" borderId="7" xfId="0" applyNumberFormat="1" applyFont="1" applyBorder="1" applyAlignment="1">
      <alignment vertical="center"/>
    </xf>
    <xf numFmtId="167" fontId="2" fillId="0" borderId="8" xfId="0" applyNumberFormat="1" applyFont="1" applyBorder="1" applyAlignment="1">
      <alignment vertical="center"/>
    </xf>
    <xf numFmtId="167" fontId="2" fillId="2" borderId="9" xfId="0" applyNumberFormat="1" applyFont="1" applyFill="1" applyBorder="1" applyAlignment="1">
      <alignment vertical="center"/>
    </xf>
    <xf numFmtId="167" fontId="2" fillId="2" borderId="2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2" fillId="2" borderId="1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15" xfId="0" applyFont="1" applyBorder="1" applyAlignment="1">
      <alignment vertical="center"/>
    </xf>
    <xf numFmtId="3" fontId="2" fillId="0" borderId="4" xfId="0" applyNumberFormat="1" applyFont="1" applyBorder="1" applyAlignment="1">
      <alignment horizontal="right" vertical="center"/>
    </xf>
    <xf numFmtId="164" fontId="0" fillId="0" borderId="0" xfId="0" applyNumberFormat="1" applyAlignment="1">
      <alignment vertical="center"/>
    </xf>
    <xf numFmtId="0" fontId="3" fillId="0" borderId="16" xfId="0" applyFont="1" applyBorder="1" applyAlignment="1">
      <alignment vertical="center"/>
    </xf>
    <xf numFmtId="3" fontId="2" fillId="0" borderId="17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0" fillId="0" borderId="0" xfId="0" applyAlignment="1">
      <alignment horizontal="left"/>
    </xf>
    <xf numFmtId="165" fontId="3" fillId="0" borderId="4" xfId="0" applyNumberFormat="1" applyFont="1" applyBorder="1" applyAlignment="1">
      <alignment vertical="center"/>
    </xf>
    <xf numFmtId="165" fontId="3" fillId="0" borderId="17" xfId="0" applyNumberFormat="1" applyFont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166" fontId="2" fillId="0" borderId="5" xfId="0" applyNumberFormat="1" applyFont="1" applyBorder="1" applyAlignment="1">
      <alignment vertical="center"/>
    </xf>
    <xf numFmtId="166" fontId="2" fillId="0" borderId="7" xfId="0" applyNumberFormat="1" applyFont="1" applyBorder="1" applyAlignment="1">
      <alignment vertical="center"/>
    </xf>
    <xf numFmtId="166" fontId="2" fillId="2" borderId="9" xfId="0" applyNumberFormat="1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2" borderId="22" xfId="0" applyNumberFormat="1" applyFont="1" applyFill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12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166" fontId="2" fillId="0" borderId="27" xfId="0" applyNumberFormat="1" applyFont="1" applyBorder="1" applyAlignment="1">
      <alignment vertical="center"/>
    </xf>
    <xf numFmtId="166" fontId="2" fillId="2" borderId="10" xfId="0" applyNumberFormat="1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1" fontId="2" fillId="0" borderId="6" xfId="0" applyNumberFormat="1" applyFont="1" applyBorder="1" applyAlignment="1">
      <alignment horizontal="right" vertical="center"/>
    </xf>
    <xf numFmtId="1" fontId="2" fillId="0" borderId="8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horizontal="right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49" fontId="2" fillId="2" borderId="33" xfId="0" applyNumberFormat="1" applyFont="1" applyFill="1" applyBorder="1" applyAlignment="1">
      <alignment horizontal="center"/>
    </xf>
    <xf numFmtId="10" fontId="3" fillId="0" borderId="0" xfId="0" applyNumberFormat="1" applyFont="1" applyAlignment="1">
      <alignment/>
    </xf>
    <xf numFmtId="3" fontId="2" fillId="2" borderId="34" xfId="0" applyNumberFormat="1" applyFont="1" applyFill="1" applyBorder="1" applyAlignment="1">
      <alignment horizontal="center" vertical="center" wrapText="1"/>
    </xf>
    <xf numFmtId="4" fontId="2" fillId="0" borderId="35" xfId="0" applyNumberFormat="1" applyFont="1" applyBorder="1" applyAlignment="1">
      <alignment vertical="center"/>
    </xf>
    <xf numFmtId="4" fontId="2" fillId="0" borderId="36" xfId="0" applyNumberFormat="1" applyFont="1" applyBorder="1" applyAlignment="1">
      <alignment vertical="center"/>
    </xf>
    <xf numFmtId="4" fontId="2" fillId="0" borderId="37" xfId="0" applyNumberFormat="1" applyFont="1" applyBorder="1" applyAlignment="1">
      <alignment vertical="center"/>
    </xf>
    <xf numFmtId="4" fontId="2" fillId="2" borderId="38" xfId="0" applyNumberFormat="1" applyFont="1" applyFill="1" applyBorder="1" applyAlignment="1">
      <alignment vertical="center"/>
    </xf>
    <xf numFmtId="0" fontId="2" fillId="2" borderId="39" xfId="0" applyFont="1" applyFill="1" applyBorder="1" applyAlignment="1">
      <alignment horizontal="center" vertical="top" wrapText="1"/>
    </xf>
    <xf numFmtId="3" fontId="2" fillId="0" borderId="40" xfId="0" applyNumberFormat="1" applyFont="1" applyBorder="1" applyAlignment="1">
      <alignment vertical="center"/>
    </xf>
    <xf numFmtId="3" fontId="2" fillId="0" borderId="41" xfId="0" applyNumberFormat="1" applyFont="1" applyBorder="1" applyAlignment="1">
      <alignment vertical="center"/>
    </xf>
    <xf numFmtId="3" fontId="2" fillId="2" borderId="42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3" fontId="2" fillId="2" borderId="43" xfId="0" applyNumberFormat="1" applyFont="1" applyFill="1" applyBorder="1" applyAlignment="1">
      <alignment vertical="center"/>
    </xf>
    <xf numFmtId="166" fontId="2" fillId="2" borderId="43" xfId="0" applyNumberFormat="1" applyFont="1" applyFill="1" applyBorder="1" applyAlignment="1">
      <alignment vertical="center"/>
    </xf>
    <xf numFmtId="3" fontId="2" fillId="2" borderId="17" xfId="0" applyNumberFormat="1" applyFont="1" applyFill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3" fontId="1" fillId="2" borderId="9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2" fillId="2" borderId="46" xfId="0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2" fillId="2" borderId="47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3" fontId="2" fillId="2" borderId="51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3" fontId="1" fillId="2" borderId="48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vertical="center"/>
    </xf>
    <xf numFmtId="0" fontId="4" fillId="2" borderId="52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54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28" xfId="0" applyBorder="1" applyAlignment="1">
      <alignment vertical="center"/>
    </xf>
    <xf numFmtId="3" fontId="2" fillId="2" borderId="62" xfId="0" applyNumberFormat="1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Varianta 3 se stanovenou maximální a mininální sazbou</a:t>
            </a:r>
          </a:p>
        </c:rich>
      </c:tx>
      <c:layout>
        <c:manualLayout>
          <c:xMode val="factor"/>
          <c:yMode val="factor"/>
          <c:x val="-0.01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405"/>
          <c:w val="0.66975"/>
          <c:h val="0.82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'RK-15-2006-47, př. 1'!$O$24</c:f>
              <c:strCache>
                <c:ptCount val="1"/>
                <c:pt idx="0">
                  <c:v>Lineární závislost sazby na počtu zaměstnanců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'RK-15-2006-47, př. 1'!$B$76:$B$80</c:f>
              <c:numCache/>
            </c:numRef>
          </c:xVal>
          <c:yVal>
            <c:numRef>
              <c:f>'RK-15-2006-47, př. 1'!$C$76:$C$80</c:f>
              <c:numCache/>
            </c:numRef>
          </c:yVal>
          <c:smooth val="1"/>
        </c:ser>
        <c:ser>
          <c:idx val="1"/>
          <c:order val="1"/>
          <c:tx>
            <c:strRef>
              <c:f>'RK-15-2006-47, př. 1'!$G$16</c:f>
              <c:strCache>
                <c:ptCount val="1"/>
                <c:pt idx="0">
                  <c:v>přidělená částka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'RK-15-2006-47, př. 1'!$B$76:$B$80</c:f>
              <c:numCache/>
            </c:numRef>
          </c:xVal>
          <c:yVal>
            <c:numRef>
              <c:f>'RK-15-2006-47, př. 1'!$E$50:$E$54</c:f>
              <c:numCache/>
            </c:numRef>
          </c:yVal>
          <c:smooth val="1"/>
        </c:ser>
        <c:axId val="22326966"/>
        <c:axId val="66724967"/>
      </c:scatterChart>
      <c:valAx>
        <c:axId val="22326966"/>
        <c:scaling>
          <c:orientation val="minMax"/>
          <c:max val="1135"/>
          <c:min val="2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66724967"/>
        <c:crosses val="autoZero"/>
        <c:crossBetween val="midCat"/>
        <c:dispUnits/>
        <c:majorUnit val="200"/>
        <c:minorUnit val="10"/>
      </c:valAx>
      <c:valAx>
        <c:axId val="667249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23269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75"/>
          <c:y val="0.33925"/>
          <c:w val="0.30275"/>
          <c:h val="0.530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Varianta 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8675"/>
          <c:w val="0.72475"/>
          <c:h val="0.87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'RK-15-2006-47, př. 1'!$A$76</c:f>
              <c:strCache>
                <c:ptCount val="1"/>
                <c:pt idx="0">
                  <c:v>ZZS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'RK-15-2006-47, př. 1'!$O$49</c:f>
              <c:strCache/>
            </c:strRef>
          </c:cat>
          <c:val>
            <c:numRef>
              <c:f>'RK-15-2006-47, př. 1'!$O$50</c:f>
              <c:numCache/>
            </c:numRef>
          </c:val>
        </c:ser>
        <c:ser>
          <c:idx val="1"/>
          <c:order val="1"/>
          <c:tx>
            <c:strRef>
              <c:f>'RK-15-2006-47, př. 1'!$A$77</c:f>
              <c:strCache>
                <c:ptCount val="1"/>
                <c:pt idx="0">
                  <c:v>Nemocnice Pelhřimov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'RK-15-2006-47, př. 1'!$O$49</c:f>
              <c:strCache/>
            </c:strRef>
          </c:cat>
          <c:val>
            <c:numRef>
              <c:f>'RK-15-2006-47, př. 1'!$O$51</c:f>
              <c:numCache/>
            </c:numRef>
          </c:val>
        </c:ser>
        <c:ser>
          <c:idx val="2"/>
          <c:order val="2"/>
          <c:tx>
            <c:strRef>
              <c:f>'RK-15-2006-47, př. 1'!$A$78</c:f>
              <c:strCache>
                <c:ptCount val="1"/>
                <c:pt idx="0">
                  <c:v>Nemocnice Nové Město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'RK-15-2006-47, př. 1'!$O$49</c:f>
              <c:strCache/>
            </c:strRef>
          </c:cat>
          <c:val>
            <c:numRef>
              <c:f>'RK-15-2006-47, př. 1'!$O$52</c:f>
              <c:numCache/>
            </c:numRef>
          </c:val>
        </c:ser>
        <c:ser>
          <c:idx val="3"/>
          <c:order val="3"/>
          <c:tx>
            <c:strRef>
              <c:f>'RK-15-2006-47, př. 1'!$A$79</c:f>
              <c:strCache>
                <c:ptCount val="1"/>
                <c:pt idx="0">
                  <c:v>Nemocnice Jihlava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'RK-15-2006-47, př. 1'!$O$49</c:f>
              <c:strCache/>
            </c:strRef>
          </c:cat>
          <c:val>
            <c:numRef>
              <c:f>'RK-15-2006-47, př. 1'!$O$53</c:f>
              <c:numCache/>
            </c:numRef>
          </c:val>
        </c:ser>
        <c:ser>
          <c:idx val="4"/>
          <c:order val="4"/>
          <c:tx>
            <c:strRef>
              <c:f>'RK-15-2006-47, př. 1'!$A$80</c:f>
              <c:strCache>
                <c:ptCount val="1"/>
                <c:pt idx="0">
                  <c:v>Nemocnice Třebíč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'RK-15-2006-47, př. 1'!$O$49</c:f>
              <c:strCache/>
            </c:strRef>
          </c:cat>
          <c:val>
            <c:numRef>
              <c:f>'RK-15-2006-47, př. 1'!$O$54</c:f>
              <c:numCache/>
            </c:numRef>
          </c:val>
        </c:ser>
        <c:overlap val="100"/>
        <c:axId val="63653792"/>
        <c:axId val="36013217"/>
      </c:barChart>
      <c:catAx>
        <c:axId val="63653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6013217"/>
        <c:crosses val="autoZero"/>
        <c:auto val="1"/>
        <c:lblOffset val="100"/>
        <c:noMultiLvlLbl val="0"/>
      </c:catAx>
      <c:valAx>
        <c:axId val="36013217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 CE"/>
                <a:ea typeface="Arial CE"/>
                <a:cs typeface="Arial CE"/>
              </a:defRPr>
            </a:pPr>
          </a:p>
        </c:txPr>
        <c:crossAx val="63653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25"/>
          <c:y val="0.30325"/>
          <c:w val="0.21975"/>
          <c:h val="0.595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91</xdr:row>
      <xdr:rowOff>133350</xdr:rowOff>
    </xdr:from>
    <xdr:to>
      <xdr:col>3</xdr:col>
      <xdr:colOff>28575</xdr:colOff>
      <xdr:row>108</xdr:row>
      <xdr:rowOff>104775</xdr:rowOff>
    </xdr:to>
    <xdr:graphicFrame>
      <xdr:nvGraphicFramePr>
        <xdr:cNvPr id="1" name="Chart 1"/>
        <xdr:cNvGraphicFramePr/>
      </xdr:nvGraphicFramePr>
      <xdr:xfrm>
        <a:off x="0" y="16049625"/>
        <a:ext cx="40100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</xdr:colOff>
      <xdr:row>91</xdr:row>
      <xdr:rowOff>133350</xdr:rowOff>
    </xdr:from>
    <xdr:to>
      <xdr:col>6</xdr:col>
      <xdr:colOff>1104900</xdr:colOff>
      <xdr:row>108</xdr:row>
      <xdr:rowOff>104775</xdr:rowOff>
    </xdr:to>
    <xdr:graphicFrame>
      <xdr:nvGraphicFramePr>
        <xdr:cNvPr id="2" name="Chart 2"/>
        <xdr:cNvGraphicFramePr/>
      </xdr:nvGraphicFramePr>
      <xdr:xfrm>
        <a:off x="4038600" y="16049625"/>
        <a:ext cx="44100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workbookViewId="0" topLeftCell="A1">
      <selection activeCell="F3" sqref="F3"/>
    </sheetView>
  </sheetViews>
  <sheetFormatPr defaultColWidth="9.00390625" defaultRowHeight="12.75"/>
  <cols>
    <col min="1" max="1" width="21.625" style="0" customWidth="1"/>
    <col min="2" max="2" width="15.25390625" style="1" customWidth="1"/>
    <col min="3" max="3" width="15.375" style="0" customWidth="1"/>
    <col min="4" max="5" width="14.625" style="0" customWidth="1"/>
    <col min="6" max="6" width="14.875" style="0" customWidth="1"/>
    <col min="7" max="7" width="15.125" style="0" customWidth="1"/>
  </cols>
  <sheetData>
    <row r="1" ht="12.75">
      <c r="F1" s="6" t="s">
        <v>53</v>
      </c>
    </row>
    <row r="2" ht="12.75">
      <c r="F2" s="6" t="s">
        <v>54</v>
      </c>
    </row>
    <row r="4" spans="1:3" ht="27" customHeight="1" thickBot="1">
      <c r="A4" s="131" t="s">
        <v>24</v>
      </c>
      <c r="B4" s="132"/>
      <c r="C4" s="132"/>
    </row>
    <row r="5" spans="1:4" s="2" customFormat="1" ht="33" customHeight="1" thickBot="1">
      <c r="A5" s="3" t="s">
        <v>5</v>
      </c>
      <c r="B5" s="93" t="s">
        <v>6</v>
      </c>
      <c r="C5" s="94" t="s">
        <v>15</v>
      </c>
      <c r="D5" s="95" t="s">
        <v>51</v>
      </c>
    </row>
    <row r="6" spans="1:4" s="63" customFormat="1" ht="14.25" customHeight="1">
      <c r="A6" s="62" t="s">
        <v>0</v>
      </c>
      <c r="B6" s="92">
        <v>731850</v>
      </c>
      <c r="C6" s="41">
        <f>+B6/B11</f>
        <v>0.22979104196429972</v>
      </c>
      <c r="D6" s="22">
        <f>+B22*C6</f>
        <v>459582.08392859943</v>
      </c>
    </row>
    <row r="7" spans="1:7" s="63" customFormat="1" ht="14.25" customHeight="1" thickBot="1">
      <c r="A7" s="64" t="s">
        <v>1</v>
      </c>
      <c r="B7" s="87">
        <v>400000</v>
      </c>
      <c r="C7" s="42">
        <f>+B7/B11</f>
        <v>0.12559461199114558</v>
      </c>
      <c r="D7" s="24">
        <f>+B22*C7</f>
        <v>251189.22398229115</v>
      </c>
      <c r="F7" s="4" t="s">
        <v>11</v>
      </c>
      <c r="G7" s="1"/>
    </row>
    <row r="8" spans="1:7" s="63" customFormat="1" ht="14.25" customHeight="1" thickBot="1">
      <c r="A8" s="64" t="s">
        <v>22</v>
      </c>
      <c r="B8" s="87">
        <f>120000+300000+200000</f>
        <v>620000</v>
      </c>
      <c r="C8" s="42">
        <f>+B8/B11</f>
        <v>0.19467164858627564</v>
      </c>
      <c r="D8" s="24">
        <f>+B22*C8</f>
        <v>389343.2971725513</v>
      </c>
      <c r="F8" s="3" t="s">
        <v>7</v>
      </c>
      <c r="G8" s="5"/>
    </row>
    <row r="9" spans="1:7" s="63" customFormat="1" ht="14.25" customHeight="1">
      <c r="A9" s="64" t="s">
        <v>2</v>
      </c>
      <c r="B9" s="87">
        <v>683000</v>
      </c>
      <c r="C9" s="42">
        <f>+B9/B11</f>
        <v>0.21445279997488106</v>
      </c>
      <c r="D9" s="24">
        <f>+B22*C9</f>
        <v>428905.5999497621</v>
      </c>
      <c r="F9" s="64" t="s">
        <v>8</v>
      </c>
      <c r="G9" s="66">
        <v>3522</v>
      </c>
    </row>
    <row r="10" spans="1:7" s="63" customFormat="1" ht="14.25" customHeight="1" thickBot="1">
      <c r="A10" s="64" t="s">
        <v>3</v>
      </c>
      <c r="B10" s="87">
        <v>750000</v>
      </c>
      <c r="C10" s="42">
        <f>+B10/B11</f>
        <v>0.23548989748339796</v>
      </c>
      <c r="D10" s="24">
        <f>+B22*C10</f>
        <v>470979.79496679595</v>
      </c>
      <c r="F10" s="65" t="s">
        <v>9</v>
      </c>
      <c r="G10" s="67">
        <v>5166</v>
      </c>
    </row>
    <row r="11" spans="1:7" s="63" customFormat="1" ht="15.75" customHeight="1" thickBot="1">
      <c r="A11" s="88" t="s">
        <v>4</v>
      </c>
      <c r="B11" s="89">
        <f>SUM(B6:B10)</f>
        <v>3184850</v>
      </c>
      <c r="C11" s="90">
        <f>SUM(C6:C10)</f>
        <v>1</v>
      </c>
      <c r="D11" s="91">
        <f>SUM(D6:D10)</f>
        <v>2000000</v>
      </c>
      <c r="F11" s="68" t="s">
        <v>10</v>
      </c>
      <c r="G11" s="69">
        <v>2000000</v>
      </c>
    </row>
    <row r="13" ht="15.75" customHeight="1" thickBot="1">
      <c r="A13" s="6" t="s">
        <v>13</v>
      </c>
    </row>
    <row r="14" spans="1:7" s="2" customFormat="1" ht="31.5" customHeight="1">
      <c r="A14" s="135" t="s">
        <v>5</v>
      </c>
      <c r="B14" s="113" t="s">
        <v>12</v>
      </c>
      <c r="C14" s="115" t="s">
        <v>14</v>
      </c>
      <c r="D14" s="116"/>
      <c r="E14" s="116"/>
      <c r="F14" s="133" t="s">
        <v>38</v>
      </c>
      <c r="G14" s="134"/>
    </row>
    <row r="15" spans="1:7" s="63" customFormat="1" ht="9.75" customHeight="1">
      <c r="A15" s="136"/>
      <c r="B15" s="114"/>
      <c r="C15" s="138" t="s">
        <v>41</v>
      </c>
      <c r="D15" s="139"/>
      <c r="E15" s="140"/>
      <c r="F15" s="141" t="s">
        <v>42</v>
      </c>
      <c r="G15" s="140"/>
    </row>
    <row r="16" spans="1:7" s="63" customFormat="1" ht="19.5" customHeight="1" thickBot="1">
      <c r="A16" s="137"/>
      <c r="B16" s="82" t="s">
        <v>43</v>
      </c>
      <c r="C16" s="77" t="s">
        <v>39</v>
      </c>
      <c r="D16" s="73" t="s">
        <v>15</v>
      </c>
      <c r="E16" s="59" t="s">
        <v>16</v>
      </c>
      <c r="F16" s="70" t="s">
        <v>34</v>
      </c>
      <c r="G16" s="71" t="s">
        <v>16</v>
      </c>
    </row>
    <row r="17" spans="1:7" s="2" customFormat="1" ht="16.5" customHeight="1">
      <c r="A17" s="20" t="s">
        <v>0</v>
      </c>
      <c r="B17" s="83">
        <f>+$G$11/5</f>
        <v>400000</v>
      </c>
      <c r="C17" s="78">
        <v>275.65</v>
      </c>
      <c r="D17" s="41">
        <f>+C17/C22</f>
        <v>0.07173453667270417</v>
      </c>
      <c r="E17" s="46">
        <f>+$G$11*D17</f>
        <v>143469.07334540834</v>
      </c>
      <c r="F17" s="50">
        <f aca="true" t="shared" si="0" ref="F17:G21">+D76</f>
        <v>0.14165929829420698</v>
      </c>
      <c r="G17" s="22">
        <f t="shared" si="0"/>
        <v>283318.596588414</v>
      </c>
    </row>
    <row r="18" spans="1:7" s="2" customFormat="1" ht="16.5" customHeight="1">
      <c r="A18" s="23" t="s">
        <v>1</v>
      </c>
      <c r="B18" s="83">
        <f>+$G$11/5</f>
        <v>400000</v>
      </c>
      <c r="C18" s="79">
        <v>633.49</v>
      </c>
      <c r="D18" s="42">
        <f>+C18/C22</f>
        <v>0.16485801428184788</v>
      </c>
      <c r="E18" s="47">
        <f>+$G$11*D18</f>
        <v>329716.0285636957</v>
      </c>
      <c r="F18" s="50">
        <f t="shared" si="0"/>
        <v>0.18401589911307287</v>
      </c>
      <c r="G18" s="22">
        <f t="shared" si="0"/>
        <v>368031.79822614574</v>
      </c>
    </row>
    <row r="19" spans="1:7" s="2" customFormat="1" ht="16.5" customHeight="1">
      <c r="A19" s="23" t="s">
        <v>22</v>
      </c>
      <c r="B19" s="83">
        <f>+$G$11/5</f>
        <v>400000</v>
      </c>
      <c r="C19" s="79">
        <v>930.13</v>
      </c>
      <c r="D19" s="42">
        <f>+C19/C22</f>
        <v>0.24205494139445796</v>
      </c>
      <c r="E19" s="47">
        <f>+$G$11*D19</f>
        <v>484109.88278891594</v>
      </c>
      <c r="F19" s="50">
        <f t="shared" si="0"/>
        <v>0.21912841327277657</v>
      </c>
      <c r="G19" s="22">
        <f t="shared" si="0"/>
        <v>438256.82654555317</v>
      </c>
    </row>
    <row r="20" spans="1:7" s="2" customFormat="1" ht="16.5" customHeight="1">
      <c r="A20" s="23" t="s">
        <v>2</v>
      </c>
      <c r="B20" s="83">
        <f>+$G$11/5</f>
        <v>400000</v>
      </c>
      <c r="C20" s="79">
        <v>1130.49</v>
      </c>
      <c r="D20" s="42">
        <f>+C20/C22</f>
        <v>0.2941961776278808</v>
      </c>
      <c r="E20" s="47">
        <f>+$G$11*D20</f>
        <v>588392.3552557616</v>
      </c>
      <c r="F20" s="50">
        <f t="shared" si="0"/>
        <v>0.2428445113614977</v>
      </c>
      <c r="G20" s="22">
        <f t="shared" si="0"/>
        <v>485689.02272299543</v>
      </c>
    </row>
    <row r="21" spans="1:7" s="2" customFormat="1" ht="16.5" customHeight="1" thickBot="1">
      <c r="A21" s="52" t="s">
        <v>3</v>
      </c>
      <c r="B21" s="84">
        <f>+$G$11/5</f>
        <v>400000</v>
      </c>
      <c r="C21" s="80">
        <v>872.88</v>
      </c>
      <c r="D21" s="43">
        <f>+C21/C22</f>
        <v>0.2271563300231091</v>
      </c>
      <c r="E21" s="54">
        <f>+$G$11*D21</f>
        <v>454312.6600462182</v>
      </c>
      <c r="F21" s="50">
        <f t="shared" si="0"/>
        <v>0.2123518779584459</v>
      </c>
      <c r="G21" s="22">
        <f t="shared" si="0"/>
        <v>424703.7559168918</v>
      </c>
    </row>
    <row r="22" spans="1:7" s="2" customFormat="1" ht="22.5" customHeight="1" thickBot="1">
      <c r="A22" s="19" t="s">
        <v>4</v>
      </c>
      <c r="B22" s="85">
        <f aca="true" t="shared" si="1" ref="B22:G22">SUM(B17:B21)</f>
        <v>2000000</v>
      </c>
      <c r="C22" s="81">
        <f t="shared" si="1"/>
        <v>3842.6400000000003</v>
      </c>
      <c r="D22" s="44">
        <f t="shared" si="1"/>
        <v>0.9999999999999999</v>
      </c>
      <c r="E22" s="48">
        <f t="shared" si="1"/>
        <v>1999999.9999999998</v>
      </c>
      <c r="F22" s="56">
        <f t="shared" si="1"/>
        <v>1</v>
      </c>
      <c r="G22" s="45">
        <f t="shared" si="1"/>
        <v>2000000.0000000002</v>
      </c>
    </row>
    <row r="24" spans="1:15" ht="12.75">
      <c r="A24" s="4" t="s">
        <v>50</v>
      </c>
      <c r="O24" t="s">
        <v>45</v>
      </c>
    </row>
    <row r="25" ht="13.5" thickBot="1">
      <c r="A25" s="4" t="s">
        <v>43</v>
      </c>
    </row>
    <row r="26" spans="1:6" s="18" customFormat="1" ht="11.25" customHeight="1">
      <c r="A26" s="101" t="s">
        <v>18</v>
      </c>
      <c r="B26" s="104" t="s">
        <v>19</v>
      </c>
      <c r="C26" s="107" t="s">
        <v>17</v>
      </c>
      <c r="D26" s="108"/>
      <c r="E26" s="111" t="s">
        <v>47</v>
      </c>
      <c r="F26" s="96" t="s">
        <v>46</v>
      </c>
    </row>
    <row r="27" spans="1:6" s="18" customFormat="1" ht="1.5" customHeight="1">
      <c r="A27" s="102"/>
      <c r="B27" s="105"/>
      <c r="C27" s="109"/>
      <c r="D27" s="110"/>
      <c r="E27" s="112"/>
      <c r="F27" s="97"/>
    </row>
    <row r="28" spans="1:15" s="18" customFormat="1" ht="21" customHeight="1" thickBot="1">
      <c r="A28" s="103"/>
      <c r="B28" s="106"/>
      <c r="C28" s="74" t="s">
        <v>20</v>
      </c>
      <c r="D28" s="86" t="s">
        <v>49</v>
      </c>
      <c r="E28" s="75" t="s">
        <v>21</v>
      </c>
      <c r="F28" s="98"/>
      <c r="O28" s="18" t="s">
        <v>48</v>
      </c>
    </row>
    <row r="29" spans="1:15" s="18" customFormat="1" ht="15.75" customHeight="1">
      <c r="A29" s="72" t="str">
        <f>+A7</f>
        <v>Nemocnice Pelhřimov</v>
      </c>
      <c r="B29" s="12" t="s">
        <v>23</v>
      </c>
      <c r="C29" s="7">
        <v>108241</v>
      </c>
      <c r="D29" s="7">
        <v>108241</v>
      </c>
      <c r="E29" s="7">
        <f>+B17/1000</f>
        <v>400</v>
      </c>
      <c r="F29" s="8">
        <f>+D29+E29</f>
        <v>108641</v>
      </c>
      <c r="O29" s="76">
        <f>+E29/E34</f>
        <v>0.2</v>
      </c>
    </row>
    <row r="30" spans="1:15" s="18" customFormat="1" ht="15.75" customHeight="1">
      <c r="A30" s="64" t="str">
        <f>+A8</f>
        <v>Nemocnice Nové Město</v>
      </c>
      <c r="B30" s="9" t="s">
        <v>23</v>
      </c>
      <c r="C30" s="10">
        <v>780</v>
      </c>
      <c r="D30" s="10">
        <v>1047</v>
      </c>
      <c r="E30" s="10">
        <f>+B18/1000</f>
        <v>400</v>
      </c>
      <c r="F30" s="11">
        <f>+D30+E30</f>
        <v>1447</v>
      </c>
      <c r="O30" s="76">
        <f>+E30/E34</f>
        <v>0.2</v>
      </c>
    </row>
    <row r="31" spans="1:15" s="18" customFormat="1" ht="15.75" customHeight="1">
      <c r="A31" s="64" t="str">
        <f>+A9</f>
        <v>Nemocnice Jihlava</v>
      </c>
      <c r="B31" s="9" t="s">
        <v>23</v>
      </c>
      <c r="C31" s="10">
        <v>920</v>
      </c>
      <c r="D31" s="10">
        <v>930</v>
      </c>
      <c r="E31" s="10">
        <f>+B19/1000</f>
        <v>400</v>
      </c>
      <c r="F31" s="11">
        <f>+D31+E31</f>
        <v>1330</v>
      </c>
      <c r="O31" s="76">
        <f>+E31/E34</f>
        <v>0.2</v>
      </c>
    </row>
    <row r="32" spans="1:15" s="18" customFormat="1" ht="15.75" customHeight="1">
      <c r="A32" s="64" t="str">
        <f>+A10</f>
        <v>Nemocnice Třebíč</v>
      </c>
      <c r="B32" s="9" t="s">
        <v>23</v>
      </c>
      <c r="C32" s="10">
        <v>1274</v>
      </c>
      <c r="D32" s="10">
        <v>1274</v>
      </c>
      <c r="E32" s="10">
        <f>+B20/1000</f>
        <v>400</v>
      </c>
      <c r="F32" s="11">
        <f>+D32+E32</f>
        <v>1674</v>
      </c>
      <c r="O32" s="76">
        <f>+E32/E34</f>
        <v>0.2</v>
      </c>
    </row>
    <row r="33" spans="1:15" s="18" customFormat="1" ht="15.75" customHeight="1" thickBot="1">
      <c r="A33" s="65" t="str">
        <f>+A11</f>
        <v>Celkem</v>
      </c>
      <c r="B33" s="13" t="s">
        <v>23</v>
      </c>
      <c r="C33" s="14">
        <v>1457</v>
      </c>
      <c r="D33" s="14">
        <v>1457</v>
      </c>
      <c r="E33" s="10">
        <f>+B21/1000</f>
        <v>400</v>
      </c>
      <c r="F33" s="15">
        <f>+D33+E33</f>
        <v>1857</v>
      </c>
      <c r="O33" s="76">
        <f>+E33/E34</f>
        <v>0.2</v>
      </c>
    </row>
    <row r="34" spans="1:6" s="18" customFormat="1" ht="18.75" customHeight="1" thickBot="1">
      <c r="A34" s="99" t="s">
        <v>4</v>
      </c>
      <c r="B34" s="100"/>
      <c r="C34" s="16">
        <f>SUM(C29:C33)</f>
        <v>112672</v>
      </c>
      <c r="D34" s="16">
        <f>SUM(D29:D33)</f>
        <v>112949</v>
      </c>
      <c r="E34" s="16">
        <f>SUM(E29:E33)</f>
        <v>2000</v>
      </c>
      <c r="F34" s="17">
        <f>SUM(F29:F33)</f>
        <v>114949</v>
      </c>
    </row>
    <row r="35" ht="13.5" thickBot="1">
      <c r="A35" s="4" t="s">
        <v>41</v>
      </c>
    </row>
    <row r="36" spans="1:6" s="18" customFormat="1" ht="11.25" customHeight="1">
      <c r="A36" s="101" t="s">
        <v>18</v>
      </c>
      <c r="B36" s="104" t="s">
        <v>19</v>
      </c>
      <c r="C36" s="107" t="s">
        <v>17</v>
      </c>
      <c r="D36" s="108"/>
      <c r="E36" s="111" t="s">
        <v>47</v>
      </c>
      <c r="F36" s="96" t="s">
        <v>46</v>
      </c>
    </row>
    <row r="37" spans="1:6" s="18" customFormat="1" ht="1.5" customHeight="1">
      <c r="A37" s="102"/>
      <c r="B37" s="105"/>
      <c r="C37" s="109"/>
      <c r="D37" s="110"/>
      <c r="E37" s="112"/>
      <c r="F37" s="97"/>
    </row>
    <row r="38" spans="1:15" s="18" customFormat="1" ht="21" customHeight="1" thickBot="1">
      <c r="A38" s="103"/>
      <c r="B38" s="106"/>
      <c r="C38" s="74" t="s">
        <v>20</v>
      </c>
      <c r="D38" s="86" t="s">
        <v>49</v>
      </c>
      <c r="E38" s="75" t="s">
        <v>21</v>
      </c>
      <c r="F38" s="98"/>
      <c r="O38" s="18" t="s">
        <v>48</v>
      </c>
    </row>
    <row r="39" spans="1:15" s="18" customFormat="1" ht="15.75" customHeight="1">
      <c r="A39" s="72" t="str">
        <f>+A17</f>
        <v>ZZS</v>
      </c>
      <c r="B39" s="12" t="s">
        <v>23</v>
      </c>
      <c r="C39" s="7">
        <v>108241</v>
      </c>
      <c r="D39" s="7">
        <v>108241</v>
      </c>
      <c r="E39" s="7">
        <f>+E17/1000</f>
        <v>143.46907334540833</v>
      </c>
      <c r="F39" s="8">
        <f>+D39+E39</f>
        <v>108384.4690733454</v>
      </c>
      <c r="O39" s="76">
        <f>+E39/E44</f>
        <v>0.07173453667270417</v>
      </c>
    </row>
    <row r="40" spans="1:15" s="18" customFormat="1" ht="15.75" customHeight="1">
      <c r="A40" s="64" t="str">
        <f>+A18</f>
        <v>Nemocnice Pelhřimov</v>
      </c>
      <c r="B40" s="9" t="s">
        <v>23</v>
      </c>
      <c r="C40" s="10">
        <v>780</v>
      </c>
      <c r="D40" s="10">
        <v>1047</v>
      </c>
      <c r="E40" s="10">
        <f>+E18/1000</f>
        <v>329.7160285636957</v>
      </c>
      <c r="F40" s="11">
        <f>+D40+E40</f>
        <v>1376.7160285636958</v>
      </c>
      <c r="O40" s="76">
        <f>+E40/E44</f>
        <v>0.16485801428184785</v>
      </c>
    </row>
    <row r="41" spans="1:15" s="18" customFormat="1" ht="15.75" customHeight="1">
      <c r="A41" s="64" t="str">
        <f>+A19</f>
        <v>Nemocnice Nové Město</v>
      </c>
      <c r="B41" s="9" t="s">
        <v>23</v>
      </c>
      <c r="C41" s="10">
        <v>920</v>
      </c>
      <c r="D41" s="10">
        <v>930</v>
      </c>
      <c r="E41" s="10">
        <f>+E19/1000</f>
        <v>484.10988278891597</v>
      </c>
      <c r="F41" s="11">
        <f>+D41+E41</f>
        <v>1414.109882788916</v>
      </c>
      <c r="O41" s="76">
        <f>+E41/E44</f>
        <v>0.242054941394458</v>
      </c>
    </row>
    <row r="42" spans="1:15" s="18" customFormat="1" ht="15.75" customHeight="1">
      <c r="A42" s="64" t="str">
        <f>+A20</f>
        <v>Nemocnice Jihlava</v>
      </c>
      <c r="B42" s="9" t="s">
        <v>23</v>
      </c>
      <c r="C42" s="10">
        <v>1274</v>
      </c>
      <c r="D42" s="10">
        <v>1274</v>
      </c>
      <c r="E42" s="10">
        <f>+E20/1000</f>
        <v>588.3923552557617</v>
      </c>
      <c r="F42" s="11">
        <f>+D42+E42</f>
        <v>1862.3923552557617</v>
      </c>
      <c r="O42" s="76">
        <f>+E42/E44</f>
        <v>0.29419617762788086</v>
      </c>
    </row>
    <row r="43" spans="1:15" s="18" customFormat="1" ht="15.75" customHeight="1" thickBot="1">
      <c r="A43" s="65" t="str">
        <f>+A21</f>
        <v>Nemocnice Třebíč</v>
      </c>
      <c r="B43" s="13" t="s">
        <v>23</v>
      </c>
      <c r="C43" s="14">
        <v>1457</v>
      </c>
      <c r="D43" s="14">
        <v>1457</v>
      </c>
      <c r="E43" s="10">
        <f>+E21/1000</f>
        <v>454.3126600462182</v>
      </c>
      <c r="F43" s="15">
        <f>+D43+E43</f>
        <v>1911.3126600462183</v>
      </c>
      <c r="O43" s="76">
        <f>+E43/E44</f>
        <v>0.2271563300231091</v>
      </c>
    </row>
    <row r="44" spans="1:6" s="18" customFormat="1" ht="18.75" customHeight="1" thickBot="1">
      <c r="A44" s="99" t="s">
        <v>4</v>
      </c>
      <c r="B44" s="100"/>
      <c r="C44" s="16">
        <f>SUM(C39:C43)</f>
        <v>112672</v>
      </c>
      <c r="D44" s="16">
        <f>SUM(D39:D43)</f>
        <v>112949</v>
      </c>
      <c r="E44" s="16">
        <f>SUM(E39:E43)</f>
        <v>2000</v>
      </c>
      <c r="F44" s="17">
        <f>SUM(F39:F43)</f>
        <v>114949</v>
      </c>
    </row>
    <row r="45" ht="3.75" customHeight="1">
      <c r="A45" s="4"/>
    </row>
    <row r="46" ht="13.5" thickBot="1">
      <c r="A46" s="4" t="s">
        <v>42</v>
      </c>
    </row>
    <row r="47" spans="1:6" s="18" customFormat="1" ht="11.25" customHeight="1">
      <c r="A47" s="101" t="s">
        <v>18</v>
      </c>
      <c r="B47" s="104" t="s">
        <v>19</v>
      </c>
      <c r="C47" s="107" t="s">
        <v>17</v>
      </c>
      <c r="D47" s="108"/>
      <c r="E47" s="111" t="s">
        <v>47</v>
      </c>
      <c r="F47" s="96" t="s">
        <v>46</v>
      </c>
    </row>
    <row r="48" spans="1:6" s="18" customFormat="1" ht="1.5" customHeight="1">
      <c r="A48" s="102"/>
      <c r="B48" s="105"/>
      <c r="C48" s="109"/>
      <c r="D48" s="110"/>
      <c r="E48" s="112"/>
      <c r="F48" s="97"/>
    </row>
    <row r="49" spans="1:15" s="18" customFormat="1" ht="21" customHeight="1" thickBot="1">
      <c r="A49" s="103"/>
      <c r="B49" s="106"/>
      <c r="C49" s="74" t="s">
        <v>20</v>
      </c>
      <c r="D49" s="86" t="s">
        <v>49</v>
      </c>
      <c r="E49" s="75" t="s">
        <v>21</v>
      </c>
      <c r="F49" s="98"/>
      <c r="O49" s="18" t="s">
        <v>48</v>
      </c>
    </row>
    <row r="50" spans="1:15" s="18" customFormat="1" ht="15.75" customHeight="1">
      <c r="A50" s="72" t="str">
        <f>+A17</f>
        <v>ZZS</v>
      </c>
      <c r="B50" s="12" t="s">
        <v>23</v>
      </c>
      <c r="C50" s="7">
        <v>108241</v>
      </c>
      <c r="D50" s="7">
        <v>108241</v>
      </c>
      <c r="E50" s="7">
        <f>+G17/1000</f>
        <v>283.318596588414</v>
      </c>
      <c r="F50" s="8">
        <f>+D50+E50</f>
        <v>108524.31859658842</v>
      </c>
      <c r="O50" s="76">
        <f>+E50/E55</f>
        <v>0.14165929829420698</v>
      </c>
    </row>
    <row r="51" spans="1:15" s="18" customFormat="1" ht="15.75" customHeight="1">
      <c r="A51" s="64" t="str">
        <f>+A18</f>
        <v>Nemocnice Pelhřimov</v>
      </c>
      <c r="B51" s="9" t="s">
        <v>23</v>
      </c>
      <c r="C51" s="10">
        <v>780</v>
      </c>
      <c r="D51" s="10">
        <v>1047</v>
      </c>
      <c r="E51" s="10">
        <f>+G18/1000</f>
        <v>368.0317982261457</v>
      </c>
      <c r="F51" s="11">
        <f>+D51+E51</f>
        <v>1415.0317982261458</v>
      </c>
      <c r="O51" s="76">
        <f>+E51/E55</f>
        <v>0.18401589911307284</v>
      </c>
    </row>
    <row r="52" spans="1:15" s="18" customFormat="1" ht="15.75" customHeight="1">
      <c r="A52" s="64" t="str">
        <f>+A19</f>
        <v>Nemocnice Nové Město</v>
      </c>
      <c r="B52" s="9" t="s">
        <v>23</v>
      </c>
      <c r="C52" s="10">
        <v>920</v>
      </c>
      <c r="D52" s="10">
        <v>930</v>
      </c>
      <c r="E52" s="10">
        <f>+G19/1000</f>
        <v>438.25682654555317</v>
      </c>
      <c r="F52" s="11">
        <f>+D52+E52</f>
        <v>1368.2568265455532</v>
      </c>
      <c r="O52" s="76">
        <f>+E52/E55</f>
        <v>0.21912841327277655</v>
      </c>
    </row>
    <row r="53" spans="1:15" s="18" customFormat="1" ht="15.75" customHeight="1">
      <c r="A53" s="64" t="str">
        <f>+A20</f>
        <v>Nemocnice Jihlava</v>
      </c>
      <c r="B53" s="9" t="s">
        <v>23</v>
      </c>
      <c r="C53" s="10">
        <v>1274</v>
      </c>
      <c r="D53" s="10">
        <v>1274</v>
      </c>
      <c r="E53" s="10">
        <f>+G20/1000</f>
        <v>485.68902272299545</v>
      </c>
      <c r="F53" s="11">
        <f>+D53+E53</f>
        <v>1759.6890227229956</v>
      </c>
      <c r="O53" s="76">
        <f>+E53/E55</f>
        <v>0.2428445113614977</v>
      </c>
    </row>
    <row r="54" spans="1:15" s="18" customFormat="1" ht="15.75" customHeight="1" thickBot="1">
      <c r="A54" s="65" t="str">
        <f>+A21</f>
        <v>Nemocnice Třebíč</v>
      </c>
      <c r="B54" s="13" t="s">
        <v>23</v>
      </c>
      <c r="C54" s="14">
        <v>1457</v>
      </c>
      <c r="D54" s="14">
        <v>1457</v>
      </c>
      <c r="E54" s="10">
        <f>+G21/1000</f>
        <v>424.7037559168918</v>
      </c>
      <c r="F54" s="15">
        <f>+D54+E54</f>
        <v>1881.7037559168919</v>
      </c>
      <c r="O54" s="76">
        <f>+E54/E55</f>
        <v>0.21235187795844587</v>
      </c>
    </row>
    <row r="55" spans="1:6" s="18" customFormat="1" ht="18.75" customHeight="1" thickBot="1">
      <c r="A55" s="99" t="s">
        <v>4</v>
      </c>
      <c r="B55" s="100"/>
      <c r="C55" s="16">
        <f>SUM(C50:C54)</f>
        <v>112672</v>
      </c>
      <c r="D55" s="16">
        <f>SUM(D50:D54)</f>
        <v>112949</v>
      </c>
      <c r="E55" s="16">
        <f>SUM(E50:E54)</f>
        <v>2000.0000000000002</v>
      </c>
      <c r="F55" s="17">
        <f>SUM(F50:F54)</f>
        <v>114949</v>
      </c>
    </row>
    <row r="56" ht="6.75" customHeight="1">
      <c r="B56"/>
    </row>
    <row r="57" ht="13.5" thickBot="1">
      <c r="A57" s="4" t="s">
        <v>52</v>
      </c>
    </row>
    <row r="58" spans="1:6" s="18" customFormat="1" ht="11.25" customHeight="1">
      <c r="A58" s="101" t="s">
        <v>18</v>
      </c>
      <c r="B58" s="104" t="s">
        <v>19</v>
      </c>
      <c r="C58" s="107" t="s">
        <v>17</v>
      </c>
      <c r="D58" s="108"/>
      <c r="E58" s="111" t="s">
        <v>47</v>
      </c>
      <c r="F58" s="96" t="s">
        <v>46</v>
      </c>
    </row>
    <row r="59" spans="1:6" s="18" customFormat="1" ht="1.5" customHeight="1">
      <c r="A59" s="102"/>
      <c r="B59" s="105"/>
      <c r="C59" s="109"/>
      <c r="D59" s="110"/>
      <c r="E59" s="112"/>
      <c r="F59" s="97"/>
    </row>
    <row r="60" spans="1:15" s="18" customFormat="1" ht="21" customHeight="1" thickBot="1">
      <c r="A60" s="103"/>
      <c r="B60" s="106"/>
      <c r="C60" s="74" t="s">
        <v>20</v>
      </c>
      <c r="D60" s="86" t="s">
        <v>49</v>
      </c>
      <c r="E60" s="75" t="s">
        <v>21</v>
      </c>
      <c r="F60" s="98"/>
      <c r="O60" s="18" t="s">
        <v>48</v>
      </c>
    </row>
    <row r="61" spans="1:15" s="18" customFormat="1" ht="15.75" customHeight="1">
      <c r="A61" s="72">
        <f>+A28</f>
        <v>0</v>
      </c>
      <c r="B61" s="12" t="s">
        <v>23</v>
      </c>
      <c r="C61" s="7">
        <v>108241</v>
      </c>
      <c r="D61" s="7">
        <v>108241</v>
      </c>
      <c r="E61" s="7">
        <f>+D6/1000</f>
        <v>459.58208392859945</v>
      </c>
      <c r="F61" s="8">
        <f>+D61+E61</f>
        <v>108700.5820839286</v>
      </c>
      <c r="O61" s="76">
        <f>+E61/E66</f>
        <v>0.22979104196429975</v>
      </c>
    </row>
    <row r="62" spans="1:15" s="18" customFormat="1" ht="15.75" customHeight="1">
      <c r="A62" s="64" t="str">
        <f>+A29</f>
        <v>Nemocnice Pelhřimov</v>
      </c>
      <c r="B62" s="9" t="s">
        <v>23</v>
      </c>
      <c r="C62" s="10">
        <v>780</v>
      </c>
      <c r="D62" s="10">
        <v>1047</v>
      </c>
      <c r="E62" s="10">
        <f>+D7/1000</f>
        <v>251.18922398229114</v>
      </c>
      <c r="F62" s="11">
        <f>+D62+E62</f>
        <v>1298.1892239822912</v>
      </c>
      <c r="O62" s="76">
        <f>+E62/E66</f>
        <v>0.12559461199114558</v>
      </c>
    </row>
    <row r="63" spans="1:15" s="18" customFormat="1" ht="15.75" customHeight="1">
      <c r="A63" s="64" t="str">
        <f>+A30</f>
        <v>Nemocnice Nové Město</v>
      </c>
      <c r="B63" s="9" t="s">
        <v>23</v>
      </c>
      <c r="C63" s="10">
        <v>920</v>
      </c>
      <c r="D63" s="10">
        <v>930</v>
      </c>
      <c r="E63" s="10">
        <f>+D8/1000</f>
        <v>389.3432971725513</v>
      </c>
      <c r="F63" s="11">
        <f>+D63+E63</f>
        <v>1319.3432971725513</v>
      </c>
      <c r="O63" s="76">
        <f>+E63/E66</f>
        <v>0.19467164858627567</v>
      </c>
    </row>
    <row r="64" spans="1:15" s="18" customFormat="1" ht="15.75" customHeight="1">
      <c r="A64" s="64" t="str">
        <f>+A31</f>
        <v>Nemocnice Jihlava</v>
      </c>
      <c r="B64" s="9" t="s">
        <v>23</v>
      </c>
      <c r="C64" s="10">
        <v>1274</v>
      </c>
      <c r="D64" s="10">
        <v>1274</v>
      </c>
      <c r="E64" s="10">
        <f>+D9/1000</f>
        <v>428.9055999497621</v>
      </c>
      <c r="F64" s="11">
        <f>+D64+E64</f>
        <v>1702.905599949762</v>
      </c>
      <c r="O64" s="76">
        <f>+E64/E66</f>
        <v>0.2144527999748811</v>
      </c>
    </row>
    <row r="65" spans="1:15" s="18" customFormat="1" ht="15.75" customHeight="1" thickBot="1">
      <c r="A65" s="65" t="str">
        <f>+A32</f>
        <v>Nemocnice Třebíč</v>
      </c>
      <c r="B65" s="13" t="s">
        <v>23</v>
      </c>
      <c r="C65" s="14">
        <v>1457</v>
      </c>
      <c r="D65" s="14">
        <v>1457</v>
      </c>
      <c r="E65" s="10">
        <f>+D10/1000</f>
        <v>470.97979496679596</v>
      </c>
      <c r="F65" s="15">
        <f>+D65+E65</f>
        <v>1927.979794966796</v>
      </c>
      <c r="O65" s="76">
        <f>+E65/E66</f>
        <v>0.23548989748339802</v>
      </c>
    </row>
    <row r="66" spans="1:6" s="18" customFormat="1" ht="18.75" customHeight="1" thickBot="1">
      <c r="A66" s="99" t="s">
        <v>4</v>
      </c>
      <c r="B66" s="100"/>
      <c r="C66" s="16">
        <f>SUM(C61:C65)</f>
        <v>112672</v>
      </c>
      <c r="D66" s="16">
        <f>SUM(D61:D65)</f>
        <v>112949</v>
      </c>
      <c r="E66" s="16">
        <f>SUM(E61:E65)</f>
        <v>1999.9999999999998</v>
      </c>
      <c r="F66" s="17">
        <f>SUM(F61:F65)</f>
        <v>114949.00000000001</v>
      </c>
    </row>
    <row r="67" ht="12.75" hidden="1"/>
    <row r="68" ht="12.75" hidden="1"/>
    <row r="69" ht="12.75" hidden="1"/>
    <row r="72" ht="13.5" thickBot="1">
      <c r="A72" s="6" t="s">
        <v>40</v>
      </c>
    </row>
    <row r="73" spans="1:5" ht="12.75">
      <c r="A73" s="117" t="s">
        <v>44</v>
      </c>
      <c r="B73" s="118"/>
      <c r="C73" s="118"/>
      <c r="D73" s="127" t="s">
        <v>35</v>
      </c>
      <c r="E73" s="128"/>
    </row>
    <row r="74" spans="1:5" ht="20.25" customHeight="1" thickBot="1">
      <c r="A74" s="119"/>
      <c r="B74" s="120"/>
      <c r="C74" s="120"/>
      <c r="D74" s="129"/>
      <c r="E74" s="130"/>
    </row>
    <row r="75" spans="1:5" ht="31.5" customHeight="1" thickBot="1">
      <c r="A75" s="57" t="s">
        <v>5</v>
      </c>
      <c r="B75" s="58" t="s">
        <v>28</v>
      </c>
      <c r="C75" s="59" t="s">
        <v>25</v>
      </c>
      <c r="D75" s="60" t="s">
        <v>34</v>
      </c>
      <c r="E75" s="61" t="s">
        <v>16</v>
      </c>
    </row>
    <row r="76" spans="1:5" s="2" customFormat="1" ht="12.75">
      <c r="A76" s="20" t="s">
        <v>31</v>
      </c>
      <c r="B76" s="21">
        <f>+C17</f>
        <v>275.65</v>
      </c>
      <c r="C76" s="46">
        <f>+E90*B76+E91</f>
        <v>350</v>
      </c>
      <c r="D76" s="50">
        <f>+C76/C81</f>
        <v>0.14165929829420698</v>
      </c>
      <c r="E76" s="22">
        <f>+$G$11*D76</f>
        <v>283318.596588414</v>
      </c>
    </row>
    <row r="77" spans="1:5" s="2" customFormat="1" ht="12.75">
      <c r="A77" s="23" t="str">
        <f>+A51</f>
        <v>Nemocnice Pelhřimov</v>
      </c>
      <c r="B77" s="21">
        <f>+C18</f>
        <v>633.49</v>
      </c>
      <c r="C77" s="47">
        <f>+E90*B77+E91</f>
        <v>454.65116279069764</v>
      </c>
      <c r="D77" s="49">
        <f>+C77/C81</f>
        <v>0.18401589911307287</v>
      </c>
      <c r="E77" s="24">
        <f>+$G$11*D77</f>
        <v>368031.79822614574</v>
      </c>
    </row>
    <row r="78" spans="1:5" s="2" customFormat="1" ht="12.75">
      <c r="A78" s="23" t="str">
        <f>+A52</f>
        <v>Nemocnice Nové Město</v>
      </c>
      <c r="B78" s="21">
        <f>+C19</f>
        <v>930.13</v>
      </c>
      <c r="C78" s="47">
        <f>+E90*B78+E91</f>
        <v>541.4042393898274</v>
      </c>
      <c r="D78" s="49">
        <f>+C78/C81</f>
        <v>0.21912841327277657</v>
      </c>
      <c r="E78" s="24">
        <f>+$G$11*D78</f>
        <v>438256.82654555317</v>
      </c>
    </row>
    <row r="79" spans="1:5" s="2" customFormat="1" ht="12.75">
      <c r="A79" s="23" t="str">
        <f>+A53</f>
        <v>Nemocnice Jihlava</v>
      </c>
      <c r="B79" s="21">
        <f>+C20</f>
        <v>1130.49</v>
      </c>
      <c r="C79" s="47">
        <f>+E90*B79+E91</f>
        <v>600</v>
      </c>
      <c r="D79" s="49">
        <f>+C79/C81</f>
        <v>0.2428445113614977</v>
      </c>
      <c r="E79" s="24">
        <f>+$G$11*D79</f>
        <v>485689.02272299543</v>
      </c>
    </row>
    <row r="80" spans="1:5" s="2" customFormat="1" ht="13.5" thickBot="1">
      <c r="A80" s="52" t="str">
        <f>+A54</f>
        <v>Nemocnice Třebíč</v>
      </c>
      <c r="B80" s="53">
        <f>+C21</f>
        <v>872.88</v>
      </c>
      <c r="C80" s="54">
        <f>+E90*B80+E91</f>
        <v>524.6613401338261</v>
      </c>
      <c r="D80" s="55">
        <f>+C80/C81</f>
        <v>0.2123518779584459</v>
      </c>
      <c r="E80" s="51">
        <f>+$G$11*D80</f>
        <v>424703.7559168918</v>
      </c>
    </row>
    <row r="81" spans="1:5" s="2" customFormat="1" ht="15.75" customHeight="1" thickBot="1">
      <c r="A81" s="19" t="s">
        <v>4</v>
      </c>
      <c r="B81" s="40"/>
      <c r="C81" s="48">
        <f>SUM(C76:C80)</f>
        <v>2470.716742314351</v>
      </c>
      <c r="D81" s="56">
        <f>SUM(D76:D80)</f>
        <v>1</v>
      </c>
      <c r="E81" s="45">
        <f>SUM(E76:E80)</f>
        <v>2000000.0000000002</v>
      </c>
    </row>
    <row r="82" spans="1:5" ht="4.5" customHeight="1">
      <c r="A82" s="25"/>
      <c r="B82" s="26"/>
      <c r="C82" s="27"/>
      <c r="D82" s="28"/>
      <c r="E82" s="29"/>
    </row>
    <row r="83" spans="1:5" ht="13.5" thickBot="1">
      <c r="A83" s="6" t="s">
        <v>26</v>
      </c>
      <c r="B83" s="30"/>
      <c r="E83" s="29"/>
    </row>
    <row r="84" spans="1:5" ht="12.75">
      <c r="A84" s="31" t="s">
        <v>29</v>
      </c>
      <c r="B84" s="32">
        <f>+MAX(B76:B80)</f>
        <v>1130.49</v>
      </c>
      <c r="C84" s="2"/>
      <c r="D84" s="2"/>
      <c r="E84" s="33"/>
    </row>
    <row r="85" spans="1:5" ht="13.5" thickBot="1">
      <c r="A85" s="34" t="s">
        <v>30</v>
      </c>
      <c r="B85" s="35">
        <f>+MIN(B76:B83)</f>
        <v>275.65</v>
      </c>
      <c r="C85" s="2"/>
      <c r="D85" s="2"/>
      <c r="E85" s="33"/>
    </row>
    <row r="86" spans="1:5" ht="12.75">
      <c r="A86" s="36" t="s">
        <v>32</v>
      </c>
      <c r="B86" s="32">
        <v>600</v>
      </c>
      <c r="C86" s="2"/>
      <c r="D86" s="2"/>
      <c r="E86" s="33"/>
    </row>
    <row r="87" spans="1:5" ht="13.5" thickBot="1">
      <c r="A87" s="34" t="s">
        <v>33</v>
      </c>
      <c r="B87" s="35">
        <v>350</v>
      </c>
      <c r="C87" s="2"/>
      <c r="D87" s="2"/>
      <c r="E87" s="33"/>
    </row>
    <row r="88" spans="2:5" ht="4.5" customHeight="1">
      <c r="B88" s="30"/>
      <c r="E88" s="29"/>
    </row>
    <row r="89" spans="1:5" ht="13.5" hidden="1" thickBot="1">
      <c r="A89" s="37" t="s">
        <v>27</v>
      </c>
      <c r="B89" s="37"/>
      <c r="C89" s="37"/>
      <c r="D89" s="37"/>
      <c r="E89" s="29"/>
    </row>
    <row r="90" spans="1:5" ht="12.75" hidden="1">
      <c r="A90" s="121" t="s">
        <v>36</v>
      </c>
      <c r="B90" s="122"/>
      <c r="C90" s="122"/>
      <c r="D90" s="123"/>
      <c r="E90" s="38">
        <f>+(B86-B87)/(B84-B85)</f>
        <v>0.2924523887511113</v>
      </c>
    </row>
    <row r="91" spans="1:5" ht="13.5" hidden="1" thickBot="1">
      <c r="A91" s="124" t="s">
        <v>37</v>
      </c>
      <c r="B91" s="125"/>
      <c r="C91" s="125"/>
      <c r="D91" s="126"/>
      <c r="E91" s="39">
        <f>-(B86-B87)/(B84-B85)*B85+B87</f>
        <v>269.38549904075614</v>
      </c>
    </row>
  </sheetData>
  <mergeCells count="35">
    <mergeCell ref="A4:C4"/>
    <mergeCell ref="F47:F49"/>
    <mergeCell ref="E47:E48"/>
    <mergeCell ref="B47:B49"/>
    <mergeCell ref="A47:A49"/>
    <mergeCell ref="F14:G14"/>
    <mergeCell ref="A14:A16"/>
    <mergeCell ref="C15:E15"/>
    <mergeCell ref="F15:G15"/>
    <mergeCell ref="F26:F28"/>
    <mergeCell ref="A73:C74"/>
    <mergeCell ref="A90:D90"/>
    <mergeCell ref="A91:D91"/>
    <mergeCell ref="D73:E74"/>
    <mergeCell ref="F36:F38"/>
    <mergeCell ref="A55:B55"/>
    <mergeCell ref="B14:B15"/>
    <mergeCell ref="C14:E14"/>
    <mergeCell ref="C47:D48"/>
    <mergeCell ref="A26:A28"/>
    <mergeCell ref="B26:B28"/>
    <mergeCell ref="C26:D27"/>
    <mergeCell ref="E26:E27"/>
    <mergeCell ref="A34:B34"/>
    <mergeCell ref="A44:B44"/>
    <mergeCell ref="B36:B38"/>
    <mergeCell ref="C36:D37"/>
    <mergeCell ref="E36:E37"/>
    <mergeCell ref="A36:A38"/>
    <mergeCell ref="F58:F60"/>
    <mergeCell ref="A66:B66"/>
    <mergeCell ref="A58:A60"/>
    <mergeCell ref="B58:B60"/>
    <mergeCell ref="C58:D59"/>
    <mergeCell ref="E58:E59"/>
  </mergeCells>
  <printOptions horizontalCentered="1"/>
  <pageMargins left="0.4330708661417323" right="0.31496062992125984" top="0.61" bottom="0.35433070866141736" header="0.35433070866141736" footer="0.1968503937007874"/>
  <pageSetup horizontalDpi="600" verticalDpi="600" orientation="portrait" paperSize="9" scale="87" r:id="rId2"/>
  <rowBreaks count="2" manualBreakCount="2">
    <brk id="56" max="255" man="1"/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jakoubkova</cp:lastModifiedBy>
  <cp:lastPrinted>2006-05-05T07:17:51Z</cp:lastPrinted>
  <dcterms:created xsi:type="dcterms:W3CDTF">2006-04-27T10:25:19Z</dcterms:created>
  <dcterms:modified xsi:type="dcterms:W3CDTF">2006-05-05T07:22:20Z</dcterms:modified>
  <cp:category/>
  <cp:version/>
  <cp:contentType/>
  <cp:contentStatus/>
</cp:coreProperties>
</file>