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598" firstSheet="1" activeTab="5"/>
  </bookViews>
  <sheets>
    <sheet name="náklady" sheetId="1" state="hidden" r:id="rId1"/>
    <sheet name="RK-12-2006-39, př. 1, str.1 - 3" sheetId="2" r:id="rId2"/>
    <sheet name="str. 4" sheetId="3" r:id="rId3"/>
    <sheet name="str. 5,  2 x tabulka" sheetId="4" r:id="rId4"/>
    <sheet name="pohledávky" sheetId="5" state="hidden" r:id="rId5"/>
    <sheet name="str. 6, 2 x tabulka" sheetId="6" r:id="rId6"/>
    <sheet name="HV" sheetId="7" state="hidden" r:id="rId7"/>
    <sheet name="Běžné účty" sheetId="8" state="hidden" r:id="rId8"/>
  </sheets>
  <definedNames>
    <definedName name="_xlnm.Print_Area" localSheetId="0">'náklady'!$A$1:$H$34</definedName>
    <definedName name="_xlnm.Print_Area" localSheetId="1">'RK-12-2006-39, př. 1, str.1 - 3'!$A$1:$Q$146</definedName>
  </definedNames>
  <calcPr fullCalcOnLoad="1"/>
</workbook>
</file>

<file path=xl/sharedStrings.xml><?xml version="1.0" encoding="utf-8"?>
<sst xmlns="http://schemas.openxmlformats.org/spreadsheetml/2006/main" count="743" uniqueCount="206">
  <si>
    <t>NÁKLADY CELKEM</t>
  </si>
  <si>
    <t>HČ</t>
  </si>
  <si>
    <t>DČ</t>
  </si>
  <si>
    <t>Skutečnost</t>
  </si>
  <si>
    <t>CELKEM</t>
  </si>
  <si>
    <t>celkem</t>
  </si>
  <si>
    <t>Výnosy celkem</t>
  </si>
  <si>
    <t xml:space="preserve">z toho: dotace přímé NIV </t>
  </si>
  <si>
    <t>z toho:</t>
  </si>
  <si>
    <t>v tom:</t>
  </si>
  <si>
    <t>do 1 roku</t>
  </si>
  <si>
    <t>starší 1 roku</t>
  </si>
  <si>
    <t>/v tis. Kč/</t>
  </si>
  <si>
    <t>Hospodářský</t>
  </si>
  <si>
    <t>z toho: činnost</t>
  </si>
  <si>
    <t>Návrh přídělu ze zisku:</t>
  </si>
  <si>
    <t>Zůstatky neuhrazené ztráty a fondů před finančním vypořádáním:</t>
  </si>
  <si>
    <t>Neuhrazená</t>
  </si>
  <si>
    <t>výsledek</t>
  </si>
  <si>
    <t>hlavní</t>
  </si>
  <si>
    <t>doplňková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</si>
  <si>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</si>
  <si>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</si>
  <si>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</si>
  <si>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</si>
  <si>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</si>
  <si>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</si>
  <si>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</si>
  <si>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>ztráta po</t>
  </si>
  <si>
    <t xml:space="preserve">celkem </t>
  </si>
  <si>
    <t>ztráty min.let</t>
  </si>
  <si>
    <t>odměn</t>
  </si>
  <si>
    <t>z min.let</t>
  </si>
  <si>
    <t>vypořádání</t>
  </si>
  <si>
    <t>fondu</t>
  </si>
  <si>
    <r>
      <t xml:space="preserve">Běžný účet </t>
    </r>
    <r>
      <rPr>
        <b/>
        <sz val="8"/>
        <rFont val="Arial CE"/>
        <family val="2"/>
      </rPr>
      <t>/úč. 241/</t>
    </r>
  </si>
  <si>
    <t>Běžný</t>
  </si>
  <si>
    <t>Účetní stav peněžních fondů k 31.12.2001</t>
  </si>
  <si>
    <t>z toho prostředky:</t>
  </si>
  <si>
    <t>účet</t>
  </si>
  <si>
    <t>Organizace</t>
  </si>
  <si>
    <t>provozní</t>
  </si>
  <si>
    <t xml:space="preserve">fondu </t>
  </si>
  <si>
    <t xml:space="preserve">rezervního </t>
  </si>
  <si>
    <t>investičního</t>
  </si>
  <si>
    <t xml:space="preserve">/úč. 243/ </t>
  </si>
  <si>
    <t xml:space="preserve"> /úč. 911/</t>
  </si>
  <si>
    <t xml:space="preserve"> /úč. 912/</t>
  </si>
  <si>
    <t xml:space="preserve"> /úč. 914/</t>
  </si>
  <si>
    <t xml:space="preserve">/úč. 916/ </t>
  </si>
  <si>
    <t>DD Humpolec</t>
  </si>
  <si>
    <t>změna</t>
  </si>
  <si>
    <t>k</t>
  </si>
  <si>
    <t xml:space="preserve"> " +   - "</t>
  </si>
  <si>
    <t xml:space="preserve">změna </t>
  </si>
  <si>
    <t>" +  - "</t>
  </si>
  <si>
    <t>Celkem</t>
  </si>
  <si>
    <t>ostatní</t>
  </si>
  <si>
    <t>na platy</t>
  </si>
  <si>
    <t>Limit</t>
  </si>
  <si>
    <t>prostředků</t>
  </si>
  <si>
    <t>Čerpání</t>
  </si>
  <si>
    <t>zapojení</t>
  </si>
  <si>
    <t>fondu odměn</t>
  </si>
  <si>
    <t>mim.zdroje</t>
  </si>
  <si>
    <t>limitu</t>
  </si>
  <si>
    <t>/v tis.Kč/</t>
  </si>
  <si>
    <t>" - " úspora</t>
  </si>
  <si>
    <t xml:space="preserve">" + " překročení </t>
  </si>
  <si>
    <t>Pohledávky</t>
  </si>
  <si>
    <t>Dobytné pohledávky</t>
  </si>
  <si>
    <t>od 91 dne</t>
  </si>
  <si>
    <t>po lhůtě</t>
  </si>
  <si>
    <t>splatnosti v</t>
  </si>
  <si>
    <t>Závazky po lhůtě splatnosti</t>
  </si>
  <si>
    <t>Závazky</t>
  </si>
  <si>
    <t>soudním řízení</t>
  </si>
  <si>
    <t>Nedobytné pohledávky celkem</t>
  </si>
  <si>
    <t>Index</t>
  </si>
  <si>
    <t>rok</t>
  </si>
  <si>
    <t>2001/2000</t>
  </si>
  <si>
    <t>Zaměstnanci</t>
  </si>
  <si>
    <t>Průměrná mzda v Kč</t>
  </si>
  <si>
    <t>Změna</t>
  </si>
  <si>
    <t>" +   -  "</t>
  </si>
  <si>
    <t>účet 521</t>
  </si>
  <si>
    <t>účet 524</t>
  </si>
  <si>
    <t>toto nemazat, ale skrýt !!!</t>
  </si>
  <si>
    <t>Sociální zařízení</t>
  </si>
  <si>
    <t>DÚSP Černovice</t>
  </si>
  <si>
    <t>§ 4313</t>
  </si>
  <si>
    <t>Sociální věci</t>
  </si>
  <si>
    <t>rok 2002</t>
  </si>
  <si>
    <t>rok 2003</t>
  </si>
  <si>
    <t>2003/2002</t>
  </si>
  <si>
    <t>§ 4311</t>
  </si>
  <si>
    <t>Stav finančních prostředků na běžných účtech k 31.12.2003</t>
  </si>
  <si>
    <t>celkem § 4311</t>
  </si>
  <si>
    <t>celkem § 4313</t>
  </si>
  <si>
    <t>§ 4316</t>
  </si>
  <si>
    <t>celkem § 4316</t>
  </si>
  <si>
    <t>§ 4311 Sociální ústavy pro dospělé</t>
  </si>
  <si>
    <t>ÚSP Zboží</t>
  </si>
  <si>
    <t>ÚSP Věž</t>
  </si>
  <si>
    <t>ÚSP Ledeč nad Sázavou</t>
  </si>
  <si>
    <t>ÚSP Lidmaň</t>
  </si>
  <si>
    <t>ÚSP Těchobuz</t>
  </si>
  <si>
    <t>DD Havlíčkův Brod</t>
  </si>
  <si>
    <t>DD Ždírec</t>
  </si>
  <si>
    <t>DD Onšov</t>
  </si>
  <si>
    <t>DD Proseč Obořiště</t>
  </si>
  <si>
    <t>DD Proseč u Pošné</t>
  </si>
  <si>
    <t>Návrh na rozdělení zlepšeného hospodářského výsledku za rok 2003</t>
  </si>
  <si>
    <t xml:space="preserve">§ 4311 Sociální ústavy pro dospělé </t>
  </si>
  <si>
    <t>ÚSPLedeč nad Sázavou</t>
  </si>
  <si>
    <t>Celkem § 4311</t>
  </si>
  <si>
    <t>§ 4313 Sociální ústavy pro zdrav. postiženou mládež</t>
  </si>
  <si>
    <t>Celkem § 4313</t>
  </si>
  <si>
    <t>§ 4316 Domovy důchodců</t>
  </si>
  <si>
    <t>Celkem § 4316</t>
  </si>
  <si>
    <t>§ 4399 Záležitosti soc. věcí a politiky zam. j. n.</t>
  </si>
  <si>
    <t>OÚSS Třebíč</t>
  </si>
  <si>
    <t>OSÚSS Žďár nad Sázavou</t>
  </si>
  <si>
    <t>Celkem § 4399</t>
  </si>
  <si>
    <t>§ 4399</t>
  </si>
  <si>
    <t>celkem § 4399</t>
  </si>
  <si>
    <t>DČ - doplňková činnost</t>
  </si>
  <si>
    <t>HČ - hlavní činnost</t>
  </si>
  <si>
    <t>Ostatní</t>
  </si>
  <si>
    <t>běžné účty</t>
  </si>
  <si>
    <t xml:space="preserve">/úč. 245/ </t>
  </si>
  <si>
    <t>Účetní stav peněžních fondů k 31.12.2003</t>
  </si>
  <si>
    <t>/úč. 245/</t>
  </si>
  <si>
    <t>Závazky ve lhůtě splatnosti</t>
  </si>
  <si>
    <t>za zaměstanci</t>
  </si>
  <si>
    <t>obchodní</t>
  </si>
  <si>
    <t>styk</t>
  </si>
  <si>
    <t>Stav pohledávek a závazků k 31. 12. 2003</t>
  </si>
  <si>
    <t>Vybrané ukazatele nákladů - rozbor hospodaření za rok 2003</t>
  </si>
  <si>
    <t xml:space="preserve">§ 4311  </t>
  </si>
  <si>
    <t xml:space="preserve">§ 4313 </t>
  </si>
  <si>
    <t xml:space="preserve">§ 4316 </t>
  </si>
  <si>
    <t xml:space="preserve">      Dobytné pohledávky</t>
  </si>
  <si>
    <t>Záv. po lhůtě splatnosti</t>
  </si>
  <si>
    <t>mzdy,</t>
  </si>
  <si>
    <t xml:space="preserve"> odvody,</t>
  </si>
  <si>
    <t>ost. závazky</t>
  </si>
  <si>
    <t xml:space="preserve">§ 4311 </t>
  </si>
  <si>
    <t>/úč.245/</t>
  </si>
  <si>
    <t>DNM celkem</t>
  </si>
  <si>
    <t>DHM celkem</t>
  </si>
  <si>
    <t>DNM - dlouhodobý nehmotný majetek</t>
  </si>
  <si>
    <t>DHM - dlouhodobý hmotný majetek</t>
  </si>
  <si>
    <t>Pohledávky celkem</t>
  </si>
  <si>
    <t>Příspěvkové organizace na úseku sociálních služeb</t>
  </si>
  <si>
    <t>Příspěvkové organizace na úseku sociálnich služeb</t>
  </si>
  <si>
    <t>rok 2004</t>
  </si>
  <si>
    <t xml:space="preserve">                           Přehled o stavu dlouhodobého majetku k 31. 12. 2004</t>
  </si>
  <si>
    <t>ÚSP Jinošov</t>
  </si>
  <si>
    <t>ÚSP Nové Syrovice</t>
  </si>
  <si>
    <t>ÚSP Křižanov</t>
  </si>
  <si>
    <t>DD Mitrov</t>
  </si>
  <si>
    <t>DD Velké Meziříčí</t>
  </si>
  <si>
    <t>DD Třebíč Koutkova</t>
  </si>
  <si>
    <t>DD Třebíč Kubešova</t>
  </si>
  <si>
    <t>DD Třebíč Manž. Curieových</t>
  </si>
  <si>
    <t>DD Náměšť nad Oslavou</t>
  </si>
  <si>
    <t>DD Velký Újezd</t>
  </si>
  <si>
    <t>Celkem § 4339</t>
  </si>
  <si>
    <t>Psychocentrum-MRP kr. Vysočina</t>
  </si>
  <si>
    <t>§ 4339</t>
  </si>
  <si>
    <t>C E L K E M</t>
  </si>
  <si>
    <t>Psychocentrum - MRP kraje Vysočina</t>
  </si>
  <si>
    <t>Psychocentrum-MRP kr. Vysoč.</t>
  </si>
  <si>
    <t>celkem § 4339</t>
  </si>
  <si>
    <t>" +   - "</t>
  </si>
  <si>
    <t>/úč.911/</t>
  </si>
  <si>
    <t>pohledávky</t>
  </si>
  <si>
    <t>(1-360 dnů)</t>
  </si>
  <si>
    <t>(nad 360 dnů)</t>
  </si>
  <si>
    <t>Psychocentrum - MRP kr. Vysočina</t>
  </si>
  <si>
    <t>počet stran: 6</t>
  </si>
  <si>
    <t>Návrh na řešení ztráty:</t>
  </si>
  <si>
    <t>ze zůstatku</t>
  </si>
  <si>
    <t>rezervního fondu</t>
  </si>
  <si>
    <t>z rozpočtu</t>
  </si>
  <si>
    <t>zřizovatele</t>
  </si>
  <si>
    <t>do dalších let</t>
  </si>
  <si>
    <t>převod ztráty</t>
  </si>
  <si>
    <t>Návrh na vypořádání zhoršeného výsledku hospodaření za rok 2004</t>
  </si>
  <si>
    <t>rok 2005</t>
  </si>
  <si>
    <t>2005/2004</t>
  </si>
  <si>
    <t>Index
2005/2004</t>
  </si>
  <si>
    <t>Počty zaměstnanců a usměrňování prostředků na platy za rok 2005</t>
  </si>
  <si>
    <t>Vybrané ukazatele výnosů - rozbor hospodaření za rok 2005</t>
  </si>
  <si>
    <t>výnosy z vlastní činnostI</t>
  </si>
  <si>
    <t>Stav pohledávek a závazků k 31. 12. 2005</t>
  </si>
  <si>
    <t>Stav finančních prostředků na běžných účtech k 31.12.2005</t>
  </si>
  <si>
    <t>Účetní stav peněžních fondů k 31.12.2005</t>
  </si>
  <si>
    <t>Návrh na rozdělení zlepšeného hospodářského výsledku za rok 2005</t>
  </si>
  <si>
    <r>
      <t>§ 4339</t>
    </r>
    <r>
      <rPr>
        <sz val="10"/>
        <rFont val="Arial"/>
        <family val="2"/>
      </rPr>
      <t xml:space="preserve"> </t>
    </r>
  </si>
  <si>
    <r>
      <t xml:space="preserve">Vybrané ukazatele nákladů - rozbor hospodaření za rok 2005             </t>
    </r>
    <r>
      <rPr>
        <sz val="9"/>
        <rFont val="Arial"/>
        <family val="2"/>
      </rPr>
      <t>/v tis. Kč/</t>
    </r>
  </si>
  <si>
    <r>
      <t xml:space="preserve">Běžný účet </t>
    </r>
    <r>
      <rPr>
        <b/>
        <sz val="8"/>
        <rFont val="Arial"/>
        <family val="2"/>
      </rPr>
      <t>/úč. 241/</t>
    </r>
  </si>
  <si>
    <t>x</t>
  </si>
  <si>
    <t xml:space="preserve"> provozní dotace zřizovatele</t>
  </si>
  <si>
    <t>RK-12-2006-39,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</si>
</sst>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2"/>
    </font>
    <font>
      <b/>
      <sz val="9"/>
      <color indexed="14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b/>
      <sz val="10"/>
      <color indexed="12"/>
      <name val="Arial CE"/>
      <family val="0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57"/>
      <name val="Arial CE"/>
      <family val="2"/>
    </font>
    <font>
      <b/>
      <sz val="8"/>
      <color indexed="57"/>
      <name val="Arial CE"/>
      <family val="2"/>
    </font>
    <font>
      <sz val="12"/>
      <name val="Arial CE"/>
      <family val="2"/>
    </font>
    <font>
      <b/>
      <sz val="12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3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3" fontId="11" fillId="0" borderId="13" xfId="0" applyNumberFormat="1" applyFont="1" applyBorder="1" applyAlignment="1" applyProtection="1">
      <alignment horizontal="center"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 horizontal="center"/>
      <protection locked="0"/>
    </xf>
    <xf numFmtId="3" fontId="7" fillId="0" borderId="25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7" fillId="0" borderId="26" xfId="0" applyNumberFormat="1" applyFont="1" applyBorder="1" applyAlignment="1" applyProtection="1">
      <alignment horizontal="center"/>
      <protection locked="0"/>
    </xf>
    <xf numFmtId="3" fontId="7" fillId="0" borderId="27" xfId="0" applyNumberFormat="1" applyFont="1" applyBorder="1" applyAlignment="1" applyProtection="1">
      <alignment horizontal="center"/>
      <protection locked="0"/>
    </xf>
    <xf numFmtId="3" fontId="7" fillId="0" borderId="28" xfId="0" applyNumberFormat="1" applyFont="1" applyBorder="1" applyAlignment="1" applyProtection="1">
      <alignment horizontal="center"/>
      <protection locked="0"/>
    </xf>
    <xf numFmtId="3" fontId="7" fillId="0" borderId="23" xfId="0" applyNumberFormat="1" applyFont="1" applyBorder="1" applyAlignment="1" applyProtection="1">
      <alignment horizontal="center"/>
      <protection locked="0"/>
    </xf>
    <xf numFmtId="3" fontId="11" fillId="0" borderId="21" xfId="0" applyNumberFormat="1" applyFont="1" applyFill="1" applyBorder="1" applyAlignment="1" applyProtection="1">
      <alignment horizontal="center"/>
      <protection locked="0"/>
    </xf>
    <xf numFmtId="3" fontId="12" fillId="0" borderId="5" xfId="0" applyNumberFormat="1" applyFon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/>
    </xf>
    <xf numFmtId="3" fontId="11" fillId="0" borderId="32" xfId="0" applyNumberFormat="1" applyFont="1" applyBorder="1" applyAlignment="1" applyProtection="1">
      <alignment horizontal="center"/>
      <protection/>
    </xf>
    <xf numFmtId="3" fontId="11" fillId="0" borderId="33" xfId="0" applyNumberFormat="1" applyFont="1" applyBorder="1" applyAlignment="1" applyProtection="1">
      <alignment horizontal="center"/>
      <protection locked="0"/>
    </xf>
    <xf numFmtId="3" fontId="11" fillId="0" borderId="34" xfId="0" applyNumberFormat="1" applyFont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 horizontal="center"/>
      <protection locked="0"/>
    </xf>
    <xf numFmtId="3" fontId="11" fillId="0" borderId="36" xfId="0" applyNumberFormat="1" applyFont="1" applyBorder="1" applyAlignment="1" applyProtection="1">
      <alignment horizontal="center"/>
      <protection/>
    </xf>
    <xf numFmtId="3" fontId="11" fillId="0" borderId="37" xfId="0" applyNumberFormat="1" applyFont="1" applyBorder="1" applyAlignment="1" applyProtection="1">
      <alignment horizontal="center"/>
      <protection locked="0"/>
    </xf>
    <xf numFmtId="3" fontId="11" fillId="0" borderId="38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/>
      <protection locked="0"/>
    </xf>
    <xf numFmtId="3" fontId="12" fillId="0" borderId="6" xfId="0" applyNumberFormat="1" applyFont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4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41" xfId="0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47" xfId="0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3" fillId="0" borderId="5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7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0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53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/>
    </xf>
    <xf numFmtId="3" fontId="17" fillId="0" borderId="7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40" xfId="0" applyFont="1" applyBorder="1" applyAlignment="1">
      <alignment/>
    </xf>
    <xf numFmtId="0" fontId="7" fillId="0" borderId="5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0" xfId="0" applyNumberFormat="1" applyFont="1" applyBorder="1" applyAlignment="1" applyProtection="1">
      <alignment horizontal="center"/>
      <protection/>
    </xf>
    <xf numFmtId="3" fontId="12" fillId="0" borderId="47" xfId="0" applyNumberFormat="1" applyFont="1" applyBorder="1" applyAlignment="1" applyProtection="1">
      <alignment/>
      <protection/>
    </xf>
    <xf numFmtId="3" fontId="0" fillId="0" borderId="54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12" fillId="0" borderId="55" xfId="0" applyNumberFormat="1" applyFon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3" fontId="0" fillId="0" borderId="57" xfId="0" applyNumberFormat="1" applyBorder="1" applyAlignment="1" applyProtection="1">
      <alignment/>
      <protection locked="0"/>
    </xf>
    <xf numFmtId="3" fontId="12" fillId="0" borderId="50" xfId="0" applyNumberFormat="1" applyFont="1" applyBorder="1" applyAlignment="1" applyProtection="1">
      <alignment/>
      <protection/>
    </xf>
    <xf numFmtId="3" fontId="12" fillId="0" borderId="52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 vertical="center"/>
    </xf>
    <xf numFmtId="3" fontId="23" fillId="0" borderId="5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3" fontId="21" fillId="0" borderId="48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7" fillId="0" borderId="4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3" xfId="0" applyFont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23" fillId="0" borderId="47" xfId="0" applyNumberFormat="1" applyFon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59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3" fontId="25" fillId="0" borderId="5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25" fillId="0" borderId="62" xfId="0" applyNumberFormat="1" applyFont="1" applyBorder="1" applyAlignment="1">
      <alignment/>
    </xf>
    <xf numFmtId="3" fontId="25" fillId="0" borderId="5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63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0" fillId="0" borderId="64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26" fillId="0" borderId="64" xfId="0" applyNumberFormat="1" applyFont="1" applyBorder="1" applyAlignment="1">
      <alignment/>
    </xf>
    <xf numFmtId="2" fontId="25" fillId="0" borderId="63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2" fontId="24" fillId="0" borderId="53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3" fontId="21" fillId="0" borderId="58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28" fillId="0" borderId="47" xfId="0" applyFont="1" applyBorder="1" applyAlignment="1" applyProtection="1">
      <alignment/>
      <protection locked="0"/>
    </xf>
    <xf numFmtId="0" fontId="28" fillId="0" borderId="5" xfId="0" applyFont="1" applyBorder="1" applyAlignment="1" applyProtection="1">
      <alignment/>
      <protection locked="0"/>
    </xf>
    <xf numFmtId="0" fontId="29" fillId="0" borderId="32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7" fillId="0" borderId="32" xfId="0" applyFont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29" fillId="0" borderId="65" xfId="0" applyFont="1" applyBorder="1" applyAlignment="1" applyProtection="1">
      <alignment horizontal="center"/>
      <protection locked="0"/>
    </xf>
    <xf numFmtId="3" fontId="11" fillId="0" borderId="65" xfId="0" applyNumberFormat="1" applyFont="1" applyBorder="1" applyAlignment="1" applyProtection="1">
      <alignment horizontal="center"/>
      <protection/>
    </xf>
    <xf numFmtId="3" fontId="11" fillId="0" borderId="66" xfId="0" applyNumberFormat="1" applyFont="1" applyBorder="1" applyAlignment="1" applyProtection="1">
      <alignment horizontal="center"/>
      <protection locked="0"/>
    </xf>
    <xf numFmtId="3" fontId="11" fillId="0" borderId="67" xfId="0" applyNumberFormat="1" applyFont="1" applyBorder="1" applyAlignment="1" applyProtection="1">
      <alignment horizontal="center"/>
      <protection locked="0"/>
    </xf>
    <xf numFmtId="3" fontId="11" fillId="0" borderId="68" xfId="0" applyNumberFormat="1" applyFont="1" applyBorder="1" applyAlignment="1" applyProtection="1">
      <alignment horizontal="center"/>
      <protection locked="0"/>
    </xf>
    <xf numFmtId="3" fontId="11" fillId="0" borderId="69" xfId="0" applyNumberFormat="1" applyFont="1" applyBorder="1" applyAlignment="1" applyProtection="1">
      <alignment horizontal="center"/>
      <protection/>
    </xf>
    <xf numFmtId="3" fontId="11" fillId="0" borderId="70" xfId="0" applyNumberFormat="1" applyFont="1" applyBorder="1" applyAlignment="1" applyProtection="1">
      <alignment horizontal="center"/>
      <protection locked="0"/>
    </xf>
    <xf numFmtId="3" fontId="11" fillId="0" borderId="71" xfId="0" applyNumberFormat="1" applyFon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0" fontId="28" fillId="0" borderId="50" xfId="0" applyFont="1" applyBorder="1" applyAlignment="1" applyProtection="1">
      <alignment/>
      <protection locked="0"/>
    </xf>
    <xf numFmtId="0" fontId="2" fillId="2" borderId="47" xfId="0" applyFont="1" applyFill="1" applyBorder="1" applyAlignment="1" applyProtection="1">
      <alignment/>
      <protection locked="0"/>
    </xf>
    <xf numFmtId="0" fontId="2" fillId="2" borderId="21" xfId="0" applyFont="1" applyFill="1" applyBorder="1" applyAlignment="1" applyProtection="1">
      <alignment/>
      <protection locked="0"/>
    </xf>
    <xf numFmtId="0" fontId="28" fillId="0" borderId="5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3" fillId="2" borderId="65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0" fontId="3" fillId="2" borderId="10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29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3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23" fillId="2" borderId="2" xfId="0" applyNumberFormat="1" applyFon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7" fillId="2" borderId="66" xfId="0" applyFont="1" applyFill="1" applyBorder="1" applyAlignment="1">
      <alignment horizontal="left" vertical="center"/>
    </xf>
    <xf numFmtId="0" fontId="23" fillId="2" borderId="65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3" fontId="23" fillId="0" borderId="18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23" fillId="0" borderId="31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4" xfId="0" applyNumberFormat="1" applyBorder="1" applyAlignment="1" applyProtection="1">
      <alignment/>
      <protection locked="0"/>
    </xf>
    <xf numFmtId="3" fontId="12" fillId="0" borderId="42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0" fontId="3" fillId="2" borderId="66" xfId="0" applyFont="1" applyFill="1" applyBorder="1" applyAlignment="1">
      <alignment/>
    </xf>
    <xf numFmtId="3" fontId="11" fillId="0" borderId="11" xfId="0" applyNumberFormat="1" applyFont="1" applyBorder="1" applyAlignment="1" applyProtection="1">
      <alignment horizontal="center"/>
      <protection locked="0"/>
    </xf>
    <xf numFmtId="3" fontId="12" fillId="2" borderId="47" xfId="0" applyNumberFormat="1" applyFont="1" applyFill="1" applyBorder="1" applyAlignment="1" applyProtection="1">
      <alignment/>
      <protection/>
    </xf>
    <xf numFmtId="3" fontId="0" fillId="2" borderId="54" xfId="0" applyNumberFormat="1" applyFill="1" applyBorder="1" applyAlignment="1" applyProtection="1">
      <alignment/>
      <protection locked="0"/>
    </xf>
    <xf numFmtId="3" fontId="0" fillId="2" borderId="55" xfId="0" applyNumberFormat="1" applyFill="1" applyBorder="1" applyAlignment="1" applyProtection="1">
      <alignment/>
      <protection locked="0"/>
    </xf>
    <xf numFmtId="3" fontId="0" fillId="2" borderId="56" xfId="0" applyNumberFormat="1" applyFill="1" applyBorder="1" applyAlignment="1" applyProtection="1">
      <alignment/>
      <protection locked="0"/>
    </xf>
    <xf numFmtId="3" fontId="12" fillId="2" borderId="55" xfId="0" applyNumberFormat="1" applyFont="1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 locked="0"/>
    </xf>
    <xf numFmtId="3" fontId="0" fillId="2" borderId="57" xfId="0" applyNumberForma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7" fillId="0" borderId="29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2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2" borderId="72" xfId="0" applyNumberFormat="1" applyFont="1" applyFill="1" applyBorder="1" applyAlignment="1">
      <alignment/>
    </xf>
    <xf numFmtId="3" fontId="6" fillId="2" borderId="73" xfId="0" applyNumberFormat="1" applyFont="1" applyFill="1" applyBorder="1" applyAlignment="1">
      <alignment/>
    </xf>
    <xf numFmtId="3" fontId="25" fillId="2" borderId="71" xfId="0" applyNumberFormat="1" applyFont="1" applyFill="1" applyBorder="1" applyAlignment="1">
      <alignment horizontal="right"/>
    </xf>
    <xf numFmtId="3" fontId="25" fillId="2" borderId="73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horizontal="centerContinuous"/>
    </xf>
    <xf numFmtId="0" fontId="24" fillId="0" borderId="65" xfId="0" applyFont="1" applyBorder="1" applyAlignment="1">
      <alignment horizontal="center" vertical="center"/>
    </xf>
    <xf numFmtId="2" fontId="25" fillId="0" borderId="65" xfId="0" applyNumberFormat="1" applyFont="1" applyBorder="1" applyAlignment="1">
      <alignment/>
    </xf>
    <xf numFmtId="2" fontId="25" fillId="2" borderId="65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25" fillId="0" borderId="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2" borderId="71" xfId="0" applyNumberFormat="1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25" fillId="0" borderId="6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52" xfId="0" applyNumberFormat="1" applyFont="1" applyBorder="1" applyAlignment="1" applyProtection="1">
      <alignment/>
      <protection locked="0"/>
    </xf>
    <xf numFmtId="3" fontId="6" fillId="0" borderId="53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58" xfId="0" applyNumberFormat="1" applyFont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3" fontId="6" fillId="0" borderId="61" xfId="0" applyNumberFormat="1" applyFont="1" applyBorder="1" applyAlignment="1" applyProtection="1">
      <alignment/>
      <protection locked="0"/>
    </xf>
    <xf numFmtId="3" fontId="6" fillId="0" borderId="61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47" xfId="0" applyFont="1" applyBorder="1" applyAlignment="1">
      <alignment/>
    </xf>
    <xf numFmtId="0" fontId="21" fillId="0" borderId="32" xfId="0" applyFont="1" applyBorder="1" applyAlignment="1">
      <alignment/>
    </xf>
    <xf numFmtId="3" fontId="6" fillId="0" borderId="18" xfId="0" applyNumberFormat="1" applyFont="1" applyFill="1" applyBorder="1" applyAlignment="1">
      <alignment vertical="center" wrapText="1"/>
    </xf>
    <xf numFmtId="3" fontId="6" fillId="0" borderId="16" xfId="0" applyNumberFormat="1" applyFont="1" applyBorder="1" applyAlignment="1">
      <alignment/>
    </xf>
    <xf numFmtId="3" fontId="24" fillId="0" borderId="71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1" xfId="0" applyNumberFormat="1" applyFont="1" applyBorder="1" applyAlignment="1" applyProtection="1">
      <alignment horizontal="center"/>
      <protection locked="0"/>
    </xf>
    <xf numFmtId="3" fontId="25" fillId="0" borderId="5" xfId="0" applyNumberFormat="1" applyFont="1" applyBorder="1" applyAlignment="1" applyProtection="1">
      <alignment/>
      <protection/>
    </xf>
    <xf numFmtId="3" fontId="25" fillId="0" borderId="50" xfId="0" applyNumberFormat="1" applyFont="1" applyBorder="1" applyAlignment="1" applyProtection="1">
      <alignment/>
      <protection/>
    </xf>
    <xf numFmtId="3" fontId="21" fillId="0" borderId="13" xfId="0" applyNumberFormat="1" applyFont="1" applyFill="1" applyBorder="1" applyAlignment="1" applyProtection="1">
      <alignment horizontal="center"/>
      <protection locked="0"/>
    </xf>
    <xf numFmtId="3" fontId="21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74" xfId="0" applyFont="1" applyBorder="1" applyAlignment="1" applyProtection="1">
      <alignment/>
      <protection locked="0"/>
    </xf>
    <xf numFmtId="3" fontId="25" fillId="0" borderId="74" xfId="0" applyNumberFormat="1" applyFont="1" applyBorder="1" applyAlignment="1" applyProtection="1">
      <alignment/>
      <protection/>
    </xf>
    <xf numFmtId="3" fontId="6" fillId="0" borderId="75" xfId="0" applyNumberFormat="1" applyFont="1" applyBorder="1" applyAlignment="1" applyProtection="1">
      <alignment/>
      <protection locked="0"/>
    </xf>
    <xf numFmtId="3" fontId="6" fillId="0" borderId="76" xfId="0" applyNumberFormat="1" applyFont="1" applyBorder="1" applyAlignment="1" applyProtection="1">
      <alignment/>
      <protection locked="0"/>
    </xf>
    <xf numFmtId="3" fontId="6" fillId="0" borderId="77" xfId="0" applyNumberFormat="1" applyFont="1" applyBorder="1" applyAlignment="1" applyProtection="1">
      <alignment/>
      <protection locked="0"/>
    </xf>
    <xf numFmtId="3" fontId="6" fillId="0" borderId="76" xfId="0" applyNumberFormat="1" applyFont="1" applyBorder="1" applyAlignment="1" applyProtection="1">
      <alignment/>
      <protection/>
    </xf>
    <xf numFmtId="3" fontId="6" fillId="0" borderId="78" xfId="0" applyNumberFormat="1" applyFont="1" applyBorder="1" applyAlignment="1" applyProtection="1">
      <alignment/>
      <protection locked="0"/>
    </xf>
    <xf numFmtId="3" fontId="6" fillId="0" borderId="79" xfId="0" applyNumberFormat="1" applyFont="1" applyBorder="1" applyAlignment="1" applyProtection="1">
      <alignment/>
      <protection locked="0"/>
    </xf>
    <xf numFmtId="0" fontId="13" fillId="0" borderId="74" xfId="0" applyFont="1" applyBorder="1" applyAlignment="1">
      <alignment/>
    </xf>
    <xf numFmtId="3" fontId="13" fillId="0" borderId="75" xfId="0" applyNumberFormat="1" applyFont="1" applyBorder="1" applyAlignment="1">
      <alignment/>
    </xf>
    <xf numFmtId="0" fontId="0" fillId="0" borderId="80" xfId="0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3" fontId="25" fillId="0" borderId="31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80" xfId="0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81" xfId="0" applyNumberFormat="1" applyFont="1" applyBorder="1" applyAlignment="1" applyProtection="1">
      <alignment/>
      <protection locked="0"/>
    </xf>
    <xf numFmtId="3" fontId="6" fillId="0" borderId="80" xfId="0" applyNumberFormat="1" applyFont="1" applyBorder="1" applyAlignment="1" applyProtection="1">
      <alignment/>
      <protection locked="0"/>
    </xf>
    <xf numFmtId="3" fontId="6" fillId="0" borderId="82" xfId="0" applyNumberFormat="1" applyFont="1" applyBorder="1" applyAlignment="1" applyProtection="1">
      <alignment/>
      <protection/>
    </xf>
    <xf numFmtId="0" fontId="21" fillId="0" borderId="83" xfId="0" applyFont="1" applyBorder="1" applyAlignment="1">
      <alignment/>
    </xf>
    <xf numFmtId="0" fontId="3" fillId="2" borderId="54" xfId="0" applyFont="1" applyFill="1" applyBorder="1" applyAlignment="1" applyProtection="1">
      <alignment horizontal="left"/>
      <protection locked="0"/>
    </xf>
    <xf numFmtId="3" fontId="11" fillId="2" borderId="84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35" fillId="0" borderId="66" xfId="0" applyFont="1" applyBorder="1" applyAlignment="1">
      <alignment/>
    </xf>
    <xf numFmtId="3" fontId="25" fillId="0" borderId="85" xfId="0" applyNumberFormat="1" applyFont="1" applyBorder="1" applyAlignment="1" applyProtection="1">
      <alignment/>
      <protection/>
    </xf>
    <xf numFmtId="3" fontId="25" fillId="0" borderId="13" xfId="0" applyNumberFormat="1" applyFont="1" applyBorder="1" applyAlignment="1" applyProtection="1">
      <alignment/>
      <protection/>
    </xf>
    <xf numFmtId="3" fontId="33" fillId="0" borderId="53" xfId="0" applyNumberFormat="1" applyFont="1" applyBorder="1" applyAlignment="1" applyProtection="1">
      <alignment/>
      <protection locked="0"/>
    </xf>
    <xf numFmtId="3" fontId="33" fillId="0" borderId="3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 locked="0"/>
    </xf>
    <xf numFmtId="3" fontId="33" fillId="0" borderId="29" xfId="0" applyNumberFormat="1" applyFont="1" applyBorder="1" applyAlignment="1" applyProtection="1">
      <alignment/>
      <protection/>
    </xf>
    <xf numFmtId="0" fontId="21" fillId="0" borderId="21" xfId="0" applyFont="1" applyBorder="1" applyAlignment="1" applyProtection="1">
      <alignment horizontal="left"/>
      <protection locked="0"/>
    </xf>
    <xf numFmtId="3" fontId="21" fillId="0" borderId="21" xfId="0" applyNumberFormat="1" applyFont="1" applyBorder="1" applyAlignment="1" applyProtection="1">
      <alignment horizontal="right"/>
      <protection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23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49" xfId="0" applyNumberFormat="1" applyFont="1" applyBorder="1" applyAlignment="1" applyProtection="1">
      <alignment horizontal="right"/>
      <protection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11" fillId="2" borderId="57" xfId="0" applyNumberFormat="1" applyFont="1" applyFill="1" applyBorder="1" applyAlignment="1" applyProtection="1">
      <alignment horizontal="center"/>
      <protection/>
    </xf>
    <xf numFmtId="3" fontId="11" fillId="2" borderId="57" xfId="0" applyNumberFormat="1" applyFont="1" applyFill="1" applyBorder="1" applyAlignment="1" applyProtection="1">
      <alignment horizontal="center"/>
      <protection locked="0"/>
    </xf>
    <xf numFmtId="3" fontId="36" fillId="0" borderId="71" xfId="0" applyNumberFormat="1" applyFont="1" applyBorder="1" applyAlignment="1">
      <alignment/>
    </xf>
    <xf numFmtId="3" fontId="36" fillId="0" borderId="65" xfId="0" applyNumberFormat="1" applyFont="1" applyBorder="1" applyAlignment="1">
      <alignment/>
    </xf>
    <xf numFmtId="3" fontId="36" fillId="0" borderId="66" xfId="0" applyNumberFormat="1" applyFont="1" applyBorder="1" applyAlignment="1">
      <alignment/>
    </xf>
    <xf numFmtId="3" fontId="36" fillId="0" borderId="67" xfId="0" applyNumberFormat="1" applyFont="1" applyBorder="1" applyAlignment="1">
      <alignment/>
    </xf>
    <xf numFmtId="3" fontId="36" fillId="0" borderId="69" xfId="0" applyNumberFormat="1" applyFont="1" applyBorder="1" applyAlignment="1">
      <alignment/>
    </xf>
    <xf numFmtId="0" fontId="21" fillId="0" borderId="86" xfId="0" applyFont="1" applyBorder="1" applyAlignment="1">
      <alignment/>
    </xf>
    <xf numFmtId="0" fontId="21" fillId="0" borderId="87" xfId="0" applyFont="1" applyBorder="1" applyAlignment="1">
      <alignment/>
    </xf>
    <xf numFmtId="0" fontId="21" fillId="0" borderId="88" xfId="0" applyFont="1" applyBorder="1" applyAlignment="1">
      <alignment/>
    </xf>
    <xf numFmtId="0" fontId="21" fillId="0" borderId="89" xfId="0" applyFont="1" applyBorder="1" applyAlignment="1">
      <alignment/>
    </xf>
    <xf numFmtId="3" fontId="24" fillId="0" borderId="3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" fontId="21" fillId="0" borderId="6" xfId="0" applyNumberFormat="1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0" fillId="0" borderId="76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77" xfId="0" applyFont="1" applyBorder="1" applyAlignment="1">
      <alignment/>
    </xf>
    <xf numFmtId="3" fontId="34" fillId="0" borderId="50" xfId="0" applyNumberFormat="1" applyFont="1" applyBorder="1" applyAlignment="1" applyProtection="1">
      <alignment/>
      <protection/>
    </xf>
    <xf numFmtId="1" fontId="0" fillId="0" borderId="79" xfId="0" applyNumberFormat="1" applyFont="1" applyBorder="1" applyAlignment="1">
      <alignment/>
    </xf>
    <xf numFmtId="1" fontId="0" fillId="0" borderId="76" xfId="0" applyNumberFormat="1" applyFont="1" applyBorder="1" applyAlignment="1">
      <alignment/>
    </xf>
    <xf numFmtId="1" fontId="21" fillId="0" borderId="88" xfId="0" applyNumberFormat="1" applyFont="1" applyBorder="1" applyAlignment="1">
      <alignment/>
    </xf>
    <xf numFmtId="1" fontId="21" fillId="0" borderId="89" xfId="0" applyNumberFormat="1" applyFont="1" applyBorder="1" applyAlignment="1">
      <alignment/>
    </xf>
    <xf numFmtId="0" fontId="1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3" borderId="72" xfId="0" applyFont="1" applyFill="1" applyBorder="1" applyAlignment="1">
      <alignment horizontal="center" vertical="center"/>
    </xf>
    <xf numFmtId="0" fontId="43" fillId="3" borderId="71" xfId="0" applyFont="1" applyFill="1" applyBorder="1" applyAlignment="1">
      <alignment horizontal="center"/>
    </xf>
    <xf numFmtId="0" fontId="44" fillId="3" borderId="73" xfId="0" applyFont="1" applyFill="1" applyBorder="1" applyAlignment="1">
      <alignment horizontal="center"/>
    </xf>
    <xf numFmtId="0" fontId="43" fillId="3" borderId="72" xfId="0" applyFont="1" applyFill="1" applyBorder="1" applyAlignment="1">
      <alignment horizontal="center"/>
    </xf>
    <xf numFmtId="0" fontId="43" fillId="3" borderId="73" xfId="0" applyFont="1" applyFill="1" applyBorder="1" applyAlignment="1">
      <alignment horizontal="center"/>
    </xf>
    <xf numFmtId="0" fontId="44" fillId="3" borderId="67" xfId="0" applyFont="1" applyFill="1" applyBorder="1" applyAlignment="1">
      <alignment horizontal="center"/>
    </xf>
    <xf numFmtId="0" fontId="44" fillId="3" borderId="65" xfId="0" applyFont="1" applyFill="1" applyBorder="1" applyAlignment="1">
      <alignment horizontal="center"/>
    </xf>
    <xf numFmtId="0" fontId="43" fillId="3" borderId="66" xfId="0" applyFont="1" applyFill="1" applyBorder="1" applyAlignment="1">
      <alignment horizontal="center" vertical="center"/>
    </xf>
    <xf numFmtId="0" fontId="43" fillId="3" borderId="73" xfId="0" applyFont="1" applyFill="1" applyBorder="1" applyAlignment="1">
      <alignment horizontal="center" vertical="center"/>
    </xf>
    <xf numFmtId="0" fontId="44" fillId="3" borderId="65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3" fontId="45" fillId="0" borderId="1" xfId="0" applyNumberFormat="1" applyFont="1" applyBorder="1" applyAlignment="1">
      <alignment/>
    </xf>
    <xf numFmtId="3" fontId="45" fillId="0" borderId="51" xfId="0" applyNumberFormat="1" applyFont="1" applyBorder="1" applyAlignment="1">
      <alignment/>
    </xf>
    <xf numFmtId="3" fontId="46" fillId="0" borderId="3" xfId="0" applyNumberFormat="1" applyFont="1" applyBorder="1" applyAlignment="1">
      <alignment/>
    </xf>
    <xf numFmtId="3" fontId="45" fillId="0" borderId="2" xfId="0" applyNumberFormat="1" applyFont="1" applyBorder="1" applyAlignment="1">
      <alignment/>
    </xf>
    <xf numFmtId="2" fontId="46" fillId="0" borderId="13" xfId="0" applyNumberFormat="1" applyFont="1" applyBorder="1" applyAlignment="1">
      <alignment horizontal="right"/>
    </xf>
    <xf numFmtId="3" fontId="45" fillId="0" borderId="58" xfId="0" applyNumberFormat="1" applyFont="1" applyBorder="1" applyAlignment="1">
      <alignment/>
    </xf>
    <xf numFmtId="3" fontId="45" fillId="0" borderId="3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5" fillId="0" borderId="2" xfId="0" applyNumberFormat="1" applyFont="1" applyFill="1" applyBorder="1" applyAlignment="1">
      <alignment vertical="center" wrapText="1"/>
    </xf>
    <xf numFmtId="3" fontId="45" fillId="0" borderId="11" xfId="0" applyNumberFormat="1" applyFont="1" applyBorder="1" applyAlignment="1">
      <alignment/>
    </xf>
    <xf numFmtId="3" fontId="46" fillId="0" borderId="4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 vertical="center" wrapText="1"/>
    </xf>
    <xf numFmtId="2" fontId="46" fillId="0" borderId="5" xfId="0" applyNumberFormat="1" applyFont="1" applyBorder="1" applyAlignment="1">
      <alignment horizontal="right"/>
    </xf>
    <xf numFmtId="3" fontId="40" fillId="0" borderId="14" xfId="0" applyNumberFormat="1" applyFont="1" applyBorder="1" applyAlignment="1">
      <alignment vertical="center" wrapText="1"/>
    </xf>
    <xf numFmtId="3" fontId="40" fillId="0" borderId="29" xfId="0" applyNumberFormat="1" applyFont="1" applyFill="1" applyBorder="1" applyAlignment="1">
      <alignment vertical="center" wrapText="1"/>
    </xf>
    <xf numFmtId="3" fontId="45" fillId="0" borderId="4" xfId="0" applyNumberFormat="1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2" fontId="46" fillId="0" borderId="31" xfId="0" applyNumberFormat="1" applyFont="1" applyBorder="1" applyAlignment="1">
      <alignment horizontal="right"/>
    </xf>
    <xf numFmtId="3" fontId="45" fillId="0" borderId="17" xfId="0" applyNumberFormat="1" applyFont="1" applyBorder="1" applyAlignment="1">
      <alignment/>
    </xf>
    <xf numFmtId="3" fontId="45" fillId="0" borderId="44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45" fillId="0" borderId="80" xfId="0" applyFont="1" applyBorder="1" applyAlignment="1">
      <alignment/>
    </xf>
    <xf numFmtId="3" fontId="45" fillId="0" borderId="75" xfId="0" applyNumberFormat="1" applyFont="1" applyBorder="1" applyAlignment="1">
      <alignment/>
    </xf>
    <xf numFmtId="3" fontId="45" fillId="0" borderId="79" xfId="0" applyNumberFormat="1" applyFont="1" applyBorder="1" applyAlignment="1">
      <alignment/>
    </xf>
    <xf numFmtId="3" fontId="46" fillId="0" borderId="81" xfId="0" applyNumberFormat="1" applyFont="1" applyBorder="1" applyAlignment="1">
      <alignment/>
    </xf>
    <xf numFmtId="2" fontId="46" fillId="0" borderId="74" xfId="0" applyNumberFormat="1" applyFont="1" applyBorder="1" applyAlignment="1">
      <alignment horizontal="right"/>
    </xf>
    <xf numFmtId="3" fontId="45" fillId="0" borderId="78" xfId="0" applyNumberFormat="1" applyFont="1" applyBorder="1" applyAlignment="1">
      <alignment/>
    </xf>
    <xf numFmtId="3" fontId="45" fillId="0" borderId="81" xfId="0" applyNumberFormat="1" applyFont="1" applyBorder="1" applyAlignment="1">
      <alignment/>
    </xf>
    <xf numFmtId="0" fontId="47" fillId="0" borderId="41" xfId="0" applyFont="1" applyBorder="1" applyAlignment="1">
      <alignment/>
    </xf>
    <xf numFmtId="3" fontId="47" fillId="0" borderId="26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3" fontId="47" fillId="0" borderId="27" xfId="0" applyNumberFormat="1" applyFont="1" applyBorder="1" applyAlignment="1">
      <alignment/>
    </xf>
    <xf numFmtId="2" fontId="47" fillId="0" borderId="13" xfId="0" applyNumberFormat="1" applyFont="1" applyBorder="1" applyAlignment="1">
      <alignment horizontal="right"/>
    </xf>
    <xf numFmtId="3" fontId="47" fillId="0" borderId="43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64" xfId="0" applyNumberFormat="1" applyFont="1" applyBorder="1" applyAlignment="1">
      <alignment/>
    </xf>
    <xf numFmtId="0" fontId="45" fillId="0" borderId="12" xfId="0" applyFont="1" applyBorder="1" applyAlignment="1">
      <alignment/>
    </xf>
    <xf numFmtId="3" fontId="46" fillId="0" borderId="52" xfId="0" applyNumberFormat="1" applyFont="1" applyBorder="1" applyAlignment="1">
      <alignment/>
    </xf>
    <xf numFmtId="3" fontId="46" fillId="0" borderId="29" xfId="0" applyNumberFormat="1" applyFont="1" applyBorder="1" applyAlignment="1">
      <alignment/>
    </xf>
    <xf numFmtId="3" fontId="40" fillId="0" borderId="15" xfId="0" applyNumberFormat="1" applyFont="1" applyFill="1" applyBorder="1" applyAlignment="1">
      <alignment vertical="center" wrapText="1"/>
    </xf>
    <xf numFmtId="3" fontId="40" fillId="0" borderId="2" xfId="0" applyNumberFormat="1" applyFont="1" applyBorder="1" applyAlignment="1">
      <alignment vertical="center" wrapText="1"/>
    </xf>
    <xf numFmtId="3" fontId="40" fillId="0" borderId="58" xfId="0" applyNumberFormat="1" applyFont="1" applyBorder="1" applyAlignment="1">
      <alignment vertical="center" wrapText="1"/>
    </xf>
    <xf numFmtId="3" fontId="46" fillId="0" borderId="76" xfId="0" applyNumberFormat="1" applyFont="1" applyBorder="1" applyAlignment="1">
      <alignment/>
    </xf>
    <xf numFmtId="3" fontId="45" fillId="0" borderId="76" xfId="0" applyNumberFormat="1" applyFont="1" applyBorder="1" applyAlignment="1">
      <alignment/>
    </xf>
    <xf numFmtId="0" fontId="47" fillId="0" borderId="22" xfId="0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44" xfId="0" applyNumberFormat="1" applyFont="1" applyBorder="1" applyAlignment="1">
      <alignment/>
    </xf>
    <xf numFmtId="0" fontId="48" fillId="2" borderId="62" xfId="0" applyFont="1" applyFill="1" applyBorder="1" applyAlignment="1">
      <alignment/>
    </xf>
    <xf numFmtId="0" fontId="13" fillId="2" borderId="57" xfId="0" applyFont="1" applyFill="1" applyBorder="1" applyAlignment="1">
      <alignment/>
    </xf>
    <xf numFmtId="0" fontId="38" fillId="2" borderId="57" xfId="0" applyFont="1" applyFill="1" applyBorder="1" applyAlignment="1">
      <alignment/>
    </xf>
    <xf numFmtId="0" fontId="13" fillId="2" borderId="84" xfId="0" applyFont="1" applyFill="1" applyBorder="1" applyAlignment="1">
      <alignment/>
    </xf>
    <xf numFmtId="0" fontId="13" fillId="0" borderId="81" xfId="0" applyFont="1" applyBorder="1" applyAlignment="1">
      <alignment/>
    </xf>
    <xf numFmtId="0" fontId="45" fillId="0" borderId="75" xfId="0" applyFont="1" applyBorder="1" applyAlignment="1">
      <alignment/>
    </xf>
    <xf numFmtId="0" fontId="45" fillId="0" borderId="79" xfId="0" applyFont="1" applyBorder="1" applyAlignment="1">
      <alignment/>
    </xf>
    <xf numFmtId="0" fontId="45" fillId="0" borderId="77" xfId="0" applyFont="1" applyBorder="1" applyAlignment="1">
      <alignment/>
    </xf>
    <xf numFmtId="2" fontId="46" fillId="0" borderId="74" xfId="0" applyNumberFormat="1" applyFont="1" applyBorder="1" applyAlignment="1">
      <alignment/>
    </xf>
    <xf numFmtId="3" fontId="45" fillId="0" borderId="77" xfId="0" applyNumberFormat="1" applyFont="1" applyBorder="1" applyAlignment="1">
      <alignment/>
    </xf>
    <xf numFmtId="0" fontId="45" fillId="0" borderId="81" xfId="0" applyFont="1" applyBorder="1" applyAlignment="1">
      <alignment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/>
    </xf>
    <xf numFmtId="0" fontId="47" fillId="0" borderId="27" xfId="0" applyFont="1" applyBorder="1" applyAlignment="1">
      <alignment/>
    </xf>
    <xf numFmtId="2" fontId="46" fillId="0" borderId="21" xfId="0" applyNumberFormat="1" applyFont="1" applyBorder="1" applyAlignment="1">
      <alignment/>
    </xf>
    <xf numFmtId="0" fontId="49" fillId="0" borderId="66" xfId="0" applyFont="1" applyBorder="1" applyAlignment="1">
      <alignment/>
    </xf>
    <xf numFmtId="3" fontId="50" fillId="0" borderId="72" xfId="0" applyNumberFormat="1" applyFont="1" applyBorder="1" applyAlignment="1">
      <alignment/>
    </xf>
    <xf numFmtId="3" fontId="50" fillId="0" borderId="73" xfId="0" applyNumberFormat="1" applyFont="1" applyBorder="1" applyAlignment="1">
      <alignment/>
    </xf>
    <xf numFmtId="3" fontId="50" fillId="0" borderId="71" xfId="0" applyNumberFormat="1" applyFont="1" applyBorder="1" applyAlignment="1">
      <alignment/>
    </xf>
    <xf numFmtId="2" fontId="50" fillId="0" borderId="21" xfId="0" applyNumberFormat="1" applyFont="1" applyBorder="1" applyAlignment="1">
      <alignment horizontal="right"/>
    </xf>
    <xf numFmtId="2" fontId="50" fillId="0" borderId="65" xfId="0" applyNumberFormat="1" applyFont="1" applyBorder="1" applyAlignment="1">
      <alignment horizontal="right"/>
    </xf>
    <xf numFmtId="2" fontId="50" fillId="0" borderId="65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right"/>
    </xf>
    <xf numFmtId="0" fontId="39" fillId="0" borderId="40" xfId="0" applyFont="1" applyBorder="1" applyAlignment="1">
      <alignment horizontal="centerContinuous"/>
    </xf>
    <xf numFmtId="0" fontId="45" fillId="0" borderId="7" xfId="0" applyFont="1" applyBorder="1" applyAlignment="1">
      <alignment horizontal="centerContinuous"/>
    </xf>
    <xf numFmtId="0" fontId="45" fillId="0" borderId="60" xfId="0" applyFont="1" applyBorder="1" applyAlignment="1">
      <alignment horizontal="centerContinuous"/>
    </xf>
    <xf numFmtId="0" fontId="45" fillId="0" borderId="6" xfId="0" applyFont="1" applyBorder="1" applyAlignment="1">
      <alignment horizontal="centerContinuous"/>
    </xf>
    <xf numFmtId="0" fontId="39" fillId="0" borderId="10" xfId="0" applyFont="1" applyBorder="1" applyAlignment="1">
      <alignment horizontal="centerContinuous"/>
    </xf>
    <xf numFmtId="0" fontId="45" fillId="0" borderId="30" xfId="0" applyFont="1" applyBorder="1" applyAlignment="1">
      <alignment horizontal="centerContinuous"/>
    </xf>
    <xf numFmtId="0" fontId="45" fillId="0" borderId="61" xfId="0" applyFont="1" applyBorder="1" applyAlignment="1">
      <alignment horizontal="centerContinuous"/>
    </xf>
    <xf numFmtId="0" fontId="45" fillId="0" borderId="31" xfId="0" applyFont="1" applyBorder="1" applyAlignment="1">
      <alignment horizontal="centerContinuous"/>
    </xf>
    <xf numFmtId="0" fontId="39" fillId="0" borderId="14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2" fontId="46" fillId="0" borderId="13" xfId="0" applyNumberFormat="1" applyFont="1" applyBorder="1" applyAlignment="1">
      <alignment/>
    </xf>
    <xf numFmtId="3" fontId="46" fillId="0" borderId="4" xfId="0" applyNumberFormat="1" applyFont="1" applyBorder="1" applyAlignment="1">
      <alignment horizontal="right"/>
    </xf>
    <xf numFmtId="2" fontId="46" fillId="0" borderId="5" xfId="0" applyNumberFormat="1" applyFont="1" applyBorder="1" applyAlignment="1">
      <alignment/>
    </xf>
    <xf numFmtId="3" fontId="46" fillId="0" borderId="20" xfId="0" applyNumberFormat="1" applyFont="1" applyBorder="1" applyAlignment="1">
      <alignment horizontal="right"/>
    </xf>
    <xf numFmtId="2" fontId="46" fillId="0" borderId="31" xfId="0" applyNumberFormat="1" applyFont="1" applyBorder="1" applyAlignment="1">
      <alignment/>
    </xf>
    <xf numFmtId="3" fontId="46" fillId="0" borderId="81" xfId="0" applyNumberFormat="1" applyFont="1" applyBorder="1" applyAlignment="1">
      <alignment horizontal="right"/>
    </xf>
    <xf numFmtId="3" fontId="47" fillId="0" borderId="64" xfId="0" applyNumberFormat="1" applyFont="1" applyBorder="1" applyAlignment="1">
      <alignment horizontal="right"/>
    </xf>
    <xf numFmtId="2" fontId="47" fillId="0" borderId="13" xfId="0" applyNumberFormat="1" applyFont="1" applyBorder="1" applyAlignment="1">
      <alignment/>
    </xf>
    <xf numFmtId="3" fontId="46" fillId="0" borderId="3" xfId="0" applyNumberFormat="1" applyFont="1" applyBorder="1" applyAlignment="1">
      <alignment horizontal="right"/>
    </xf>
    <xf numFmtId="3" fontId="46" fillId="0" borderId="4" xfId="0" applyNumberFormat="1" applyFont="1" applyFill="1" applyBorder="1" applyAlignment="1">
      <alignment vertical="center" wrapText="1"/>
    </xf>
    <xf numFmtId="3" fontId="45" fillId="0" borderId="18" xfId="0" applyNumberFormat="1" applyFont="1" applyFill="1" applyBorder="1" applyAlignment="1">
      <alignment vertical="center" wrapText="1"/>
    </xf>
    <xf numFmtId="3" fontId="46" fillId="0" borderId="76" xfId="0" applyNumberFormat="1" applyFont="1" applyBorder="1" applyAlignment="1">
      <alignment horizontal="right"/>
    </xf>
    <xf numFmtId="0" fontId="47" fillId="0" borderId="22" xfId="0" applyFont="1" applyFill="1" applyBorder="1" applyAlignment="1">
      <alignment/>
    </xf>
    <xf numFmtId="3" fontId="47" fillId="0" borderId="26" xfId="0" applyNumberFormat="1" applyFont="1" applyFill="1" applyBorder="1" applyAlignment="1">
      <alignment/>
    </xf>
    <xf numFmtId="3" fontId="47" fillId="0" borderId="28" xfId="0" applyNumberFormat="1" applyFont="1" applyFill="1" applyBorder="1" applyAlignment="1">
      <alignment/>
    </xf>
    <xf numFmtId="3" fontId="47" fillId="0" borderId="28" xfId="0" applyNumberFormat="1" applyFont="1" applyFill="1" applyBorder="1" applyAlignment="1">
      <alignment horizontal="right"/>
    </xf>
    <xf numFmtId="2" fontId="47" fillId="0" borderId="21" xfId="0" applyNumberFormat="1" applyFont="1" applyFill="1" applyBorder="1" applyAlignment="1">
      <alignment/>
    </xf>
    <xf numFmtId="0" fontId="48" fillId="2" borderId="54" xfId="0" applyFont="1" applyFill="1" applyBorder="1" applyAlignment="1">
      <alignment/>
    </xf>
    <xf numFmtId="0" fontId="38" fillId="2" borderId="84" xfId="0" applyFont="1" applyFill="1" applyBorder="1" applyAlignment="1">
      <alignment/>
    </xf>
    <xf numFmtId="0" fontId="13" fillId="0" borderId="80" xfId="0" applyFont="1" applyBorder="1" applyAlignment="1">
      <alignment/>
    </xf>
    <xf numFmtId="3" fontId="54" fillId="0" borderId="81" xfId="0" applyNumberFormat="1" applyFont="1" applyBorder="1" applyAlignment="1">
      <alignment/>
    </xf>
    <xf numFmtId="0" fontId="47" fillId="0" borderId="83" xfId="0" applyFont="1" applyFill="1" applyBorder="1" applyAlignment="1">
      <alignment/>
    </xf>
    <xf numFmtId="0" fontId="47" fillId="0" borderId="88" xfId="0" applyFont="1" applyFill="1" applyBorder="1" applyAlignment="1">
      <alignment/>
    </xf>
    <xf numFmtId="0" fontId="47" fillId="0" borderId="90" xfId="0" applyFont="1" applyFill="1" applyBorder="1" applyAlignment="1">
      <alignment/>
    </xf>
    <xf numFmtId="3" fontId="47" fillId="0" borderId="91" xfId="0" applyNumberFormat="1" applyFont="1" applyFill="1" applyBorder="1" applyAlignment="1">
      <alignment/>
    </xf>
    <xf numFmtId="3" fontId="47" fillId="0" borderId="90" xfId="0" applyNumberFormat="1" applyFont="1" applyFill="1" applyBorder="1" applyAlignment="1">
      <alignment/>
    </xf>
    <xf numFmtId="2" fontId="38" fillId="0" borderId="86" xfId="0" applyNumberFormat="1" applyFont="1" applyBorder="1" applyAlignment="1">
      <alignment/>
    </xf>
    <xf numFmtId="2" fontId="50" fillId="0" borderId="2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" fontId="47" fillId="0" borderId="6" xfId="0" applyNumberFormat="1" applyFont="1" applyBorder="1" applyAlignment="1" applyProtection="1">
      <alignment horizontal="center"/>
      <protection locked="0"/>
    </xf>
    <xf numFmtId="0" fontId="47" fillId="0" borderId="6" xfId="0" applyFont="1" applyBorder="1" applyAlignment="1" applyProtection="1">
      <alignment horizontal="center"/>
      <protection locked="0"/>
    </xf>
    <xf numFmtId="3" fontId="47" fillId="0" borderId="13" xfId="0" applyNumberFormat="1" applyFont="1" applyBorder="1" applyAlignment="1" applyProtection="1">
      <alignment horizontal="center"/>
      <protection locked="0"/>
    </xf>
    <xf numFmtId="3" fontId="48" fillId="0" borderId="14" xfId="0" applyNumberFormat="1" applyFont="1" applyBorder="1" applyAlignment="1" applyProtection="1">
      <alignment horizontal="center"/>
      <protection locked="0"/>
    </xf>
    <xf numFmtId="3" fontId="48" fillId="0" borderId="15" xfId="0" applyNumberFormat="1" applyFont="1" applyBorder="1" applyAlignment="1" applyProtection="1">
      <alignment horizontal="center"/>
      <protection locked="0"/>
    </xf>
    <xf numFmtId="3" fontId="48" fillId="0" borderId="16" xfId="0" applyNumberFormat="1" applyFont="1" applyBorder="1" applyAlignment="1" applyProtection="1">
      <alignment horizontal="center"/>
      <protection locked="0"/>
    </xf>
    <xf numFmtId="3" fontId="48" fillId="0" borderId="17" xfId="0" applyNumberFormat="1" applyFont="1" applyBorder="1" applyAlignment="1" applyProtection="1">
      <alignment horizontal="center"/>
      <protection locked="0"/>
    </xf>
    <xf numFmtId="3" fontId="48" fillId="0" borderId="18" xfId="0" applyNumberFormat="1" applyFont="1" applyBorder="1" applyAlignment="1" applyProtection="1">
      <alignment horizontal="center"/>
      <protection locked="0"/>
    </xf>
    <xf numFmtId="3" fontId="48" fillId="0" borderId="19" xfId="0" applyNumberFormat="1" applyFont="1" applyBorder="1" applyAlignment="1" applyProtection="1">
      <alignment horizontal="center"/>
      <protection locked="0"/>
    </xf>
    <xf numFmtId="3" fontId="39" fillId="0" borderId="20" xfId="0" applyNumberFormat="1" applyFont="1" applyBorder="1" applyAlignment="1" applyProtection="1">
      <alignment horizontal="center"/>
      <protection locked="0"/>
    </xf>
    <xf numFmtId="3" fontId="47" fillId="0" borderId="13" xfId="0" applyNumberFormat="1" applyFont="1" applyFill="1" applyBorder="1" applyAlignment="1" applyProtection="1">
      <alignment horizontal="center"/>
      <protection locked="0"/>
    </xf>
    <xf numFmtId="3" fontId="47" fillId="0" borderId="21" xfId="0" applyNumberFormat="1" applyFont="1" applyBorder="1" applyAlignment="1" applyProtection="1">
      <alignment horizontal="center"/>
      <protection locked="0"/>
    </xf>
    <xf numFmtId="3" fontId="13" fillId="0" borderId="22" xfId="0" applyNumberFormat="1" applyFont="1" applyBorder="1" applyAlignment="1" applyProtection="1">
      <alignment vertical="center"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3" fontId="48" fillId="0" borderId="24" xfId="0" applyNumberFormat="1" applyFont="1" applyBorder="1" applyAlignment="1" applyProtection="1">
      <alignment horizontal="center"/>
      <protection locked="0"/>
    </xf>
    <xf numFmtId="3" fontId="48" fillId="0" borderId="25" xfId="0" applyNumberFormat="1" applyFont="1" applyBorder="1" applyAlignment="1" applyProtection="1">
      <alignment horizontal="center"/>
      <protection locked="0"/>
    </xf>
    <xf numFmtId="3" fontId="48" fillId="0" borderId="23" xfId="0" applyNumberFormat="1" applyFont="1" applyBorder="1" applyAlignment="1" applyProtection="1">
      <alignment horizontal="center"/>
      <protection locked="0"/>
    </xf>
    <xf numFmtId="3" fontId="48" fillId="0" borderId="26" xfId="0" applyNumberFormat="1" applyFont="1" applyBorder="1" applyAlignment="1" applyProtection="1">
      <alignment horizontal="center"/>
      <protection locked="0"/>
    </xf>
    <xf numFmtId="3" fontId="48" fillId="0" borderId="27" xfId="0" applyNumberFormat="1" applyFont="1" applyBorder="1" applyAlignment="1" applyProtection="1">
      <alignment horizontal="center"/>
      <protection locked="0"/>
    </xf>
    <xf numFmtId="3" fontId="48" fillId="0" borderId="28" xfId="0" applyNumberFormat="1" applyFont="1" applyBorder="1" applyAlignment="1" applyProtection="1">
      <alignment horizontal="center"/>
      <protection locked="0"/>
    </xf>
    <xf numFmtId="3" fontId="47" fillId="0" borderId="21" xfId="0" applyNumberFormat="1" applyFont="1" applyFill="1" applyBorder="1" applyAlignment="1" applyProtection="1">
      <alignment horizontal="center"/>
      <protection locked="0"/>
    </xf>
    <xf numFmtId="0" fontId="45" fillId="0" borderId="74" xfId="0" applyFont="1" applyBorder="1" applyAlignment="1" applyProtection="1">
      <alignment/>
      <protection locked="0"/>
    </xf>
    <xf numFmtId="3" fontId="46" fillId="0" borderId="74" xfId="0" applyNumberFormat="1" applyFont="1" applyBorder="1" applyAlignment="1" applyProtection="1">
      <alignment/>
      <protection/>
    </xf>
    <xf numFmtId="3" fontId="45" fillId="0" borderId="75" xfId="0" applyNumberFormat="1" applyFont="1" applyBorder="1" applyAlignment="1" applyProtection="1">
      <alignment/>
      <protection locked="0"/>
    </xf>
    <xf numFmtId="3" fontId="45" fillId="0" borderId="76" xfId="0" applyNumberFormat="1" applyFont="1" applyBorder="1" applyAlignment="1" applyProtection="1">
      <alignment/>
      <protection locked="0"/>
    </xf>
    <xf numFmtId="3" fontId="45" fillId="0" borderId="77" xfId="0" applyNumberFormat="1" applyFont="1" applyBorder="1" applyAlignment="1" applyProtection="1">
      <alignment/>
      <protection locked="0"/>
    </xf>
    <xf numFmtId="3" fontId="45" fillId="0" borderId="76" xfId="0" applyNumberFormat="1" applyFont="1" applyBorder="1" applyAlignment="1" applyProtection="1">
      <alignment/>
      <protection/>
    </xf>
    <xf numFmtId="3" fontId="45" fillId="0" borderId="79" xfId="0" applyNumberFormat="1" applyFont="1" applyBorder="1" applyAlignment="1" applyProtection="1">
      <alignment/>
      <protection locked="0"/>
    </xf>
    <xf numFmtId="0" fontId="47" fillId="0" borderId="21" xfId="0" applyFont="1" applyBorder="1" applyAlignment="1" applyProtection="1">
      <alignment horizontal="left"/>
      <protection locked="0"/>
    </xf>
    <xf numFmtId="3" fontId="47" fillId="0" borderId="21" xfId="0" applyNumberFormat="1" applyFont="1" applyBorder="1" applyAlignment="1" applyProtection="1">
      <alignment horizontal="right"/>
      <protection/>
    </xf>
    <xf numFmtId="0" fontId="13" fillId="0" borderId="76" xfId="0" applyFont="1" applyBorder="1" applyAlignment="1">
      <alignment/>
    </xf>
    <xf numFmtId="1" fontId="13" fillId="0" borderId="76" xfId="0" applyNumberFormat="1" applyFont="1" applyBorder="1" applyAlignment="1">
      <alignment/>
    </xf>
    <xf numFmtId="0" fontId="47" fillId="0" borderId="21" xfId="0" applyFont="1" applyBorder="1" applyAlignment="1">
      <alignment/>
    </xf>
    <xf numFmtId="3" fontId="47" fillId="0" borderId="21" xfId="0" applyNumberFormat="1" applyFont="1" applyBorder="1" applyAlignment="1">
      <alignment/>
    </xf>
    <xf numFmtId="0" fontId="47" fillId="0" borderId="25" xfId="0" applyFont="1" applyBorder="1" applyAlignment="1">
      <alignment/>
    </xf>
    <xf numFmtId="1" fontId="47" fillId="0" borderId="49" xfId="0" applyNumberFormat="1" applyFont="1" applyBorder="1" applyAlignment="1">
      <alignment/>
    </xf>
    <xf numFmtId="0" fontId="48" fillId="0" borderId="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48" fillId="0" borderId="4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wrapText="1"/>
    </xf>
    <xf numFmtId="0" fontId="13" fillId="0" borderId="21" xfId="0" applyFont="1" applyBorder="1" applyAlignment="1">
      <alignment/>
    </xf>
    <xf numFmtId="0" fontId="48" fillId="0" borderId="63" xfId="0" applyFont="1" applyBorder="1" applyAlignment="1">
      <alignment horizontal="center"/>
    </xf>
    <xf numFmtId="0" fontId="45" fillId="0" borderId="50" xfId="0" applyFont="1" applyBorder="1" applyAlignment="1">
      <alignment horizontal="left" vertical="center"/>
    </xf>
    <xf numFmtId="3" fontId="38" fillId="0" borderId="1" xfId="0" applyNumberFormat="1" applyFont="1" applyBorder="1" applyAlignment="1">
      <alignment horizontal="right"/>
    </xf>
    <xf numFmtId="3" fontId="13" fillId="0" borderId="51" xfId="0" applyNumberFormat="1" applyFont="1" applyBorder="1" applyAlignment="1">
      <alignment horizontal="right"/>
    </xf>
    <xf numFmtId="3" fontId="13" fillId="0" borderId="92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38" fillId="0" borderId="50" xfId="0" applyNumberFormat="1" applyFont="1" applyBorder="1" applyAlignment="1">
      <alignment horizontal="right"/>
    </xf>
    <xf numFmtId="3" fontId="13" fillId="0" borderId="58" xfId="0" applyNumberFormat="1" applyFon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52" xfId="0" applyNumberFormat="1" applyFont="1" applyBorder="1" applyAlignment="1">
      <alignment horizontal="right"/>
    </xf>
    <xf numFmtId="0" fontId="45" fillId="0" borderId="5" xfId="0" applyFont="1" applyBorder="1" applyAlignment="1">
      <alignment/>
    </xf>
    <xf numFmtId="3" fontId="13" fillId="0" borderId="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38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45" fillId="0" borderId="31" xfId="0" applyFont="1" applyBorder="1" applyAlignment="1">
      <alignment/>
    </xf>
    <xf numFmtId="3" fontId="13" fillId="0" borderId="19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38" fillId="0" borderId="31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61" xfId="0" applyNumberFormat="1" applyFont="1" applyBorder="1" applyAlignment="1">
      <alignment horizontal="right"/>
    </xf>
    <xf numFmtId="0" fontId="45" fillId="0" borderId="74" xfId="0" applyFont="1" applyBorder="1" applyAlignment="1">
      <alignment/>
    </xf>
    <xf numFmtId="3" fontId="38" fillId="0" borderId="75" xfId="0" applyNumberFormat="1" applyFont="1" applyBorder="1" applyAlignment="1">
      <alignment horizontal="right"/>
    </xf>
    <xf numFmtId="3" fontId="13" fillId="0" borderId="79" xfId="0" applyNumberFormat="1" applyFont="1" applyBorder="1" applyAlignment="1">
      <alignment horizontal="right"/>
    </xf>
    <xf numFmtId="3" fontId="13" fillId="0" borderId="82" xfId="0" applyNumberFormat="1" applyFont="1" applyBorder="1" applyAlignment="1">
      <alignment horizontal="right"/>
    </xf>
    <xf numFmtId="3" fontId="13" fillId="0" borderId="80" xfId="0" applyNumberFormat="1" applyFont="1" applyBorder="1" applyAlignment="1">
      <alignment horizontal="right"/>
    </xf>
    <xf numFmtId="3" fontId="38" fillId="0" borderId="74" xfId="0" applyNumberFormat="1" applyFont="1" applyBorder="1" applyAlignment="1">
      <alignment horizontal="right"/>
    </xf>
    <xf numFmtId="3" fontId="13" fillId="0" borderId="78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3" fillId="0" borderId="75" xfId="0" applyNumberFormat="1" applyFont="1" applyBorder="1" applyAlignment="1">
      <alignment horizontal="right"/>
    </xf>
    <xf numFmtId="3" fontId="13" fillId="0" borderId="76" xfId="0" applyNumberFormat="1" applyFont="1" applyBorder="1" applyAlignment="1">
      <alignment horizontal="right"/>
    </xf>
    <xf numFmtId="0" fontId="53" fillId="0" borderId="86" xfId="0" applyFont="1" applyBorder="1" applyAlignment="1">
      <alignment/>
    </xf>
    <xf numFmtId="3" fontId="47" fillId="0" borderId="91" xfId="0" applyNumberFormat="1" applyFont="1" applyBorder="1" applyAlignment="1">
      <alignment horizontal="right"/>
    </xf>
    <xf numFmtId="3" fontId="47" fillId="0" borderId="88" xfId="0" applyNumberFormat="1" applyFont="1" applyBorder="1" applyAlignment="1">
      <alignment horizontal="right"/>
    </xf>
    <xf numFmtId="3" fontId="47" fillId="0" borderId="89" xfId="0" applyNumberFormat="1" applyFont="1" applyBorder="1" applyAlignment="1">
      <alignment horizontal="right"/>
    </xf>
    <xf numFmtId="3" fontId="47" fillId="0" borderId="83" xfId="0" applyNumberFormat="1" applyFont="1" applyBorder="1" applyAlignment="1">
      <alignment horizontal="right"/>
    </xf>
    <xf numFmtId="3" fontId="47" fillId="0" borderId="86" xfId="0" applyNumberFormat="1" applyFont="1" applyBorder="1" applyAlignment="1">
      <alignment horizontal="right"/>
    </xf>
    <xf numFmtId="3" fontId="47" fillId="0" borderId="93" xfId="0" applyNumberFormat="1" applyFont="1" applyBorder="1" applyAlignment="1">
      <alignment horizontal="right"/>
    </xf>
    <xf numFmtId="3" fontId="47" fillId="0" borderId="87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56" fillId="0" borderId="10" xfId="0" applyNumberFormat="1" applyFont="1" applyBorder="1" applyAlignment="1">
      <alignment horizontal="right"/>
    </xf>
    <xf numFmtId="3" fontId="13" fillId="0" borderId="77" xfId="0" applyNumberFormat="1" applyFont="1" applyBorder="1" applyAlignment="1">
      <alignment horizontal="right"/>
    </xf>
    <xf numFmtId="0" fontId="53" fillId="0" borderId="12" xfId="0" applyFont="1" applyBorder="1" applyAlignment="1">
      <alignment/>
    </xf>
    <xf numFmtId="3" fontId="47" fillId="0" borderId="1" xfId="0" applyNumberFormat="1" applyFont="1" applyBorder="1" applyAlignment="1">
      <alignment horizontal="right"/>
    </xf>
    <xf numFmtId="3" fontId="47" fillId="0" borderId="51" xfId="0" applyNumberFormat="1" applyFont="1" applyBorder="1" applyAlignment="1">
      <alignment horizontal="right"/>
    </xf>
    <xf numFmtId="3" fontId="47" fillId="0" borderId="12" xfId="0" applyNumberFormat="1" applyFont="1" applyBorder="1" applyAlignment="1">
      <alignment horizontal="right"/>
    </xf>
    <xf numFmtId="3" fontId="47" fillId="0" borderId="50" xfId="0" applyNumberFormat="1" applyFont="1" applyBorder="1" applyAlignment="1">
      <alignment horizontal="right"/>
    </xf>
    <xf numFmtId="3" fontId="47" fillId="0" borderId="58" xfId="0" applyNumberFormat="1" applyFont="1" applyBorder="1" applyAlignment="1">
      <alignment horizontal="right"/>
    </xf>
    <xf numFmtId="3" fontId="56" fillId="0" borderId="11" xfId="0" applyNumberFormat="1" applyFont="1" applyBorder="1" applyAlignment="1">
      <alignment horizontal="right"/>
    </xf>
    <xf numFmtId="3" fontId="56" fillId="0" borderId="61" xfId="0" applyNumberFormat="1" applyFont="1" applyBorder="1" applyAlignment="1">
      <alignment horizontal="right"/>
    </xf>
    <xf numFmtId="3" fontId="56" fillId="0" borderId="5" xfId="0" applyNumberFormat="1" applyFont="1" applyBorder="1" applyAlignment="1">
      <alignment horizontal="right"/>
    </xf>
    <xf numFmtId="3" fontId="56" fillId="0" borderId="2" xfId="0" applyNumberFormat="1" applyFont="1" applyBorder="1" applyAlignment="1">
      <alignment horizontal="right"/>
    </xf>
    <xf numFmtId="3" fontId="56" fillId="0" borderId="29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3" fontId="56" fillId="0" borderId="79" xfId="0" applyNumberFormat="1" applyFont="1" applyBorder="1" applyAlignment="1">
      <alignment horizontal="right"/>
    </xf>
    <xf numFmtId="3" fontId="56" fillId="0" borderId="82" xfId="0" applyNumberFormat="1" applyFont="1" applyBorder="1" applyAlignment="1">
      <alignment horizontal="right"/>
    </xf>
    <xf numFmtId="3" fontId="56" fillId="0" borderId="74" xfId="0" applyNumberFormat="1" applyFont="1" applyBorder="1" applyAlignment="1">
      <alignment horizontal="right"/>
    </xf>
    <xf numFmtId="3" fontId="56" fillId="0" borderId="80" xfId="0" applyNumberFormat="1" applyFont="1" applyBorder="1" applyAlignment="1">
      <alignment horizontal="right"/>
    </xf>
    <xf numFmtId="3" fontId="56" fillId="0" borderId="76" xfId="0" applyNumberFormat="1" applyFont="1" applyBorder="1" applyAlignment="1">
      <alignment horizontal="right"/>
    </xf>
    <xf numFmtId="0" fontId="53" fillId="0" borderId="21" xfId="0" applyFont="1" applyBorder="1" applyAlignment="1">
      <alignment/>
    </xf>
    <xf numFmtId="0" fontId="57" fillId="2" borderId="54" xfId="0" applyFont="1" applyFill="1" applyBorder="1" applyAlignment="1">
      <alignment/>
    </xf>
    <xf numFmtId="3" fontId="47" fillId="2" borderId="57" xfId="0" applyNumberFormat="1" applyFont="1" applyFill="1" applyBorder="1" applyAlignment="1">
      <alignment horizontal="right"/>
    </xf>
    <xf numFmtId="3" fontId="38" fillId="2" borderId="57" xfId="0" applyNumberFormat="1" applyFont="1" applyFill="1" applyBorder="1" applyAlignment="1">
      <alignment horizontal="right"/>
    </xf>
    <xf numFmtId="3" fontId="47" fillId="2" borderId="84" xfId="0" applyNumberFormat="1" applyFont="1" applyFill="1" applyBorder="1" applyAlignment="1">
      <alignment horizontal="right"/>
    </xf>
    <xf numFmtId="0" fontId="54" fillId="0" borderId="74" xfId="0" applyFont="1" applyBorder="1" applyAlignment="1">
      <alignment/>
    </xf>
    <xf numFmtId="3" fontId="38" fillId="0" borderId="80" xfId="0" applyNumberFormat="1" applyFont="1" applyBorder="1" applyAlignment="1">
      <alignment horizontal="right"/>
    </xf>
    <xf numFmtId="3" fontId="56" fillId="0" borderId="78" xfId="0" applyNumberFormat="1" applyFont="1" applyBorder="1" applyAlignment="1">
      <alignment horizontal="right"/>
    </xf>
    <xf numFmtId="3" fontId="56" fillId="0" borderId="75" xfId="0" applyNumberFormat="1" applyFont="1" applyBorder="1" applyAlignment="1">
      <alignment horizontal="right"/>
    </xf>
    <xf numFmtId="3" fontId="53" fillId="0" borderId="22" xfId="0" applyNumberFormat="1" applyFont="1" applyBorder="1" applyAlignment="1">
      <alignment horizontal="right"/>
    </xf>
    <xf numFmtId="3" fontId="53" fillId="0" borderId="88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3" fillId="0" borderId="87" xfId="0" applyNumberFormat="1" applyFont="1" applyBorder="1" applyAlignment="1">
      <alignment horizontal="right"/>
    </xf>
    <xf numFmtId="0" fontId="50" fillId="0" borderId="21" xfId="0" applyFont="1" applyBorder="1" applyAlignment="1">
      <alignment/>
    </xf>
    <xf numFmtId="3" fontId="50" fillId="0" borderId="22" xfId="0" applyNumberFormat="1" applyFont="1" applyBorder="1" applyAlignment="1">
      <alignment horizontal="right"/>
    </xf>
    <xf numFmtId="3" fontId="50" fillId="0" borderId="27" xfId="0" applyNumberFormat="1" applyFont="1" applyBorder="1" applyAlignment="1">
      <alignment horizontal="right"/>
    </xf>
    <xf numFmtId="3" fontId="50" fillId="0" borderId="25" xfId="0" applyNumberFormat="1" applyFont="1" applyBorder="1" applyAlignment="1">
      <alignment horizontal="right"/>
    </xf>
    <xf numFmtId="3" fontId="50" fillId="0" borderId="23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47" fillId="0" borderId="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3" fontId="45" fillId="0" borderId="12" xfId="0" applyNumberFormat="1" applyFont="1" applyBorder="1" applyAlignment="1">
      <alignment horizontal="right" vertical="center"/>
    </xf>
    <xf numFmtId="3" fontId="45" fillId="0" borderId="51" xfId="0" applyNumberFormat="1" applyFont="1" applyBorder="1" applyAlignment="1">
      <alignment horizontal="right" vertical="center"/>
    </xf>
    <xf numFmtId="3" fontId="46" fillId="0" borderId="58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/>
    </xf>
    <xf numFmtId="2" fontId="38" fillId="0" borderId="13" xfId="0" applyNumberFormat="1" applyFont="1" applyBorder="1" applyAlignment="1">
      <alignment/>
    </xf>
    <xf numFmtId="2" fontId="38" fillId="0" borderId="5" xfId="0" applyNumberFormat="1" applyFont="1" applyBorder="1" applyAlignment="1">
      <alignment/>
    </xf>
    <xf numFmtId="3" fontId="45" fillId="0" borderId="14" xfId="0" applyNumberFormat="1" applyFont="1" applyBorder="1" applyAlignment="1">
      <alignment horizontal="right" vertical="center"/>
    </xf>
    <xf numFmtId="3" fontId="45" fillId="0" borderId="19" xfId="0" applyNumberFormat="1" applyFont="1" applyBorder="1" applyAlignment="1">
      <alignment horizontal="right" vertical="center"/>
    </xf>
    <xf numFmtId="3" fontId="46" fillId="0" borderId="29" xfId="0" applyNumberFormat="1" applyFont="1" applyBorder="1" applyAlignment="1">
      <alignment horizontal="right" vertical="center"/>
    </xf>
    <xf numFmtId="2" fontId="38" fillId="0" borderId="31" xfId="0" applyNumberFormat="1" applyFont="1" applyBorder="1" applyAlignment="1">
      <alignment/>
    </xf>
    <xf numFmtId="3" fontId="45" fillId="0" borderId="2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/>
    </xf>
    <xf numFmtId="3" fontId="45" fillId="0" borderId="75" xfId="0" applyNumberFormat="1" applyFont="1" applyBorder="1" applyAlignment="1">
      <alignment horizontal="right" vertical="center"/>
    </xf>
    <xf numFmtId="3" fontId="45" fillId="0" borderId="79" xfId="0" applyNumberFormat="1" applyFont="1" applyBorder="1" applyAlignment="1">
      <alignment horizontal="right" vertical="center"/>
    </xf>
    <xf numFmtId="3" fontId="46" fillId="0" borderId="76" xfId="0" applyNumberFormat="1" applyFont="1" applyBorder="1" applyAlignment="1">
      <alignment horizontal="right" vertical="center"/>
    </xf>
    <xf numFmtId="3" fontId="13" fillId="0" borderId="81" xfId="0" applyNumberFormat="1" applyFont="1" applyBorder="1" applyAlignment="1">
      <alignment horizontal="right"/>
    </xf>
    <xf numFmtId="2" fontId="38" fillId="0" borderId="74" xfId="0" applyNumberFormat="1" applyFont="1" applyBorder="1" applyAlignment="1">
      <alignment/>
    </xf>
    <xf numFmtId="3" fontId="53" fillId="0" borderId="12" xfId="0" applyNumberFormat="1" applyFont="1" applyBorder="1" applyAlignment="1">
      <alignment horizontal="right"/>
    </xf>
    <xf numFmtId="3" fontId="53" fillId="0" borderId="94" xfId="0" applyNumberFormat="1" applyFont="1" applyBorder="1" applyAlignment="1">
      <alignment horizontal="right"/>
    </xf>
    <xf numFmtId="3" fontId="53" fillId="0" borderId="58" xfId="0" applyNumberFormat="1" applyFont="1" applyBorder="1" applyAlignment="1">
      <alignment horizontal="right" vertical="center"/>
    </xf>
    <xf numFmtId="3" fontId="47" fillId="0" borderId="52" xfId="0" applyNumberFormat="1" applyFont="1" applyBorder="1" applyAlignment="1">
      <alignment horizontal="right"/>
    </xf>
    <xf numFmtId="2" fontId="38" fillId="0" borderId="95" xfId="0" applyNumberFormat="1" applyFont="1" applyBorder="1" applyAlignment="1">
      <alignment/>
    </xf>
    <xf numFmtId="3" fontId="45" fillId="0" borderId="12" xfId="0" applyNumberFormat="1" applyFont="1" applyBorder="1" applyAlignment="1">
      <alignment horizontal="right"/>
    </xf>
    <xf numFmtId="3" fontId="45" fillId="0" borderId="51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/>
    </xf>
    <xf numFmtId="3" fontId="45" fillId="0" borderId="80" xfId="0" applyNumberFormat="1" applyFont="1" applyBorder="1" applyAlignment="1">
      <alignment horizontal="right" vertical="center"/>
    </xf>
    <xf numFmtId="3" fontId="45" fillId="0" borderId="81" xfId="0" applyNumberFormat="1" applyFont="1" applyBorder="1" applyAlignment="1">
      <alignment horizontal="right" vertical="center"/>
    </xf>
    <xf numFmtId="3" fontId="53" fillId="0" borderId="3" xfId="0" applyNumberFormat="1" applyFont="1" applyBorder="1" applyAlignment="1">
      <alignment horizontal="right"/>
    </xf>
    <xf numFmtId="3" fontId="53" fillId="0" borderId="52" xfId="0" applyNumberFormat="1" applyFont="1" applyBorder="1" applyAlignment="1">
      <alignment horizontal="right"/>
    </xf>
    <xf numFmtId="0" fontId="45" fillId="0" borderId="50" xfId="0" applyFont="1" applyBorder="1" applyAlignment="1">
      <alignment/>
    </xf>
    <xf numFmtId="3" fontId="38" fillId="3" borderId="50" xfId="0" applyNumberFormat="1" applyFont="1" applyFill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/>
    </xf>
    <xf numFmtId="0" fontId="53" fillId="0" borderId="22" xfId="0" applyFont="1" applyBorder="1" applyAlignment="1">
      <alignment/>
    </xf>
    <xf numFmtId="3" fontId="53" fillId="0" borderId="27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22" xfId="0" applyNumberFormat="1" applyFont="1" applyBorder="1" applyAlignment="1">
      <alignment horizontal="right"/>
    </xf>
    <xf numFmtId="0" fontId="57" fillId="2" borderId="12" xfId="0" applyFont="1" applyFill="1" applyBorder="1" applyAlignment="1">
      <alignment/>
    </xf>
    <xf numFmtId="3" fontId="53" fillId="2" borderId="58" xfId="0" applyNumberFormat="1" applyFont="1" applyFill="1" applyBorder="1" applyAlignment="1">
      <alignment horizontal="right"/>
    </xf>
    <xf numFmtId="3" fontId="53" fillId="2" borderId="58" xfId="0" applyNumberFormat="1" applyFont="1" applyFill="1" applyBorder="1" applyAlignment="1">
      <alignment horizontal="right" vertical="center"/>
    </xf>
    <xf numFmtId="3" fontId="47" fillId="2" borderId="58" xfId="0" applyNumberFormat="1" applyFont="1" applyFill="1" applyBorder="1" applyAlignment="1">
      <alignment horizontal="right"/>
    </xf>
    <xf numFmtId="3" fontId="38" fillId="2" borderId="58" xfId="0" applyNumberFormat="1" applyFont="1" applyFill="1" applyBorder="1" applyAlignment="1">
      <alignment horizontal="right"/>
    </xf>
    <xf numFmtId="2" fontId="47" fillId="2" borderId="92" xfId="0" applyNumberFormat="1" applyFont="1" applyFill="1" applyBorder="1" applyAlignment="1">
      <alignment/>
    </xf>
    <xf numFmtId="0" fontId="54" fillId="0" borderId="96" xfId="0" applyFont="1" applyBorder="1" applyAlignment="1">
      <alignment/>
    </xf>
    <xf numFmtId="3" fontId="54" fillId="0" borderId="96" xfId="0" applyNumberFormat="1" applyFont="1" applyBorder="1" applyAlignment="1">
      <alignment horizontal="right"/>
    </xf>
    <xf numFmtId="3" fontId="54" fillId="0" borderId="97" xfId="0" applyNumberFormat="1" applyFont="1" applyBorder="1" applyAlignment="1">
      <alignment horizontal="right"/>
    </xf>
    <xf numFmtId="3" fontId="54" fillId="0" borderId="76" xfId="0" applyNumberFormat="1" applyFont="1" applyBorder="1" applyAlignment="1">
      <alignment horizontal="right" vertical="center"/>
    </xf>
    <xf numFmtId="3" fontId="56" fillId="0" borderId="96" xfId="0" applyNumberFormat="1" applyFont="1" applyBorder="1" applyAlignment="1">
      <alignment horizontal="right"/>
    </xf>
    <xf numFmtId="3" fontId="56" fillId="0" borderId="98" xfId="0" applyNumberFormat="1" applyFont="1" applyBorder="1" applyAlignment="1">
      <alignment horizontal="right"/>
    </xf>
    <xf numFmtId="3" fontId="56" fillId="0" borderId="99" xfId="0" applyNumberFormat="1" applyFont="1" applyBorder="1" applyAlignment="1">
      <alignment horizontal="right"/>
    </xf>
    <xf numFmtId="3" fontId="38" fillId="0" borderId="85" xfId="0" applyNumberFormat="1" applyFont="1" applyBorder="1" applyAlignment="1">
      <alignment horizontal="right"/>
    </xf>
    <xf numFmtId="2" fontId="38" fillId="0" borderId="21" xfId="0" applyNumberFormat="1" applyFont="1" applyBorder="1" applyAlignment="1">
      <alignment/>
    </xf>
    <xf numFmtId="3" fontId="50" fillId="0" borderId="22" xfId="0" applyNumberFormat="1" applyFont="1" applyBorder="1" applyAlignment="1">
      <alignment/>
    </xf>
    <xf numFmtId="3" fontId="50" fillId="0" borderId="27" xfId="0" applyNumberFormat="1" applyFont="1" applyBorder="1" applyAlignment="1">
      <alignment/>
    </xf>
    <xf numFmtId="3" fontId="50" fillId="0" borderId="25" xfId="0" applyNumberFormat="1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6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4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4" fontId="43" fillId="0" borderId="26" xfId="0" applyNumberFormat="1" applyFont="1" applyBorder="1" applyAlignment="1">
      <alignment horizontal="center" vertical="center"/>
    </xf>
    <xf numFmtId="14" fontId="43" fillId="0" borderId="27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14" fontId="43" fillId="0" borderId="28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 vertical="center" wrapText="1"/>
    </xf>
    <xf numFmtId="3" fontId="41" fillId="2" borderId="84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0" fontId="40" fillId="0" borderId="50" xfId="0" applyFont="1" applyBorder="1" applyAlignment="1">
      <alignment horizontal="left" vertical="center"/>
    </xf>
    <xf numFmtId="3" fontId="40" fillId="0" borderId="53" xfId="0" applyNumberFormat="1" applyFont="1" applyBorder="1" applyAlignment="1">
      <alignment/>
    </xf>
    <xf numFmtId="3" fontId="40" fillId="0" borderId="3" xfId="0" applyNumberFormat="1" applyFont="1" applyBorder="1" applyAlignment="1">
      <alignment/>
    </xf>
    <xf numFmtId="3" fontId="41" fillId="0" borderId="3" xfId="0" applyNumberFormat="1" applyFont="1" applyBorder="1" applyAlignment="1">
      <alignment/>
    </xf>
    <xf numFmtId="3" fontId="40" fillId="0" borderId="1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29" xfId="0" applyNumberFormat="1" applyFont="1" applyBorder="1" applyAlignment="1">
      <alignment/>
    </xf>
    <xf numFmtId="3" fontId="40" fillId="0" borderId="8" xfId="0" applyNumberFormat="1" applyFont="1" applyBorder="1" applyAlignment="1">
      <alignment/>
    </xf>
    <xf numFmtId="3" fontId="40" fillId="0" borderId="4" xfId="0" applyNumberFormat="1" applyFont="1" applyBorder="1" applyAlignment="1">
      <alignment/>
    </xf>
    <xf numFmtId="3" fontId="40" fillId="0" borderId="2" xfId="0" applyNumberFormat="1" applyFont="1" applyBorder="1" applyAlignment="1">
      <alignment/>
    </xf>
    <xf numFmtId="3" fontId="41" fillId="0" borderId="5" xfId="0" applyNumberFormat="1" applyFont="1" applyBorder="1" applyAlignment="1">
      <alignment/>
    </xf>
    <xf numFmtId="3" fontId="41" fillId="0" borderId="52" xfId="0" applyNumberFormat="1" applyFont="1" applyBorder="1" applyAlignment="1">
      <alignment/>
    </xf>
    <xf numFmtId="0" fontId="40" fillId="0" borderId="31" xfId="0" applyFont="1" applyBorder="1" applyAlignment="1">
      <alignment horizontal="left" vertical="center"/>
    </xf>
    <xf numFmtId="3" fontId="40" fillId="0" borderId="16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1" fillId="0" borderId="31" xfId="0" applyNumberFormat="1" applyFont="1" applyBorder="1" applyAlignment="1">
      <alignment/>
    </xf>
    <xf numFmtId="0" fontId="40" fillId="0" borderId="74" xfId="0" applyFont="1" applyBorder="1" applyAlignment="1">
      <alignment horizontal="left" vertical="center"/>
    </xf>
    <xf numFmtId="3" fontId="40" fillId="0" borderId="77" xfId="0" applyNumberFormat="1" applyFont="1" applyBorder="1" applyAlignment="1">
      <alignment/>
    </xf>
    <xf numFmtId="3" fontId="40" fillId="0" borderId="81" xfId="0" applyNumberFormat="1" applyFont="1" applyBorder="1" applyAlignment="1">
      <alignment/>
    </xf>
    <xf numFmtId="3" fontId="41" fillId="0" borderId="76" xfId="0" applyNumberFormat="1" applyFont="1" applyBorder="1" applyAlignment="1">
      <alignment/>
    </xf>
    <xf numFmtId="3" fontId="40" fillId="0" borderId="75" xfId="0" applyNumberFormat="1" applyFont="1" applyBorder="1" applyAlignment="1">
      <alignment/>
    </xf>
    <xf numFmtId="3" fontId="41" fillId="0" borderId="74" xfId="0" applyNumberFormat="1" applyFont="1" applyBorder="1" applyAlignment="1">
      <alignment/>
    </xf>
    <xf numFmtId="0" fontId="44" fillId="0" borderId="21" xfId="0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4" fillId="0" borderId="28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3" fontId="44" fillId="0" borderId="21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3" fontId="44" fillId="0" borderId="52" xfId="0" applyNumberFormat="1" applyFont="1" applyBorder="1" applyAlignment="1">
      <alignment/>
    </xf>
    <xf numFmtId="3" fontId="41" fillId="0" borderId="0" xfId="0" applyNumberFormat="1" applyFont="1" applyBorder="1" applyAlignment="1">
      <alignment vertical="center"/>
    </xf>
    <xf numFmtId="0" fontId="40" fillId="0" borderId="50" xfId="0" applyFont="1" applyBorder="1" applyAlignment="1">
      <alignment/>
    </xf>
    <xf numFmtId="3" fontId="41" fillId="0" borderId="50" xfId="0" applyNumberFormat="1" applyFont="1" applyBorder="1" applyAlignment="1">
      <alignment/>
    </xf>
    <xf numFmtId="0" fontId="40" fillId="0" borderId="5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74" xfId="0" applyFont="1" applyBorder="1" applyAlignment="1">
      <alignment/>
    </xf>
    <xf numFmtId="3" fontId="41" fillId="0" borderId="81" xfId="0" applyNumberFormat="1" applyFont="1" applyBorder="1" applyAlignment="1">
      <alignment/>
    </xf>
    <xf numFmtId="3" fontId="41" fillId="0" borderId="4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1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40" fillId="0" borderId="80" xfId="0" applyFont="1" applyBorder="1" applyAlignment="1">
      <alignment/>
    </xf>
    <xf numFmtId="3" fontId="40" fillId="0" borderId="79" xfId="0" applyNumberFormat="1" applyFont="1" applyBorder="1" applyAlignment="1">
      <alignment/>
    </xf>
    <xf numFmtId="3" fontId="41" fillId="0" borderId="82" xfId="0" applyNumberFormat="1" applyFont="1" applyBorder="1" applyAlignment="1">
      <alignment/>
    </xf>
    <xf numFmtId="3" fontId="44" fillId="0" borderId="25" xfId="0" applyNumberFormat="1" applyFont="1" applyBorder="1" applyAlignment="1">
      <alignment vertical="center"/>
    </xf>
    <xf numFmtId="3" fontId="44" fillId="0" borderId="87" xfId="0" applyNumberFormat="1" applyFont="1" applyBorder="1" applyAlignment="1">
      <alignment/>
    </xf>
    <xf numFmtId="0" fontId="57" fillId="2" borderId="54" xfId="0" applyFont="1" applyFill="1" applyBorder="1" applyAlignment="1">
      <alignment vertical="center"/>
    </xf>
    <xf numFmtId="3" fontId="41" fillId="2" borderId="57" xfId="0" applyNumberFormat="1" applyFont="1" applyFill="1" applyBorder="1" applyAlignment="1">
      <alignment vertical="center"/>
    </xf>
    <xf numFmtId="3" fontId="41" fillId="2" borderId="92" xfId="0" applyNumberFormat="1" applyFont="1" applyFill="1" applyBorder="1" applyAlignment="1">
      <alignment vertical="center"/>
    </xf>
    <xf numFmtId="0" fontId="59" fillId="0" borderId="74" xfId="0" applyFont="1" applyBorder="1" applyAlignment="1">
      <alignment vertical="center"/>
    </xf>
    <xf numFmtId="3" fontId="59" fillId="0" borderId="77" xfId="0" applyNumberFormat="1" applyFont="1" applyBorder="1" applyAlignment="1">
      <alignment vertical="center"/>
    </xf>
    <xf numFmtId="3" fontId="59" fillId="0" borderId="78" xfId="0" applyNumberFormat="1" applyFont="1" applyBorder="1" applyAlignment="1">
      <alignment vertical="center"/>
    </xf>
    <xf numFmtId="3" fontId="59" fillId="0" borderId="75" xfId="0" applyNumberFormat="1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3" fontId="44" fillId="0" borderId="100" xfId="0" applyNumberFormat="1" applyFont="1" applyBorder="1" applyAlignment="1">
      <alignment vertical="center"/>
    </xf>
    <xf numFmtId="3" fontId="44" fillId="0" borderId="91" xfId="0" applyNumberFormat="1" applyFont="1" applyBorder="1" applyAlignment="1">
      <alignment vertical="center"/>
    </xf>
    <xf numFmtId="3" fontId="44" fillId="0" borderId="93" xfId="0" applyNumberFormat="1" applyFont="1" applyBorder="1" applyAlignment="1">
      <alignment vertical="center"/>
    </xf>
    <xf numFmtId="3" fontId="44" fillId="0" borderId="86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/>
    </xf>
    <xf numFmtId="3" fontId="47" fillId="0" borderId="28" xfId="0" applyNumberFormat="1" applyFont="1" applyBorder="1" applyAlignment="1">
      <alignment vertical="center"/>
    </xf>
    <xf numFmtId="3" fontId="47" fillId="0" borderId="67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1" fontId="4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1" fontId="40" fillId="0" borderId="0" xfId="0" applyNumberFormat="1" applyFont="1" applyAlignment="1" applyProtection="1">
      <alignment horizontal="right"/>
      <protection locked="0"/>
    </xf>
    <xf numFmtId="0" fontId="48" fillId="0" borderId="6" xfId="0" applyFont="1" applyBorder="1" applyAlignment="1">
      <alignment horizontal="center"/>
    </xf>
    <xf numFmtId="0" fontId="48" fillId="0" borderId="84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13" fillId="0" borderId="50" xfId="0" applyFont="1" applyBorder="1" applyAlignment="1">
      <alignment/>
    </xf>
    <xf numFmtId="3" fontId="13" fillId="0" borderId="51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29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5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1" fontId="13" fillId="0" borderId="2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3" fontId="13" fillId="0" borderId="76" xfId="0" applyNumberFormat="1" applyFont="1" applyBorder="1" applyAlignment="1">
      <alignment/>
    </xf>
    <xf numFmtId="3" fontId="13" fillId="0" borderId="80" xfId="0" applyNumberFormat="1" applyFont="1" applyBorder="1" applyAlignment="1">
      <alignment/>
    </xf>
    <xf numFmtId="0" fontId="13" fillId="0" borderId="77" xfId="0" applyFont="1" applyBorder="1" applyAlignment="1">
      <alignment/>
    </xf>
    <xf numFmtId="3" fontId="13" fillId="0" borderId="74" xfId="0" applyNumberFormat="1" applyFont="1" applyBorder="1" applyAlignment="1">
      <alignment/>
    </xf>
    <xf numFmtId="3" fontId="13" fillId="0" borderId="77" xfId="0" applyNumberFormat="1" applyFont="1" applyBorder="1" applyAlignment="1">
      <alignment/>
    </xf>
    <xf numFmtId="3" fontId="13" fillId="0" borderId="81" xfId="0" applyNumberFormat="1" applyFont="1" applyBorder="1" applyAlignment="1">
      <alignment/>
    </xf>
    <xf numFmtId="0" fontId="47" fillId="0" borderId="21" xfId="0" applyFont="1" applyBorder="1" applyAlignment="1">
      <alignment horizontal="left"/>
    </xf>
    <xf numFmtId="3" fontId="47" fillId="0" borderId="93" xfId="0" applyNumberFormat="1" applyFont="1" applyBorder="1" applyAlignment="1">
      <alignment/>
    </xf>
    <xf numFmtId="3" fontId="47" fillId="0" borderId="86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47" fillId="0" borderId="88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47" fillId="0" borderId="87" xfId="0" applyNumberFormat="1" applyFont="1" applyBorder="1" applyAlignment="1">
      <alignment/>
    </xf>
    <xf numFmtId="3" fontId="13" fillId="0" borderId="92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3" fontId="13" fillId="0" borderId="82" xfId="0" applyNumberFormat="1" applyFont="1" applyBorder="1" applyAlignment="1">
      <alignment/>
    </xf>
    <xf numFmtId="3" fontId="13" fillId="0" borderId="78" xfId="0" applyNumberFormat="1" applyFont="1" applyBorder="1" applyAlignment="1">
      <alignment/>
    </xf>
    <xf numFmtId="0" fontId="47" fillId="0" borderId="21" xfId="0" applyFont="1" applyFill="1" applyBorder="1" applyAlignment="1">
      <alignment horizontal="left"/>
    </xf>
    <xf numFmtId="3" fontId="47" fillId="0" borderId="91" xfId="0" applyNumberFormat="1" applyFont="1" applyBorder="1" applyAlignment="1">
      <alignment/>
    </xf>
    <xf numFmtId="0" fontId="14" fillId="2" borderId="54" xfId="0" applyFont="1" applyFill="1" applyBorder="1" applyAlignment="1">
      <alignment horizontal="left"/>
    </xf>
    <xf numFmtId="3" fontId="47" fillId="2" borderId="57" xfId="0" applyNumberFormat="1" applyFont="1" applyFill="1" applyBorder="1" applyAlignment="1">
      <alignment/>
    </xf>
    <xf numFmtId="3" fontId="47" fillId="2" borderId="57" xfId="0" applyNumberFormat="1" applyFont="1" applyFill="1" applyBorder="1" applyAlignment="1">
      <alignment/>
    </xf>
    <xf numFmtId="0" fontId="38" fillId="2" borderId="57" xfId="0" applyFont="1" applyFill="1" applyBorder="1" applyAlignment="1">
      <alignment/>
    </xf>
    <xf numFmtId="0" fontId="56" fillId="0" borderId="74" xfId="0" applyFont="1" applyFill="1" applyBorder="1" applyAlignment="1">
      <alignment horizontal="left"/>
    </xf>
    <xf numFmtId="3" fontId="56" fillId="0" borderId="75" xfId="0" applyNumberFormat="1" applyFont="1" applyBorder="1" applyAlignment="1">
      <alignment/>
    </xf>
    <xf numFmtId="3" fontId="56" fillId="0" borderId="79" xfId="0" applyNumberFormat="1" applyFont="1" applyBorder="1" applyAlignment="1">
      <alignment/>
    </xf>
    <xf numFmtId="3" fontId="56" fillId="0" borderId="76" xfId="0" applyNumberFormat="1" applyFont="1" applyBorder="1" applyAlignment="1">
      <alignment/>
    </xf>
    <xf numFmtId="3" fontId="56" fillId="0" borderId="80" xfId="0" applyNumberFormat="1" applyFont="1" applyBorder="1" applyAlignment="1">
      <alignment/>
    </xf>
    <xf numFmtId="0" fontId="38" fillId="0" borderId="78" xfId="0" applyFont="1" applyBorder="1" applyAlignment="1">
      <alignment/>
    </xf>
    <xf numFmtId="3" fontId="47" fillId="0" borderId="82" xfId="0" applyNumberFormat="1" applyFont="1" applyBorder="1" applyAlignment="1">
      <alignment/>
    </xf>
    <xf numFmtId="3" fontId="56" fillId="0" borderId="80" xfId="0" applyNumberFormat="1" applyFont="1" applyBorder="1" applyAlignment="1">
      <alignment/>
    </xf>
    <xf numFmtId="3" fontId="47" fillId="0" borderId="78" xfId="0" applyNumberFormat="1" applyFont="1" applyBorder="1" applyAlignment="1">
      <alignment/>
    </xf>
    <xf numFmtId="3" fontId="56" fillId="0" borderId="81" xfId="0" applyNumberFormat="1" applyFont="1" applyBorder="1" applyAlignment="1">
      <alignment/>
    </xf>
    <xf numFmtId="1" fontId="13" fillId="0" borderId="15" xfId="0" applyNumberFormat="1" applyFont="1" applyBorder="1" applyAlignment="1">
      <alignment/>
    </xf>
    <xf numFmtId="0" fontId="47" fillId="0" borderId="86" xfId="0" applyFont="1" applyFill="1" applyBorder="1" applyAlignment="1">
      <alignment horizontal="left"/>
    </xf>
    <xf numFmtId="3" fontId="47" fillId="0" borderId="100" xfId="0" applyNumberFormat="1" applyFont="1" applyBorder="1" applyAlignment="1">
      <alignment vertical="center"/>
    </xf>
    <xf numFmtId="3" fontId="47" fillId="0" borderId="87" xfId="0" applyNumberFormat="1" applyFont="1" applyBorder="1" applyAlignment="1">
      <alignment vertical="center"/>
    </xf>
    <xf numFmtId="3" fontId="47" fillId="0" borderId="89" xfId="0" applyNumberFormat="1" applyFont="1" applyBorder="1" applyAlignment="1">
      <alignment/>
    </xf>
    <xf numFmtId="3" fontId="47" fillId="0" borderId="86" xfId="0" applyNumberFormat="1" applyFont="1" applyBorder="1" applyAlignment="1">
      <alignment vertical="center"/>
    </xf>
    <xf numFmtId="3" fontId="47" fillId="0" borderId="90" xfId="0" applyNumberFormat="1" applyFont="1" applyBorder="1" applyAlignment="1">
      <alignment vertical="center"/>
    </xf>
    <xf numFmtId="0" fontId="49" fillId="0" borderId="21" xfId="0" applyFont="1" applyBorder="1" applyAlignment="1">
      <alignment horizontal="left"/>
    </xf>
    <xf numFmtId="3" fontId="49" fillId="0" borderId="22" xfId="0" applyNumberFormat="1" applyFont="1" applyBorder="1" applyAlignment="1">
      <alignment/>
    </xf>
    <xf numFmtId="3" fontId="49" fillId="0" borderId="71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0" fontId="49" fillId="0" borderId="21" xfId="0" applyFont="1" applyBorder="1" applyAlignment="1">
      <alignment/>
    </xf>
    <xf numFmtId="3" fontId="49" fillId="0" borderId="70" xfId="0" applyNumberFormat="1" applyFont="1" applyBorder="1" applyAlignment="1">
      <alignment/>
    </xf>
    <xf numFmtId="3" fontId="49" fillId="0" borderId="67" xfId="0" applyNumberFormat="1" applyFont="1" applyBorder="1" applyAlignment="1">
      <alignment/>
    </xf>
    <xf numFmtId="3" fontId="58" fillId="0" borderId="21" xfId="0" applyNumberFormat="1" applyFont="1" applyBorder="1" applyAlignment="1">
      <alignment horizontal="center"/>
    </xf>
    <xf numFmtId="2" fontId="58" fillId="0" borderId="65" xfId="0" applyNumberFormat="1" applyFont="1" applyBorder="1" applyAlignment="1">
      <alignment horizontal="center"/>
    </xf>
    <xf numFmtId="3" fontId="47" fillId="0" borderId="25" xfId="0" applyNumberFormat="1" applyFont="1" applyBorder="1" applyAlignment="1">
      <alignment horizontal="right"/>
    </xf>
    <xf numFmtId="0" fontId="48" fillId="2" borderId="54" xfId="0" applyFont="1" applyFill="1" applyBorder="1" applyAlignment="1" applyProtection="1">
      <alignment horizontal="left"/>
      <protection locked="0"/>
    </xf>
    <xf numFmtId="3" fontId="47" fillId="2" borderId="57" xfId="0" applyNumberFormat="1" applyFont="1" applyFill="1" applyBorder="1" applyAlignment="1" applyProtection="1">
      <alignment horizontal="right"/>
      <protection/>
    </xf>
    <xf numFmtId="3" fontId="47" fillId="2" borderId="84" xfId="0" applyNumberFormat="1" applyFont="1" applyFill="1" applyBorder="1" applyAlignment="1" applyProtection="1">
      <alignment horizontal="right"/>
      <protection/>
    </xf>
    <xf numFmtId="2" fontId="46" fillId="0" borderId="86" xfId="0" applyNumberFormat="1" applyFont="1" applyBorder="1" applyAlignment="1">
      <alignment/>
    </xf>
    <xf numFmtId="3" fontId="46" fillId="0" borderId="74" xfId="0" applyNumberFormat="1" applyFont="1" applyBorder="1" applyAlignment="1">
      <alignment/>
    </xf>
    <xf numFmtId="0" fontId="45" fillId="0" borderId="76" xfId="0" applyFont="1" applyBorder="1" applyAlignment="1">
      <alignment/>
    </xf>
    <xf numFmtId="1" fontId="45" fillId="0" borderId="79" xfId="0" applyNumberFormat="1" applyFont="1" applyBorder="1" applyAlignment="1">
      <alignment/>
    </xf>
    <xf numFmtId="1" fontId="45" fillId="0" borderId="76" xfId="0" applyNumberFormat="1" applyFont="1" applyBorder="1" applyAlignment="1">
      <alignment/>
    </xf>
    <xf numFmtId="0" fontId="46" fillId="0" borderId="74" xfId="0" applyFont="1" applyBorder="1" applyAlignment="1">
      <alignment/>
    </xf>
    <xf numFmtId="0" fontId="0" fillId="0" borderId="0" xfId="0" applyFont="1" applyAlignment="1">
      <alignment horizontal="center"/>
    </xf>
    <xf numFmtId="3" fontId="47" fillId="0" borderId="22" xfId="0" applyNumberFormat="1" applyFont="1" applyBorder="1" applyAlignment="1" applyProtection="1">
      <alignment horizontal="right"/>
      <protection/>
    </xf>
    <xf numFmtId="3" fontId="47" fillId="0" borderId="87" xfId="0" applyNumberFormat="1" applyFont="1" applyBorder="1" applyAlignment="1" applyProtection="1">
      <alignment horizontal="right"/>
      <protection/>
    </xf>
    <xf numFmtId="0" fontId="47" fillId="0" borderId="87" xfId="0" applyFont="1" applyBorder="1" applyAlignment="1">
      <alignment/>
    </xf>
    <xf numFmtId="3" fontId="47" fillId="0" borderId="49" xfId="0" applyNumberFormat="1" applyFont="1" applyBorder="1" applyAlignment="1" applyProtection="1">
      <alignment horizontal="right"/>
      <protection/>
    </xf>
    <xf numFmtId="3" fontId="47" fillId="0" borderId="88" xfId="0" applyNumberFormat="1" applyFont="1" applyBorder="1" applyAlignment="1" applyProtection="1">
      <alignment horizontal="right"/>
      <protection/>
    </xf>
    <xf numFmtId="0" fontId="47" fillId="0" borderId="88" xfId="0" applyFont="1" applyBorder="1" applyAlignment="1">
      <alignment/>
    </xf>
    <xf numFmtId="3" fontId="47" fillId="0" borderId="25" xfId="0" applyNumberFormat="1" applyFont="1" applyBorder="1" applyAlignment="1" applyProtection="1">
      <alignment horizontal="right"/>
      <protection/>
    </xf>
    <xf numFmtId="1" fontId="47" fillId="0" borderId="88" xfId="0" applyNumberFormat="1" applyFont="1" applyBorder="1" applyAlignment="1">
      <alignment/>
    </xf>
    <xf numFmtId="3" fontId="47" fillId="0" borderId="2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1" fontId="47" fillId="0" borderId="25" xfId="0" applyNumberFormat="1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84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39" fillId="2" borderId="54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3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27" fillId="0" borderId="4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9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84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84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2" borderId="54" xfId="0" applyFont="1" applyFill="1" applyBorder="1" applyAlignment="1" applyProtection="1">
      <alignment/>
      <protection locked="0"/>
    </xf>
    <xf numFmtId="0" fontId="0" fillId="0" borderId="57" xfId="0" applyBorder="1" applyAlignment="1">
      <alignment/>
    </xf>
    <xf numFmtId="0" fontId="0" fillId="0" borderId="84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39" fillId="0" borderId="4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 locked="0"/>
    </xf>
    <xf numFmtId="0" fontId="39" fillId="2" borderId="12" xfId="0" applyFont="1" applyFill="1" applyBorder="1" applyAlignment="1">
      <alignment/>
    </xf>
    <xf numFmtId="0" fontId="13" fillId="0" borderId="58" xfId="0" applyFont="1" applyBorder="1" applyAlignment="1">
      <alignment/>
    </xf>
    <xf numFmtId="0" fontId="13" fillId="0" borderId="92" xfId="0" applyFont="1" applyBorder="1" applyAlignment="1">
      <alignment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60" xfId="0" applyNumberFormat="1" applyFont="1" applyBorder="1" applyAlignment="1" applyProtection="1">
      <alignment horizontal="center" vertical="center"/>
      <protection locked="0"/>
    </xf>
    <xf numFmtId="3" fontId="7" fillId="0" borderId="54" xfId="0" applyNumberFormat="1" applyFont="1" applyBorder="1" applyAlignment="1" applyProtection="1">
      <alignment horizontal="center" vertical="center"/>
      <protection locked="0"/>
    </xf>
    <xf numFmtId="3" fontId="7" fillId="0" borderId="57" xfId="0" applyNumberFormat="1" applyFont="1" applyBorder="1" applyAlignment="1" applyProtection="1">
      <alignment horizontal="center" vertical="center"/>
      <protection locked="0"/>
    </xf>
    <xf numFmtId="3" fontId="7" fillId="0" borderId="84" xfId="0" applyNumberFormat="1" applyFont="1" applyBorder="1" applyAlignment="1" applyProtection="1">
      <alignment horizontal="center" vertical="center"/>
      <protection locked="0"/>
    </xf>
    <xf numFmtId="1" fontId="7" fillId="0" borderId="54" xfId="0" applyNumberFormat="1" applyFont="1" applyBorder="1" applyAlignment="1" applyProtection="1">
      <alignment horizontal="center" vertical="center" wrapText="1"/>
      <protection locked="0"/>
    </xf>
    <xf numFmtId="1" fontId="7" fillId="0" borderId="57" xfId="0" applyNumberFormat="1" applyFont="1" applyBorder="1" applyAlignment="1" applyProtection="1">
      <alignment horizontal="center" vertical="center" wrapText="1"/>
      <protection locked="0"/>
    </xf>
    <xf numFmtId="1" fontId="7" fillId="0" borderId="8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43" fillId="0" borderId="6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8" fillId="2" borderId="54" xfId="0" applyFont="1" applyFill="1" applyBorder="1" applyAlignment="1" applyProtection="1">
      <alignment/>
      <protection locked="0"/>
    </xf>
    <xf numFmtId="0" fontId="55" fillId="0" borderId="0" xfId="0" applyFont="1" applyAlignment="1">
      <alignment horizontal="center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" fontId="48" fillId="0" borderId="40" xfId="0" applyNumberFormat="1" applyFont="1" applyBorder="1" applyAlignment="1" applyProtection="1">
      <alignment horizontal="center" vertical="center"/>
      <protection locked="0"/>
    </xf>
    <xf numFmtId="3" fontId="48" fillId="0" borderId="60" xfId="0" applyNumberFormat="1" applyFont="1" applyBorder="1" applyAlignment="1" applyProtection="1">
      <alignment horizontal="center" vertical="center"/>
      <protection locked="0"/>
    </xf>
    <xf numFmtId="3" fontId="48" fillId="0" borderId="54" xfId="0" applyNumberFormat="1" applyFont="1" applyBorder="1" applyAlignment="1" applyProtection="1">
      <alignment horizontal="center" vertical="center"/>
      <protection locked="0"/>
    </xf>
    <xf numFmtId="3" fontId="48" fillId="0" borderId="57" xfId="0" applyNumberFormat="1" applyFont="1" applyBorder="1" applyAlignment="1" applyProtection="1">
      <alignment horizontal="center" vertical="center"/>
      <protection locked="0"/>
    </xf>
    <xf numFmtId="3" fontId="48" fillId="0" borderId="84" xfId="0" applyNumberFormat="1" applyFont="1" applyBorder="1" applyAlignment="1" applyProtection="1">
      <alignment horizontal="center" vertical="center"/>
      <protection locked="0"/>
    </xf>
    <xf numFmtId="1" fontId="48" fillId="0" borderId="54" xfId="0" applyNumberFormat="1" applyFont="1" applyBorder="1" applyAlignment="1" applyProtection="1">
      <alignment horizontal="center" vertical="center" wrapText="1"/>
      <protection locked="0"/>
    </xf>
    <xf numFmtId="1" fontId="48" fillId="0" borderId="57" xfId="0" applyNumberFormat="1" applyFont="1" applyBorder="1" applyAlignment="1" applyProtection="1">
      <alignment horizontal="center" vertical="center" wrapText="1"/>
      <protection locked="0"/>
    </xf>
    <xf numFmtId="1" fontId="48" fillId="0" borderId="84" xfId="0" applyNumberFormat="1" applyFont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48" fillId="0" borderId="66" xfId="0" applyFont="1" applyBorder="1" applyAlignment="1">
      <alignment horizontal="center"/>
    </xf>
    <xf numFmtId="0" fontId="13" fillId="0" borderId="69" xfId="0" applyFont="1" applyBorder="1" applyAlignment="1">
      <alignment/>
    </xf>
    <xf numFmtId="0" fontId="48" fillId="0" borderId="6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48" fillId="0" borderId="54" xfId="0" applyFont="1" applyBorder="1" applyAlignment="1">
      <alignment horizontal="left"/>
    </xf>
    <xf numFmtId="0" fontId="48" fillId="0" borderId="84" xfId="0" applyFont="1" applyBorder="1" applyAlignment="1">
      <alignment horizontal="left"/>
    </xf>
    <xf numFmtId="0" fontId="47" fillId="0" borderId="54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48" fillId="2" borderId="54" xfId="0" applyFont="1" applyFill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84" xfId="0" applyFont="1" applyBorder="1" applyAlignment="1">
      <alignment horizontal="left"/>
    </xf>
    <xf numFmtId="0" fontId="48" fillId="2" borderId="54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13" fillId="0" borderId="7" xfId="0" applyFont="1" applyBorder="1" applyAlignment="1">
      <alignment/>
    </xf>
    <xf numFmtId="0" fontId="48" fillId="2" borderId="12" xfId="0" applyFont="1" applyFill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92" xfId="0" applyFont="1" applyBorder="1" applyAlignment="1">
      <alignment horizontal="left"/>
    </xf>
    <xf numFmtId="0" fontId="47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0" fontId="13" fillId="0" borderId="53" xfId="0" applyFont="1" applyBorder="1" applyAlignment="1">
      <alignment/>
    </xf>
    <xf numFmtId="0" fontId="48" fillId="0" borderId="101" xfId="0" applyFont="1" applyBorder="1" applyAlignment="1">
      <alignment horizontal="center"/>
    </xf>
    <xf numFmtId="0" fontId="48" fillId="0" borderId="102" xfId="0" applyFont="1" applyBorder="1" applyAlignment="1">
      <alignment horizontal="center"/>
    </xf>
    <xf numFmtId="0" fontId="48" fillId="0" borderId="103" xfId="0" applyFont="1" applyBorder="1" applyAlignment="1">
      <alignment horizontal="center"/>
    </xf>
    <xf numFmtId="0" fontId="48" fillId="0" borderId="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3" fontId="13" fillId="0" borderId="14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47" fillId="0" borderId="22" xfId="0" applyNumberFormat="1" applyFont="1" applyBorder="1" applyAlignment="1">
      <alignment/>
    </xf>
    <xf numFmtId="0" fontId="38" fillId="0" borderId="24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8" xfId="0" applyFont="1" applyBorder="1" applyAlignment="1">
      <alignment/>
    </xf>
    <xf numFmtId="0" fontId="39" fillId="0" borderId="41" xfId="0" applyFont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43" fillId="0" borderId="54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43" fillId="0" borderId="0" xfId="0" applyFont="1" applyAlignment="1" applyProtection="1">
      <alignment horizontal="left"/>
      <protection locked="0"/>
    </xf>
    <xf numFmtId="3" fontId="49" fillId="0" borderId="22" xfId="0" applyNumberFormat="1" applyFont="1" applyBorder="1" applyAlignment="1">
      <alignment/>
    </xf>
    <xf numFmtId="0" fontId="49" fillId="0" borderId="49" xfId="0" applyFont="1" applyBorder="1" applyAlignment="1">
      <alignment/>
    </xf>
    <xf numFmtId="0" fontId="39" fillId="0" borderId="54" xfId="0" applyFont="1" applyBorder="1" applyAlignment="1">
      <alignment horizontal="right"/>
    </xf>
    <xf numFmtId="0" fontId="39" fillId="0" borderId="57" xfId="0" applyFont="1" applyBorder="1" applyAlignment="1">
      <alignment horizontal="right"/>
    </xf>
    <xf numFmtId="3" fontId="47" fillId="0" borderId="91" xfId="0" applyNumberFormat="1" applyFont="1" applyBorder="1" applyAlignment="1">
      <alignment/>
    </xf>
    <xf numFmtId="0" fontId="38" fillId="0" borderId="87" xfId="0" applyFont="1" applyBorder="1" applyAlignment="1">
      <alignment/>
    </xf>
    <xf numFmtId="3" fontId="7" fillId="0" borderId="40" xfId="0" applyNumberFormat="1" applyFont="1" applyBorder="1" applyAlignment="1" applyProtection="1">
      <alignment horizontal="center"/>
      <protection locked="0"/>
    </xf>
    <xf numFmtId="3" fontId="7" fillId="0" borderId="60" xfId="0" applyNumberFormat="1" applyFont="1" applyBorder="1" applyAlignment="1" applyProtection="1">
      <alignment horizontal="center"/>
      <protection locked="0"/>
    </xf>
    <xf numFmtId="3" fontId="7" fillId="0" borderId="54" xfId="0" applyNumberFormat="1" applyFont="1" applyBorder="1" applyAlignment="1" applyProtection="1">
      <alignment horizontal="center"/>
      <protection locked="0"/>
    </xf>
    <xf numFmtId="3" fontId="7" fillId="0" borderId="57" xfId="0" applyNumberFormat="1" applyFont="1" applyBorder="1" applyAlignment="1" applyProtection="1">
      <alignment horizontal="center"/>
      <protection locked="0"/>
    </xf>
    <xf numFmtId="3" fontId="7" fillId="0" borderId="84" xfId="0" applyNumberFormat="1" applyFont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 horizontal="center"/>
      <protection locked="0"/>
    </xf>
    <xf numFmtId="1" fontId="3" fillId="0" borderId="57" xfId="0" applyNumberFormat="1" applyFont="1" applyBorder="1" applyAlignment="1" applyProtection="1">
      <alignment horizontal="center"/>
      <protection locked="0"/>
    </xf>
    <xf numFmtId="1" fontId="3" fillId="0" borderId="84" xfId="0" applyNumberFormat="1" applyFont="1" applyBorder="1" applyAlignment="1" applyProtection="1">
      <alignment horizontal="center"/>
      <protection locked="0"/>
    </xf>
    <xf numFmtId="3" fontId="7" fillId="0" borderId="33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0" fillId="0" borderId="54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3" fontId="16" fillId="0" borderId="54" xfId="0" applyNumberFormat="1" applyFont="1" applyBorder="1" applyAlignment="1">
      <alignment/>
    </xf>
    <xf numFmtId="0" fontId="0" fillId="0" borderId="56" xfId="0" applyBorder="1" applyAlignment="1">
      <alignment/>
    </xf>
    <xf numFmtId="0" fontId="7" fillId="0" borderId="4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53" xfId="0" applyFont="1" applyBorder="1" applyAlignment="1">
      <alignment/>
    </xf>
    <xf numFmtId="3" fontId="0" fillId="0" borderId="54" xfId="0" applyNumberForma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5.00390625" style="0" customWidth="1"/>
    <col min="2" max="2" width="11.25390625" style="0" customWidth="1"/>
    <col min="3" max="3" width="11.625" style="0" customWidth="1"/>
    <col min="4" max="4" width="11.125" style="0" customWidth="1"/>
    <col min="5" max="5" width="10.875" style="0" customWidth="1"/>
    <col min="6" max="6" width="11.625" style="0" customWidth="1"/>
    <col min="7" max="7" width="11.25390625" style="0" customWidth="1"/>
    <col min="8" max="8" width="11.00390625" style="0" customWidth="1"/>
    <col min="9" max="16" width="0" style="0" hidden="1" customWidth="1"/>
  </cols>
  <sheetData>
    <row r="1" spans="1:12" ht="21.75" customHeight="1">
      <c r="A1" s="1086" t="s">
        <v>138</v>
      </c>
      <c r="B1" s="1086"/>
      <c r="C1" s="1086"/>
      <c r="D1" s="1086"/>
      <c r="E1" s="1086"/>
      <c r="F1" s="1086"/>
      <c r="G1" s="1086"/>
      <c r="H1" s="1086"/>
      <c r="I1" s="1"/>
      <c r="L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99"/>
      <c r="K2" s="199"/>
      <c r="L2" s="1"/>
      <c r="M2" s="1"/>
    </row>
    <row r="3" spans="1:13" ht="13.5" thickBot="1">
      <c r="A3" s="6"/>
      <c r="B3" s="20"/>
      <c r="C3" s="7"/>
      <c r="D3" s="7"/>
      <c r="E3" s="7"/>
      <c r="F3" s="8"/>
      <c r="G3" s="8"/>
      <c r="H3" s="203" t="s">
        <v>66</v>
      </c>
      <c r="I3" s="7"/>
      <c r="J3" s="7"/>
      <c r="K3" s="8"/>
      <c r="L3" s="7"/>
      <c r="M3" s="8"/>
    </row>
    <row r="4" spans="1:16" ht="12.75">
      <c r="A4" s="150" t="s">
        <v>91</v>
      </c>
      <c r="B4" s="204" t="s">
        <v>0</v>
      </c>
      <c r="C4" s="205"/>
      <c r="D4" s="205"/>
      <c r="E4" s="205"/>
      <c r="F4" s="206"/>
      <c r="G4" s="206"/>
      <c r="H4" s="12"/>
      <c r="I4" s="1087" t="s">
        <v>7</v>
      </c>
      <c r="J4" s="1088"/>
      <c r="K4" s="1079"/>
      <c r="M4" s="1081" t="s">
        <v>85</v>
      </c>
      <c r="N4" s="1083"/>
      <c r="O4" s="1081" t="s">
        <v>86</v>
      </c>
      <c r="P4" s="1082"/>
    </row>
    <row r="5" spans="1:16" ht="13.5" thickBot="1">
      <c r="A5" s="198"/>
      <c r="B5" s="207" t="s">
        <v>3</v>
      </c>
      <c r="C5" s="208"/>
      <c r="D5" s="208"/>
      <c r="E5" s="208"/>
      <c r="F5" s="208"/>
      <c r="G5" s="209"/>
      <c r="H5" s="368"/>
      <c r="I5" s="1080" t="s">
        <v>87</v>
      </c>
      <c r="J5" s="1074"/>
      <c r="K5" s="1075"/>
      <c r="M5" s="1084" t="s">
        <v>87</v>
      </c>
      <c r="N5" s="1085"/>
      <c r="O5" s="1085"/>
      <c r="P5" s="228"/>
    </row>
    <row r="6" spans="2:16" ht="13.5" customHeight="1" thickBot="1">
      <c r="B6" s="1076" t="s">
        <v>92</v>
      </c>
      <c r="C6" s="1077"/>
      <c r="D6" s="1078"/>
      <c r="E6" s="1077" t="s">
        <v>93</v>
      </c>
      <c r="F6" s="1077"/>
      <c r="G6" s="1077"/>
      <c r="H6" s="369" t="s">
        <v>78</v>
      </c>
      <c r="I6" s="200" t="s">
        <v>79</v>
      </c>
      <c r="J6" s="232" t="s">
        <v>79</v>
      </c>
      <c r="K6" s="241" t="s">
        <v>78</v>
      </c>
      <c r="M6" s="223" t="s">
        <v>79</v>
      </c>
      <c r="N6" s="232" t="s">
        <v>79</v>
      </c>
      <c r="O6" s="223" t="s">
        <v>79</v>
      </c>
      <c r="P6" s="233" t="s">
        <v>79</v>
      </c>
    </row>
    <row r="7" spans="1:16" ht="13.5" thickBot="1">
      <c r="A7" s="278" t="s">
        <v>95</v>
      </c>
      <c r="B7" s="386" t="s">
        <v>1</v>
      </c>
      <c r="C7" s="387" t="s">
        <v>2</v>
      </c>
      <c r="D7" s="388" t="s">
        <v>5</v>
      </c>
      <c r="E7" s="389" t="s">
        <v>1</v>
      </c>
      <c r="F7" s="387" t="s">
        <v>2</v>
      </c>
      <c r="G7" s="387" t="s">
        <v>5</v>
      </c>
      <c r="H7" s="306" t="s">
        <v>94</v>
      </c>
      <c r="I7" s="242">
        <v>2000</v>
      </c>
      <c r="J7" s="230">
        <v>2001</v>
      </c>
      <c r="K7" s="243" t="s">
        <v>80</v>
      </c>
      <c r="M7" s="229">
        <v>2000</v>
      </c>
      <c r="N7" s="230">
        <v>2001</v>
      </c>
      <c r="O7" s="229">
        <v>2000</v>
      </c>
      <c r="P7" s="231">
        <v>2001</v>
      </c>
    </row>
    <row r="8" spans="1:16" ht="13.5" thickBot="1">
      <c r="A8" s="279" t="s">
        <v>102</v>
      </c>
      <c r="B8" s="15">
        <v>11101</v>
      </c>
      <c r="C8" s="9">
        <v>0</v>
      </c>
      <c r="D8" s="210">
        <f aca="true" t="shared" si="0" ref="D8:D15">SUM(B8:C8)</f>
        <v>11101</v>
      </c>
      <c r="E8" s="224">
        <v>10838</v>
      </c>
      <c r="F8" s="211">
        <v>0</v>
      </c>
      <c r="G8" s="212">
        <f>SUM(E8:F8)</f>
        <v>10838</v>
      </c>
      <c r="H8" s="370">
        <f>SUM(G8/D8)*100</f>
        <v>97.63084406810198</v>
      </c>
      <c r="I8" s="226">
        <v>95</v>
      </c>
      <c r="J8" s="17">
        <v>100</v>
      </c>
      <c r="K8" s="237">
        <f aca="true" t="shared" si="1" ref="K8:K15">IF(J8=0,0,J8/I8)*100</f>
        <v>105.26315789473684</v>
      </c>
      <c r="M8" s="234">
        <v>10</v>
      </c>
      <c r="N8" s="138">
        <v>5</v>
      </c>
      <c r="O8" s="234">
        <v>2</v>
      </c>
      <c r="P8" s="235">
        <v>3</v>
      </c>
    </row>
    <row r="9" spans="1:16" ht="13.5" thickBot="1">
      <c r="A9" s="18" t="s">
        <v>103</v>
      </c>
      <c r="B9" s="367">
        <v>16400</v>
      </c>
      <c r="C9" s="10">
        <v>0</v>
      </c>
      <c r="D9" s="214">
        <f t="shared" si="0"/>
        <v>16400</v>
      </c>
      <c r="E9" s="365">
        <v>16363</v>
      </c>
      <c r="F9" s="10">
        <v>0</v>
      </c>
      <c r="G9" s="215">
        <f>SUM(E9:F9)</f>
        <v>16363</v>
      </c>
      <c r="H9" s="370">
        <f aca="true" t="shared" si="2" ref="H9:H29">SUM(G9/D9)*100</f>
        <v>99.77439024390245</v>
      </c>
      <c r="I9" s="226"/>
      <c r="J9" s="17"/>
      <c r="K9" s="237">
        <f t="shared" si="1"/>
        <v>0</v>
      </c>
      <c r="M9" s="234"/>
      <c r="N9" s="138"/>
      <c r="O9" s="234"/>
      <c r="P9" s="235"/>
    </row>
    <row r="10" spans="1:16" ht="13.5" thickBot="1">
      <c r="A10" s="18" t="s">
        <v>104</v>
      </c>
      <c r="B10" s="5">
        <v>15642</v>
      </c>
      <c r="C10" s="10">
        <v>1652</v>
      </c>
      <c r="D10" s="214">
        <f t="shared" si="0"/>
        <v>17294</v>
      </c>
      <c r="E10" s="19">
        <v>15611</v>
      </c>
      <c r="F10" s="10">
        <v>950</v>
      </c>
      <c r="G10" s="215">
        <f aca="true" t="shared" si="3" ref="G10:G15">SUM(E10:F10)</f>
        <v>16561</v>
      </c>
      <c r="H10" s="370">
        <f t="shared" si="2"/>
        <v>95.7615357927605</v>
      </c>
      <c r="I10" s="226"/>
      <c r="J10" s="17"/>
      <c r="K10" s="237">
        <f t="shared" si="1"/>
        <v>0</v>
      </c>
      <c r="M10" s="234"/>
      <c r="N10" s="138"/>
      <c r="O10" s="234"/>
      <c r="P10" s="235"/>
    </row>
    <row r="11" spans="1:16" ht="13.5" thickBot="1">
      <c r="A11" s="320" t="s">
        <v>115</v>
      </c>
      <c r="B11" s="321">
        <f>SUM(B8:B10)</f>
        <v>43143</v>
      </c>
      <c r="C11" s="322">
        <f>SUM(C8:C10)</f>
        <v>1652</v>
      </c>
      <c r="D11" s="323">
        <f t="shared" si="0"/>
        <v>44795</v>
      </c>
      <c r="E11" s="383">
        <f>SUM(E8:E10)</f>
        <v>42812</v>
      </c>
      <c r="F11" s="322">
        <f>SUM(F8:F10)</f>
        <v>950</v>
      </c>
      <c r="G11" s="324">
        <f t="shared" si="3"/>
        <v>43762</v>
      </c>
      <c r="H11" s="390">
        <f t="shared" si="2"/>
        <v>97.69393905569818</v>
      </c>
      <c r="I11" s="226"/>
      <c r="J11" s="17"/>
      <c r="K11" s="237">
        <f t="shared" si="1"/>
        <v>0</v>
      </c>
      <c r="M11" s="234"/>
      <c r="N11" s="138"/>
      <c r="O11" s="234"/>
      <c r="P11" s="235"/>
    </row>
    <row r="12" spans="1:16" ht="13.5" thickBot="1">
      <c r="A12" s="326" t="s">
        <v>90</v>
      </c>
      <c r="B12" s="355"/>
      <c r="C12" s="356"/>
      <c r="D12" s="357"/>
      <c r="E12" s="385"/>
      <c r="F12" s="356"/>
      <c r="G12" s="358"/>
      <c r="H12" s="371"/>
      <c r="I12" s="226"/>
      <c r="J12" s="17"/>
      <c r="K12" s="237">
        <f t="shared" si="1"/>
        <v>0</v>
      </c>
      <c r="M12" s="236"/>
      <c r="N12" s="138"/>
      <c r="O12" s="234"/>
      <c r="P12" s="235"/>
    </row>
    <row r="13" spans="1:16" ht="13.5" thickBot="1">
      <c r="A13" s="22" t="s">
        <v>89</v>
      </c>
      <c r="B13" s="4">
        <v>50238</v>
      </c>
      <c r="C13" s="9">
        <v>2155</v>
      </c>
      <c r="D13" s="213">
        <f t="shared" si="0"/>
        <v>52393</v>
      </c>
      <c r="E13" s="384">
        <v>53167</v>
      </c>
      <c r="F13" s="9">
        <v>1229</v>
      </c>
      <c r="G13" s="325">
        <f t="shared" si="3"/>
        <v>54396</v>
      </c>
      <c r="H13" s="391">
        <f t="shared" si="2"/>
        <v>103.82302979405647</v>
      </c>
      <c r="I13" s="226"/>
      <c r="J13" s="17"/>
      <c r="K13" s="237">
        <f t="shared" si="1"/>
        <v>0</v>
      </c>
      <c r="M13" s="234"/>
      <c r="N13" s="138"/>
      <c r="O13" s="234"/>
      <c r="P13" s="235"/>
    </row>
    <row r="14" spans="1:16" ht="13.5" thickBot="1">
      <c r="A14" s="18" t="s">
        <v>105</v>
      </c>
      <c r="B14" s="367">
        <v>19244</v>
      </c>
      <c r="C14" s="10">
        <v>0</v>
      </c>
      <c r="D14" s="214">
        <f t="shared" si="0"/>
        <v>19244</v>
      </c>
      <c r="E14" s="365">
        <v>19024</v>
      </c>
      <c r="F14" s="10">
        <v>0</v>
      </c>
      <c r="G14" s="215">
        <f t="shared" si="3"/>
        <v>19024</v>
      </c>
      <c r="H14" s="370">
        <f t="shared" si="2"/>
        <v>98.85678653086676</v>
      </c>
      <c r="I14" s="226"/>
      <c r="J14" s="17"/>
      <c r="K14" s="237">
        <f t="shared" si="1"/>
        <v>0</v>
      </c>
      <c r="M14" s="234"/>
      <c r="N14" s="138"/>
      <c r="O14" s="234"/>
      <c r="P14" s="235"/>
    </row>
    <row r="15" spans="1:16" ht="13.5" thickBot="1">
      <c r="A15" s="18" t="s">
        <v>106</v>
      </c>
      <c r="B15" s="5">
        <v>13022</v>
      </c>
      <c r="C15" s="10">
        <v>0</v>
      </c>
      <c r="D15" s="214">
        <f t="shared" si="0"/>
        <v>13022</v>
      </c>
      <c r="E15" s="19">
        <v>12733</v>
      </c>
      <c r="F15" s="10">
        <v>0</v>
      </c>
      <c r="G15" s="215">
        <f t="shared" si="3"/>
        <v>12733</v>
      </c>
      <c r="H15" s="370">
        <f t="shared" si="2"/>
        <v>97.78067885117493</v>
      </c>
      <c r="I15" s="227"/>
      <c r="J15" s="17"/>
      <c r="K15" s="237">
        <f t="shared" si="1"/>
        <v>0</v>
      </c>
      <c r="M15" s="234"/>
      <c r="N15" s="138"/>
      <c r="O15" s="234"/>
      <c r="P15" s="235"/>
    </row>
    <row r="16" spans="1:16" ht="13.5" thickBot="1">
      <c r="A16" s="320" t="s">
        <v>117</v>
      </c>
      <c r="B16" s="321">
        <f aca="true" t="shared" si="4" ref="B16:G16">SUM(B13:B15)</f>
        <v>82504</v>
      </c>
      <c r="C16" s="322">
        <f t="shared" si="4"/>
        <v>2155</v>
      </c>
      <c r="D16" s="323">
        <f t="shared" si="4"/>
        <v>84659</v>
      </c>
      <c r="E16" s="383">
        <f t="shared" si="4"/>
        <v>84924</v>
      </c>
      <c r="F16" s="322">
        <f t="shared" si="4"/>
        <v>1229</v>
      </c>
      <c r="G16" s="324">
        <f t="shared" si="4"/>
        <v>86153</v>
      </c>
      <c r="H16" s="390">
        <f t="shared" si="2"/>
        <v>101.76472672722332</v>
      </c>
      <c r="I16" s="227"/>
      <c r="J16" s="17"/>
      <c r="K16" s="237"/>
      <c r="M16" s="234"/>
      <c r="N16" s="138"/>
      <c r="O16" s="234"/>
      <c r="P16" s="235"/>
    </row>
    <row r="17" spans="1:16" ht="13.5" thickBot="1">
      <c r="A17" s="326" t="s">
        <v>99</v>
      </c>
      <c r="B17" s="355"/>
      <c r="C17" s="356"/>
      <c r="D17" s="357"/>
      <c r="E17" s="385"/>
      <c r="F17" s="356"/>
      <c r="G17" s="358"/>
      <c r="H17" s="371"/>
      <c r="I17" s="227"/>
      <c r="J17" s="17"/>
      <c r="K17" s="237"/>
      <c r="M17" s="234"/>
      <c r="N17" s="138"/>
      <c r="O17" s="234"/>
      <c r="P17" s="235"/>
    </row>
    <row r="18" spans="1:16" ht="13.5" thickBot="1">
      <c r="A18" s="22" t="s">
        <v>107</v>
      </c>
      <c r="B18" s="4">
        <v>11694</v>
      </c>
      <c r="C18" s="9">
        <v>0</v>
      </c>
      <c r="D18" s="213">
        <f>SUM(B18:C18)</f>
        <v>11694</v>
      </c>
      <c r="E18" s="384">
        <v>12614</v>
      </c>
      <c r="F18" s="9">
        <v>0</v>
      </c>
      <c r="G18" s="325">
        <f>SUM(E18:F18)</f>
        <v>12614</v>
      </c>
      <c r="H18" s="391">
        <f t="shared" si="2"/>
        <v>107.86728236702584</v>
      </c>
      <c r="I18" s="227"/>
      <c r="J18" s="17"/>
      <c r="K18" s="237"/>
      <c r="M18" s="234"/>
      <c r="N18" s="138"/>
      <c r="O18" s="234"/>
      <c r="P18" s="235"/>
    </row>
    <row r="19" spans="1:16" ht="13.5" thickBot="1">
      <c r="A19" s="18" t="s">
        <v>108</v>
      </c>
      <c r="B19" s="367">
        <v>17849</v>
      </c>
      <c r="C19" s="10">
        <v>0</v>
      </c>
      <c r="D19" s="323">
        <f>SUM(B19:C19)</f>
        <v>17849</v>
      </c>
      <c r="E19" s="365">
        <v>20336</v>
      </c>
      <c r="F19" s="10">
        <v>0</v>
      </c>
      <c r="G19" s="325">
        <f aca="true" t="shared" si="5" ref="G19:G24">SUM(E19:F19)</f>
        <v>20336</v>
      </c>
      <c r="H19" s="370">
        <f t="shared" si="2"/>
        <v>113.93355370048744</v>
      </c>
      <c r="I19" s="227"/>
      <c r="J19" s="17"/>
      <c r="K19" s="237"/>
      <c r="M19" s="234"/>
      <c r="N19" s="138"/>
      <c r="O19" s="234"/>
      <c r="P19" s="235"/>
    </row>
    <row r="20" spans="1:16" ht="13.5" thickBot="1">
      <c r="A20" s="18" t="s">
        <v>109</v>
      </c>
      <c r="B20" s="367">
        <v>6466</v>
      </c>
      <c r="C20" s="10">
        <v>0</v>
      </c>
      <c r="D20" s="366">
        <f>SUM(B20)</f>
        <v>6466</v>
      </c>
      <c r="E20" s="365">
        <v>6601</v>
      </c>
      <c r="F20" s="10">
        <v>0</v>
      </c>
      <c r="G20" s="325">
        <f t="shared" si="5"/>
        <v>6601</v>
      </c>
      <c r="H20" s="370">
        <f t="shared" si="2"/>
        <v>102.08784410763995</v>
      </c>
      <c r="I20" s="227"/>
      <c r="J20" s="17"/>
      <c r="K20" s="237"/>
      <c r="M20" s="234"/>
      <c r="N20" s="138"/>
      <c r="O20" s="234"/>
      <c r="P20" s="235"/>
    </row>
    <row r="21" spans="1:16" ht="13.5" thickBot="1">
      <c r="A21" s="18" t="s">
        <v>110</v>
      </c>
      <c r="B21" s="417">
        <v>10220</v>
      </c>
      <c r="C21" s="10">
        <v>0</v>
      </c>
      <c r="D21" s="213">
        <f>SUM(B21)</f>
        <v>10220</v>
      </c>
      <c r="E21" s="412">
        <v>11582</v>
      </c>
      <c r="F21" s="10">
        <v>0</v>
      </c>
      <c r="G21" s="325">
        <f t="shared" si="5"/>
        <v>11582</v>
      </c>
      <c r="H21" s="370">
        <f t="shared" si="2"/>
        <v>113.32681017612525</v>
      </c>
      <c r="I21" s="227"/>
      <c r="J21" s="17"/>
      <c r="K21" s="237"/>
      <c r="M21" s="234"/>
      <c r="N21" s="138"/>
      <c r="O21" s="234"/>
      <c r="P21" s="235"/>
    </row>
    <row r="22" spans="1:16" ht="13.5" thickBot="1">
      <c r="A22" s="18" t="s">
        <v>111</v>
      </c>
      <c r="B22" s="367">
        <v>9875</v>
      </c>
      <c r="C22" s="10">
        <v>0</v>
      </c>
      <c r="D22" s="214">
        <f>SUM(B22)</f>
        <v>9875</v>
      </c>
      <c r="E22" s="365">
        <v>10595</v>
      </c>
      <c r="F22" s="10">
        <v>0</v>
      </c>
      <c r="G22" s="325">
        <f t="shared" si="5"/>
        <v>10595</v>
      </c>
      <c r="H22" s="370">
        <f t="shared" si="2"/>
        <v>107.29113924050633</v>
      </c>
      <c r="I22" s="227"/>
      <c r="J22" s="17"/>
      <c r="K22" s="237"/>
      <c r="M22" s="234"/>
      <c r="N22" s="138"/>
      <c r="O22" s="234"/>
      <c r="P22" s="235"/>
    </row>
    <row r="23" spans="1:16" ht="13.5" thickBot="1">
      <c r="A23" s="18" t="s">
        <v>50</v>
      </c>
      <c r="B23" s="4">
        <v>29121</v>
      </c>
      <c r="C23" s="10">
        <v>566</v>
      </c>
      <c r="D23" s="214">
        <v>29687</v>
      </c>
      <c r="E23" s="384">
        <v>31058</v>
      </c>
      <c r="F23" s="10">
        <v>540</v>
      </c>
      <c r="G23" s="325">
        <f t="shared" si="5"/>
        <v>31598</v>
      </c>
      <c r="H23" s="370">
        <f t="shared" si="2"/>
        <v>106.4371610469229</v>
      </c>
      <c r="I23" s="227"/>
      <c r="J23" s="17"/>
      <c r="K23" s="237"/>
      <c r="M23" s="234"/>
      <c r="N23" s="138"/>
      <c r="O23" s="234"/>
      <c r="P23" s="235"/>
    </row>
    <row r="24" spans="1:16" ht="13.5" thickBot="1">
      <c r="A24" s="320" t="s">
        <v>119</v>
      </c>
      <c r="B24" s="321">
        <f>SUM(B18:B23)</f>
        <v>85225</v>
      </c>
      <c r="C24" s="322">
        <f>SUM(C18:C23)</f>
        <v>566</v>
      </c>
      <c r="D24" s="323">
        <f>SUM(D18:D23)</f>
        <v>85791</v>
      </c>
      <c r="E24" s="383">
        <f>SUM(E18:E23)</f>
        <v>92786</v>
      </c>
      <c r="F24" s="322">
        <f>SUM(F18:F23)</f>
        <v>540</v>
      </c>
      <c r="G24" s="325">
        <f t="shared" si="5"/>
        <v>93326</v>
      </c>
      <c r="H24" s="370">
        <f t="shared" si="2"/>
        <v>108.78297257288061</v>
      </c>
      <c r="I24" s="227"/>
      <c r="J24" s="17"/>
      <c r="K24" s="237"/>
      <c r="M24" s="234"/>
      <c r="N24" s="138"/>
      <c r="O24" s="234"/>
      <c r="P24" s="235"/>
    </row>
    <row r="25" spans="1:16" ht="13.5" thickBot="1">
      <c r="A25" s="326" t="s">
        <v>124</v>
      </c>
      <c r="B25" s="355"/>
      <c r="C25" s="356"/>
      <c r="D25" s="357"/>
      <c r="E25" s="385"/>
      <c r="F25" s="356"/>
      <c r="G25" s="358"/>
      <c r="H25" s="371"/>
      <c r="I25" s="227"/>
      <c r="J25" s="17"/>
      <c r="K25" s="237"/>
      <c r="M25" s="234"/>
      <c r="N25" s="138"/>
      <c r="O25" s="234"/>
      <c r="P25" s="235"/>
    </row>
    <row r="26" spans="1:16" ht="13.5" thickBot="1">
      <c r="A26" s="415" t="s">
        <v>121</v>
      </c>
      <c r="B26" s="319">
        <v>138939</v>
      </c>
      <c r="C26" s="9">
        <v>0</v>
      </c>
      <c r="D26" s="213">
        <f>SUM(B26:C26)</f>
        <v>138939</v>
      </c>
      <c r="E26" s="319">
        <v>154242</v>
      </c>
      <c r="F26" s="9">
        <v>0</v>
      </c>
      <c r="G26" s="325">
        <f>SUM(E26:F26)</f>
        <v>154242</v>
      </c>
      <c r="H26" s="370">
        <f t="shared" si="2"/>
        <v>111.01418608166173</v>
      </c>
      <c r="I26" s="227"/>
      <c r="J26" s="17"/>
      <c r="K26" s="237"/>
      <c r="M26" s="234"/>
      <c r="N26" s="138"/>
      <c r="O26" s="234"/>
      <c r="P26" s="235"/>
    </row>
    <row r="27" spans="1:16" ht="13.5" thickBot="1">
      <c r="A27" s="11" t="s">
        <v>122</v>
      </c>
      <c r="B27" s="413">
        <v>85256</v>
      </c>
      <c r="C27" s="413">
        <v>540</v>
      </c>
      <c r="D27" s="414">
        <f>SUM(B27:C27)</f>
        <v>85796</v>
      </c>
      <c r="E27" s="5">
        <v>86109</v>
      </c>
      <c r="F27" s="10">
        <v>499</v>
      </c>
      <c r="G27" s="214">
        <f>SUM(E27:F27)</f>
        <v>86608</v>
      </c>
      <c r="H27" s="370">
        <f t="shared" si="2"/>
        <v>100.9464310690475</v>
      </c>
      <c r="I27" s="227"/>
      <c r="J27" s="17"/>
      <c r="K27" s="237"/>
      <c r="M27" s="234"/>
      <c r="N27" s="138"/>
      <c r="O27" s="234"/>
      <c r="P27" s="235"/>
    </row>
    <row r="28" spans="1:16" ht="13.5" thickBot="1">
      <c r="A28" s="416" t="s">
        <v>123</v>
      </c>
      <c r="B28" s="418">
        <f aca="true" t="shared" si="6" ref="B28:G28">SUM(B26:B27)</f>
        <v>224195</v>
      </c>
      <c r="C28" s="322">
        <f t="shared" si="6"/>
        <v>540</v>
      </c>
      <c r="D28" s="323">
        <f t="shared" si="6"/>
        <v>224735</v>
      </c>
      <c r="E28" s="418">
        <f t="shared" si="6"/>
        <v>240351</v>
      </c>
      <c r="F28" s="322">
        <f t="shared" si="6"/>
        <v>499</v>
      </c>
      <c r="G28" s="324">
        <f t="shared" si="6"/>
        <v>240850</v>
      </c>
      <c r="H28" s="370">
        <f t="shared" si="2"/>
        <v>107.17066767526198</v>
      </c>
      <c r="I28" s="227"/>
      <c r="J28" s="17"/>
      <c r="K28" s="237"/>
      <c r="M28" s="234"/>
      <c r="N28" s="138"/>
      <c r="O28" s="234"/>
      <c r="P28" s="235"/>
    </row>
    <row r="29" spans="1:16" s="165" customFormat="1" ht="13.5" thickBot="1">
      <c r="A29" s="216" t="s">
        <v>56</v>
      </c>
      <c r="B29" s="411">
        <f>SUM(B8:B28)</f>
        <v>870134</v>
      </c>
      <c r="C29" s="410">
        <f>SUM(C8:C28)</f>
        <v>9826</v>
      </c>
      <c r="D29" s="419">
        <f>SUM(B29:C29)</f>
        <v>879960</v>
      </c>
      <c r="E29" s="409">
        <f>SUM(E8:E28)</f>
        <v>921746</v>
      </c>
      <c r="F29" s="410">
        <f>SUM(F8:F28)</f>
        <v>6436</v>
      </c>
      <c r="G29" s="420">
        <f>SUM(E29:F29)</f>
        <v>928182</v>
      </c>
      <c r="H29" s="370">
        <f t="shared" si="2"/>
        <v>105.4800218191736</v>
      </c>
      <c r="I29" s="238">
        <f>SUM(I8:I28)</f>
        <v>95</v>
      </c>
      <c r="J29" s="239">
        <f>SUM(J8:J28)</f>
        <v>100</v>
      </c>
      <c r="K29" s="240">
        <f>IF(J29=0,0,J29/I29)*100</f>
        <v>105.26315789473684</v>
      </c>
      <c r="M29" s="245">
        <f>SUM(M8:M28)</f>
        <v>10</v>
      </c>
      <c r="N29" s="244">
        <f>SUM(N8:N28)</f>
        <v>5</v>
      </c>
      <c r="O29" s="245">
        <f>SUM(O8:O28)</f>
        <v>2</v>
      </c>
      <c r="P29" s="246">
        <f>SUM(P8:P28)</f>
        <v>3</v>
      </c>
    </row>
    <row r="30" spans="1:11" s="165" customFormat="1" ht="12.75">
      <c r="A30" s="217"/>
      <c r="B30" s="218"/>
      <c r="C30" s="218"/>
      <c r="D30" s="219"/>
      <c r="E30" s="218"/>
      <c r="F30" s="218"/>
      <c r="G30" s="218"/>
      <c r="H30" s="220"/>
      <c r="I30" s="17"/>
      <c r="J30" s="17"/>
      <c r="K30" s="225"/>
    </row>
    <row r="32" ht="12.75">
      <c r="A32" t="s">
        <v>126</v>
      </c>
    </row>
    <row r="33" ht="12.75">
      <c r="A33" t="s">
        <v>127</v>
      </c>
    </row>
    <row r="34" ht="91.5" customHeight="1"/>
  </sheetData>
  <mergeCells count="8">
    <mergeCell ref="B6:D6"/>
    <mergeCell ref="E6:G6"/>
    <mergeCell ref="O4:P4"/>
    <mergeCell ref="M4:N4"/>
    <mergeCell ref="M5:O5"/>
    <mergeCell ref="A1:H1"/>
    <mergeCell ref="I4:K4"/>
    <mergeCell ref="I5:K5"/>
  </mergeCells>
  <printOptions horizontalCentered="1" verticalCentered="1"/>
  <pageMargins left="0.3937007874015748" right="0.3937007874015748" top="0.52" bottom="0.7086614173228347" header="0.275590551181102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view="pageBreakPreview" zoomScaleSheetLayoutView="100" workbookViewId="0" topLeftCell="C1">
      <selection activeCell="M5" sqref="M5"/>
    </sheetView>
  </sheetViews>
  <sheetFormatPr defaultColWidth="9.00390625" defaultRowHeight="12.75"/>
  <cols>
    <col min="1" max="1" width="30.25390625" style="0" customWidth="1"/>
    <col min="2" max="2" width="12.625" style="0" customWidth="1"/>
    <col min="3" max="3" width="6.875" style="0" customWidth="1"/>
    <col min="4" max="4" width="10.75390625" style="0" customWidth="1"/>
    <col min="5" max="5" width="12.25390625" style="0" customWidth="1"/>
    <col min="6" max="6" width="7.625" style="0" customWidth="1"/>
    <col min="7" max="7" width="8.25390625" style="0" customWidth="1"/>
    <col min="8" max="8" width="9.875" style="0" customWidth="1"/>
    <col min="9" max="10" width="9.75390625" style="0" customWidth="1"/>
    <col min="11" max="11" width="8.875" style="0" customWidth="1"/>
    <col min="12" max="12" width="11.375" style="0" customWidth="1"/>
    <col min="13" max="13" width="10.75390625" style="0" customWidth="1"/>
    <col min="14" max="14" width="10.375" style="0" customWidth="1"/>
    <col min="15" max="15" width="8.75390625" style="0" customWidth="1"/>
    <col min="16" max="16" width="11.375" style="0" customWidth="1"/>
    <col min="17" max="17" width="10.25390625" style="0" customWidth="1"/>
  </cols>
  <sheetData>
    <row r="1" spans="14:16" ht="12.75">
      <c r="N1" s="1071" t="s">
        <v>205</v>
      </c>
      <c r="O1" s="1072"/>
      <c r="P1" s="1072"/>
    </row>
    <row r="2" spans="14:16" ht="12.75">
      <c r="N2" s="1071" t="s">
        <v>181</v>
      </c>
      <c r="O2" s="1072"/>
      <c r="P2" s="1072"/>
    </row>
    <row r="3" spans="1:16" ht="18">
      <c r="A3" s="1092" t="s">
        <v>194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</row>
    <row r="4" spans="1:16" ht="12.75">
      <c r="A4" s="512"/>
      <c r="B4" s="512"/>
      <c r="C4" s="512"/>
      <c r="D4" s="513"/>
      <c r="E4" s="512"/>
      <c r="F4" s="512"/>
      <c r="G4" s="513"/>
      <c r="H4" s="513"/>
      <c r="I4" s="512"/>
      <c r="J4" s="512"/>
      <c r="K4" s="513"/>
      <c r="L4" s="512"/>
      <c r="M4" s="512"/>
      <c r="N4" s="512"/>
      <c r="O4" s="512"/>
      <c r="P4" s="512"/>
    </row>
    <row r="5" spans="1:16" ht="13.5" thickBot="1">
      <c r="A5" s="514"/>
      <c r="B5" s="514"/>
      <c r="C5" s="515"/>
      <c r="D5" s="516"/>
      <c r="E5" s="515"/>
      <c r="F5" s="515"/>
      <c r="G5" s="516"/>
      <c r="H5" s="516"/>
      <c r="I5" s="515"/>
      <c r="J5" s="515"/>
      <c r="K5" s="516"/>
      <c r="L5" s="512"/>
      <c r="M5" s="512"/>
      <c r="N5" s="512"/>
      <c r="O5" s="512"/>
      <c r="P5" s="517" t="s">
        <v>12</v>
      </c>
    </row>
    <row r="6" spans="1:16" ht="12.75" customHeight="1">
      <c r="A6" s="1089" t="s">
        <v>154</v>
      </c>
      <c r="B6" s="1093" t="s">
        <v>6</v>
      </c>
      <c r="C6" s="1094"/>
      <c r="D6" s="1094"/>
      <c r="E6" s="1094"/>
      <c r="F6" s="1094"/>
      <c r="G6" s="1094"/>
      <c r="H6" s="1095"/>
      <c r="I6" s="1096" t="s">
        <v>204</v>
      </c>
      <c r="J6" s="1097"/>
      <c r="K6" s="1098"/>
      <c r="L6" s="1096" t="s">
        <v>195</v>
      </c>
      <c r="M6" s="1097"/>
      <c r="N6" s="1097"/>
      <c r="O6" s="1097"/>
      <c r="P6" s="1098"/>
    </row>
    <row r="7" spans="1:16" ht="12.75" customHeight="1">
      <c r="A7" s="1090"/>
      <c r="B7" s="1105" t="s">
        <v>3</v>
      </c>
      <c r="C7" s="1106"/>
      <c r="D7" s="1106"/>
      <c r="E7" s="1106"/>
      <c r="F7" s="1106"/>
      <c r="G7" s="1106"/>
      <c r="H7" s="1107"/>
      <c r="I7" s="1141" t="s">
        <v>3</v>
      </c>
      <c r="J7" s="1142"/>
      <c r="K7" s="1143"/>
      <c r="L7" s="1141" t="s">
        <v>3</v>
      </c>
      <c r="M7" s="1142"/>
      <c r="N7" s="1142"/>
      <c r="O7" s="1142"/>
      <c r="P7" s="1143"/>
    </row>
    <row r="8" spans="1:16" ht="12.75" customHeight="1" thickBot="1">
      <c r="A8" s="1090"/>
      <c r="B8" s="1119" t="s">
        <v>156</v>
      </c>
      <c r="C8" s="1120"/>
      <c r="D8" s="1120"/>
      <c r="E8" s="1121" t="s">
        <v>190</v>
      </c>
      <c r="F8" s="1122"/>
      <c r="G8" s="1123"/>
      <c r="H8" s="518" t="s">
        <v>78</v>
      </c>
      <c r="I8" s="1139" t="s">
        <v>79</v>
      </c>
      <c r="J8" s="1140"/>
      <c r="K8" s="519" t="s">
        <v>78</v>
      </c>
      <c r="L8" s="1124" t="s">
        <v>156</v>
      </c>
      <c r="M8" s="1125"/>
      <c r="N8" s="1137" t="s">
        <v>190</v>
      </c>
      <c r="O8" s="1138"/>
      <c r="P8" s="521" t="s">
        <v>78</v>
      </c>
    </row>
    <row r="9" spans="1:16" ht="13.5" thickBot="1">
      <c r="A9" s="1091"/>
      <c r="B9" s="522" t="s">
        <v>1</v>
      </c>
      <c r="C9" s="523" t="s">
        <v>2</v>
      </c>
      <c r="D9" s="524" t="s">
        <v>56</v>
      </c>
      <c r="E9" s="525" t="s">
        <v>1</v>
      </c>
      <c r="F9" s="526" t="s">
        <v>2</v>
      </c>
      <c r="G9" s="527" t="s">
        <v>56</v>
      </c>
      <c r="H9" s="528" t="s">
        <v>191</v>
      </c>
      <c r="I9" s="529">
        <v>2004</v>
      </c>
      <c r="J9" s="530">
        <v>2005</v>
      </c>
      <c r="K9" s="531" t="s">
        <v>191</v>
      </c>
      <c r="L9" s="522" t="s">
        <v>1</v>
      </c>
      <c r="M9" s="523" t="s">
        <v>2</v>
      </c>
      <c r="N9" s="523" t="s">
        <v>1</v>
      </c>
      <c r="O9" s="526" t="s">
        <v>2</v>
      </c>
      <c r="P9" s="528" t="s">
        <v>191</v>
      </c>
    </row>
    <row r="10" spans="1:16" s="202" customFormat="1" ht="12.75">
      <c r="A10" s="1070" t="s">
        <v>95</v>
      </c>
      <c r="B10" s="1067"/>
      <c r="C10" s="1067"/>
      <c r="D10" s="1067"/>
      <c r="E10" s="1067"/>
      <c r="F10" s="1067"/>
      <c r="G10" s="1067"/>
      <c r="H10" s="1067"/>
      <c r="I10" s="1067"/>
      <c r="J10" s="1067"/>
      <c r="K10" s="1067"/>
      <c r="L10" s="1067"/>
      <c r="M10" s="1067"/>
      <c r="N10" s="1067"/>
      <c r="O10" s="1067"/>
      <c r="P10" s="1068"/>
    </row>
    <row r="11" spans="1:16" s="202" customFormat="1" ht="12.75">
      <c r="A11" s="532" t="s">
        <v>102</v>
      </c>
      <c r="B11" s="533">
        <v>11113</v>
      </c>
      <c r="C11" s="534">
        <v>0</v>
      </c>
      <c r="D11" s="535">
        <f aca="true" t="shared" si="0" ref="D11:D16">SUM(B11:C11)</f>
        <v>11113</v>
      </c>
      <c r="E11" s="536">
        <v>12268.55</v>
      </c>
      <c r="F11" s="534">
        <v>0</v>
      </c>
      <c r="G11" s="535">
        <f aca="true" t="shared" si="1" ref="G11:G16">SUM(E11:F11)</f>
        <v>12268.55</v>
      </c>
      <c r="H11" s="537">
        <f aca="true" t="shared" si="2" ref="H11:H16">IF(G11=0,0,G11/D11)*100</f>
        <v>110.39818230900747</v>
      </c>
      <c r="I11" s="533">
        <v>6908</v>
      </c>
      <c r="J11" s="538">
        <v>7838</v>
      </c>
      <c r="K11" s="537">
        <f aca="true" t="shared" si="3" ref="K11:K16">IF(J11=0,0,J11/I11)*100</f>
        <v>113.46265199768384</v>
      </c>
      <c r="L11" s="533">
        <f aca="true" t="shared" si="4" ref="L11:L16">SUM(B11-I11)</f>
        <v>4205</v>
      </c>
      <c r="M11" s="534">
        <f>SUM(C11)</f>
        <v>0</v>
      </c>
      <c r="N11" s="534">
        <f>SUM(E11-J11)</f>
        <v>4430.549999999999</v>
      </c>
      <c r="O11" s="539">
        <f>SUM(F11)</f>
        <v>0</v>
      </c>
      <c r="P11" s="537">
        <f aca="true" t="shared" si="5" ref="P11:P16">(N11+O11)/(L11+M11)*100</f>
        <v>105.36385255648035</v>
      </c>
    </row>
    <row r="12" spans="1:16" s="202" customFormat="1" ht="12.75">
      <c r="A12" s="540" t="s">
        <v>103</v>
      </c>
      <c r="B12" s="541">
        <v>16891</v>
      </c>
      <c r="C12" s="542">
        <v>0</v>
      </c>
      <c r="D12" s="543">
        <f t="shared" si="0"/>
        <v>16891</v>
      </c>
      <c r="E12" s="544">
        <v>17423.78</v>
      </c>
      <c r="F12" s="542">
        <v>0</v>
      </c>
      <c r="G12" s="543">
        <f t="shared" si="1"/>
        <v>17423.78</v>
      </c>
      <c r="H12" s="545">
        <f t="shared" si="2"/>
        <v>103.15422414303474</v>
      </c>
      <c r="I12" s="546">
        <v>12050</v>
      </c>
      <c r="J12" s="547">
        <v>12377</v>
      </c>
      <c r="K12" s="545">
        <f t="shared" si="3"/>
        <v>102.7136929460581</v>
      </c>
      <c r="L12" s="536">
        <f t="shared" si="4"/>
        <v>4841</v>
      </c>
      <c r="M12" s="534">
        <f>SUM(C12)</f>
        <v>0</v>
      </c>
      <c r="N12" s="534">
        <f>SUM(E12-J12)</f>
        <v>5046.779999999999</v>
      </c>
      <c r="O12" s="539">
        <f>SUM(F12)</f>
        <v>0</v>
      </c>
      <c r="P12" s="545">
        <f t="shared" si="5"/>
        <v>104.2507746333402</v>
      </c>
    </row>
    <row r="13" spans="1:17" s="202" customFormat="1" ht="12.75">
      <c r="A13" s="549" t="s">
        <v>104</v>
      </c>
      <c r="B13" s="550">
        <v>16209</v>
      </c>
      <c r="C13" s="551">
        <v>627</v>
      </c>
      <c r="D13" s="552">
        <f t="shared" si="0"/>
        <v>16836</v>
      </c>
      <c r="E13" s="550">
        <v>16840.11</v>
      </c>
      <c r="F13" s="551">
        <v>675.13</v>
      </c>
      <c r="G13" s="552">
        <f t="shared" si="1"/>
        <v>17515.24</v>
      </c>
      <c r="H13" s="553">
        <f t="shared" si="2"/>
        <v>104.0344499881207</v>
      </c>
      <c r="I13" s="550">
        <v>10610</v>
      </c>
      <c r="J13" s="554">
        <v>10966</v>
      </c>
      <c r="K13" s="553">
        <f t="shared" si="3"/>
        <v>103.35532516493873</v>
      </c>
      <c r="L13" s="550">
        <f t="shared" si="4"/>
        <v>5599</v>
      </c>
      <c r="M13" s="534">
        <f>SUM(C13)</f>
        <v>627</v>
      </c>
      <c r="N13" s="555">
        <f>SUM(E13-J13)</f>
        <v>5874.110000000001</v>
      </c>
      <c r="O13" s="539">
        <f>SUM(F13)</f>
        <v>675.13</v>
      </c>
      <c r="P13" s="553">
        <f>(N13+O13)/(L13+M13)*100</f>
        <v>105.1917764214584</v>
      </c>
      <c r="Q13" s="1053"/>
    </row>
    <row r="14" spans="1:16" s="202" customFormat="1" ht="12.75">
      <c r="A14" s="540" t="s">
        <v>158</v>
      </c>
      <c r="B14" s="536">
        <v>15459</v>
      </c>
      <c r="C14" s="542">
        <v>0</v>
      </c>
      <c r="D14" s="552">
        <f t="shared" si="0"/>
        <v>15459</v>
      </c>
      <c r="E14" s="536">
        <v>16513.62</v>
      </c>
      <c r="F14" s="542">
        <v>0</v>
      </c>
      <c r="G14" s="552">
        <f t="shared" si="1"/>
        <v>16513.62</v>
      </c>
      <c r="H14" s="553">
        <f t="shared" si="2"/>
        <v>106.82204541044051</v>
      </c>
      <c r="I14" s="536">
        <v>9246</v>
      </c>
      <c r="J14" s="557">
        <v>10323</v>
      </c>
      <c r="K14" s="553">
        <f t="shared" si="3"/>
        <v>111.64828033744323</v>
      </c>
      <c r="L14" s="536">
        <f t="shared" si="4"/>
        <v>6213</v>
      </c>
      <c r="M14" s="534">
        <f>SUM(C14)</f>
        <v>0</v>
      </c>
      <c r="N14" s="542">
        <f>SUM(E14-J14)</f>
        <v>6190.619999999999</v>
      </c>
      <c r="O14" s="539">
        <f>SUM(F14)</f>
        <v>0</v>
      </c>
      <c r="P14" s="553">
        <f>(N14+O14)/(L14+M14)*100</f>
        <v>99.6397875422501</v>
      </c>
    </row>
    <row r="15" spans="1:16" s="202" customFormat="1" ht="13.5" thickBot="1">
      <c r="A15" s="558" t="s">
        <v>159</v>
      </c>
      <c r="B15" s="559">
        <v>18987</v>
      </c>
      <c r="C15" s="560">
        <v>0</v>
      </c>
      <c r="D15" s="561">
        <f t="shared" si="0"/>
        <v>18987</v>
      </c>
      <c r="E15" s="559">
        <v>19941.86</v>
      </c>
      <c r="F15" s="560">
        <v>0</v>
      </c>
      <c r="G15" s="561">
        <f t="shared" si="1"/>
        <v>19941.86</v>
      </c>
      <c r="H15" s="562">
        <f t="shared" si="2"/>
        <v>105.02901985569073</v>
      </c>
      <c r="I15" s="559">
        <v>12100</v>
      </c>
      <c r="J15" s="563">
        <v>12892</v>
      </c>
      <c r="K15" s="562">
        <f t="shared" si="3"/>
        <v>106.54545454545455</v>
      </c>
      <c r="L15" s="559">
        <f t="shared" si="4"/>
        <v>6887</v>
      </c>
      <c r="M15" s="560">
        <f>SUM(C15)</f>
        <v>0</v>
      </c>
      <c r="N15" s="560">
        <f>SUM(E15-J15)</f>
        <v>7049.860000000001</v>
      </c>
      <c r="O15" s="580">
        <f>SUM(F15)</f>
        <v>0</v>
      </c>
      <c r="P15" s="562">
        <f>(N15+O15)/(L15+M15)*100</f>
        <v>102.36474517206331</v>
      </c>
    </row>
    <row r="16" spans="1:16" s="202" customFormat="1" ht="14.25" thickBot="1" thickTop="1">
      <c r="A16" s="565" t="s">
        <v>115</v>
      </c>
      <c r="B16" s="566">
        <f>SUM(B11:B15)</f>
        <v>78659</v>
      </c>
      <c r="C16" s="566">
        <f>SUM(C11:C15)</f>
        <v>627</v>
      </c>
      <c r="D16" s="567">
        <f t="shared" si="0"/>
        <v>79286</v>
      </c>
      <c r="E16" s="566">
        <f>SUM(E11:E15)</f>
        <v>82987.92</v>
      </c>
      <c r="F16" s="568">
        <f>SUM(F11:F15)</f>
        <v>675.13</v>
      </c>
      <c r="G16" s="567">
        <f t="shared" si="1"/>
        <v>83663.05</v>
      </c>
      <c r="H16" s="569">
        <f t="shared" si="2"/>
        <v>105.52058370960826</v>
      </c>
      <c r="I16" s="570">
        <f>SUM(I11:I15)</f>
        <v>50914</v>
      </c>
      <c r="J16" s="571">
        <f>SUM(J11:J15)</f>
        <v>54396</v>
      </c>
      <c r="K16" s="569">
        <f t="shared" si="3"/>
        <v>106.83898338374513</v>
      </c>
      <c r="L16" s="570">
        <f t="shared" si="4"/>
        <v>27745</v>
      </c>
      <c r="M16" s="568">
        <f>SUM(M11:M15)</f>
        <v>627</v>
      </c>
      <c r="N16" s="568">
        <f>SUM(N11:N15)</f>
        <v>28591.92</v>
      </c>
      <c r="O16" s="572">
        <f>SUM(O11:O15)</f>
        <v>675.13</v>
      </c>
      <c r="P16" s="569">
        <f t="shared" si="5"/>
        <v>103.15469476949104</v>
      </c>
    </row>
    <row r="17" spans="1:16" s="202" customFormat="1" ht="12.75">
      <c r="A17" s="1070" t="s">
        <v>90</v>
      </c>
      <c r="B17" s="1067"/>
      <c r="C17" s="1067"/>
      <c r="D17" s="1067"/>
      <c r="E17" s="1067"/>
      <c r="F17" s="1067"/>
      <c r="G17" s="1067"/>
      <c r="H17" s="1067"/>
      <c r="I17" s="1067"/>
      <c r="J17" s="1067"/>
      <c r="K17" s="1067"/>
      <c r="L17" s="1067"/>
      <c r="M17" s="1067"/>
      <c r="N17" s="1067"/>
      <c r="O17" s="1067"/>
      <c r="P17" s="1068"/>
    </row>
    <row r="18" spans="1:17" s="202" customFormat="1" ht="12.75">
      <c r="A18" s="573" t="s">
        <v>89</v>
      </c>
      <c r="B18" s="533">
        <v>52954</v>
      </c>
      <c r="C18" s="534">
        <v>1686</v>
      </c>
      <c r="D18" s="535">
        <f>SUM(B18:C18)</f>
        <v>54640</v>
      </c>
      <c r="E18" s="533">
        <v>54529.59</v>
      </c>
      <c r="F18" s="534">
        <v>1155.59</v>
      </c>
      <c r="G18" s="535">
        <f>SUM(E18:F18)</f>
        <v>55685.17999999999</v>
      </c>
      <c r="H18" s="537">
        <f>IF(G18=0,0,G18/D18)*100</f>
        <v>101.91284773060028</v>
      </c>
      <c r="I18" s="533">
        <v>46035</v>
      </c>
      <c r="J18" s="538">
        <v>46793.88</v>
      </c>
      <c r="K18" s="537">
        <f>IF(J18=0,0,J18/I18)*100</f>
        <v>101.64848484848483</v>
      </c>
      <c r="L18" s="533">
        <f>SUM(B18-I18)</f>
        <v>6919</v>
      </c>
      <c r="M18" s="534">
        <f>SUM(C18)</f>
        <v>1686</v>
      </c>
      <c r="N18" s="534">
        <f>SUM(E18-J18)</f>
        <v>7735.709999999999</v>
      </c>
      <c r="O18" s="539">
        <f>SUM(F18)</f>
        <v>1155.59</v>
      </c>
      <c r="P18" s="537">
        <f>(N18+O18)/(L18+M18)*100</f>
        <v>103.32713538640323</v>
      </c>
      <c r="Q18" s="1053"/>
    </row>
    <row r="19" spans="1:16" s="202" customFormat="1" ht="12.75">
      <c r="A19" s="540" t="s">
        <v>105</v>
      </c>
      <c r="B19" s="541">
        <v>19738</v>
      </c>
      <c r="C19" s="542">
        <v>0</v>
      </c>
      <c r="D19" s="543">
        <f>SUM(B19:C19)</f>
        <v>19738</v>
      </c>
      <c r="E19" s="541">
        <v>20838.95</v>
      </c>
      <c r="F19" s="542">
        <v>0</v>
      </c>
      <c r="G19" s="543">
        <f>SUM(E19:F19)</f>
        <v>20838.95</v>
      </c>
      <c r="H19" s="545">
        <f>IF(G19=0,0,G19/D19)*100</f>
        <v>105.57781943459317</v>
      </c>
      <c r="I19" s="546">
        <v>12802</v>
      </c>
      <c r="J19" s="547">
        <v>13679</v>
      </c>
      <c r="K19" s="545">
        <f>IF(J19=0,0,J19/I19)*100</f>
        <v>106.8504921106077</v>
      </c>
      <c r="L19" s="536">
        <f>SUM(B19-I19)</f>
        <v>6936</v>
      </c>
      <c r="M19" s="534">
        <f>SUM(C19)</f>
        <v>0</v>
      </c>
      <c r="N19" s="534">
        <f>SUM(E19-J19)</f>
        <v>7159.950000000001</v>
      </c>
      <c r="O19" s="539">
        <f>SUM(F19)</f>
        <v>0</v>
      </c>
      <c r="P19" s="545">
        <f>(N19+O19)/(L19+M19)*100</f>
        <v>103.22880622837371</v>
      </c>
    </row>
    <row r="20" spans="1:16" s="202" customFormat="1" ht="12.75">
      <c r="A20" s="549" t="s">
        <v>106</v>
      </c>
      <c r="B20" s="550">
        <v>12754</v>
      </c>
      <c r="C20" s="551">
        <v>0</v>
      </c>
      <c r="D20" s="552">
        <f>SUM(B20:C20)</f>
        <v>12754</v>
      </c>
      <c r="E20" s="550">
        <v>14852.5</v>
      </c>
      <c r="F20" s="551">
        <v>0</v>
      </c>
      <c r="G20" s="552">
        <f>SUM(E20:F20)</f>
        <v>14852.5</v>
      </c>
      <c r="H20" s="553">
        <f>IF(G20=0,0,G20/D20)*100</f>
        <v>116.45366159636193</v>
      </c>
      <c r="I20" s="550">
        <v>8219</v>
      </c>
      <c r="J20" s="554">
        <v>9960</v>
      </c>
      <c r="K20" s="553">
        <f>IF(J20=0,0,J20/I20)*100</f>
        <v>121.18262562355517</v>
      </c>
      <c r="L20" s="550">
        <f>SUM(B20-I20)</f>
        <v>4535</v>
      </c>
      <c r="M20" s="534">
        <f>SUM(C20)</f>
        <v>0</v>
      </c>
      <c r="N20" s="555">
        <f>SUM(E20-J20)</f>
        <v>4892.5</v>
      </c>
      <c r="O20" s="539">
        <f>SUM(F20)</f>
        <v>0</v>
      </c>
      <c r="P20" s="553">
        <f>(N20+O20)/(L20+M20)*100</f>
        <v>107.88313120176404</v>
      </c>
    </row>
    <row r="21" spans="1:17" s="202" customFormat="1" ht="13.5" thickBot="1">
      <c r="A21" s="558" t="s">
        <v>160</v>
      </c>
      <c r="B21" s="559">
        <v>26432</v>
      </c>
      <c r="C21" s="560">
        <v>360</v>
      </c>
      <c r="D21" s="561">
        <f>SUM(B21:C21)</f>
        <v>26792</v>
      </c>
      <c r="E21" s="559">
        <v>28956.78</v>
      </c>
      <c r="F21" s="560">
        <v>289.42</v>
      </c>
      <c r="G21" s="561">
        <f>SUM(E21:F21)</f>
        <v>29246.199999999997</v>
      </c>
      <c r="H21" s="562">
        <f>IF(G21=0,0,G21/D21)*100</f>
        <v>109.16019707375335</v>
      </c>
      <c r="I21" s="559">
        <v>17830</v>
      </c>
      <c r="J21" s="563">
        <v>19732</v>
      </c>
      <c r="K21" s="562">
        <f>IF(J21=0,0,J21/I21)*100</f>
        <v>110.6674144699944</v>
      </c>
      <c r="L21" s="559">
        <f>SUM(B21-I21)</f>
        <v>8602</v>
      </c>
      <c r="M21" s="560">
        <f>SUM(C21)</f>
        <v>360</v>
      </c>
      <c r="N21" s="560">
        <f>SUM(E21-J21)</f>
        <v>9224.779999999999</v>
      </c>
      <c r="O21" s="580">
        <f>SUM(F21)</f>
        <v>289.42</v>
      </c>
      <c r="P21" s="562">
        <f>(N21+O21)/(L21+M21)*100</f>
        <v>106.1615710778844</v>
      </c>
      <c r="Q21" s="1053"/>
    </row>
    <row r="22" spans="1:16" s="202" customFormat="1" ht="14.25" thickBot="1" thickTop="1">
      <c r="A22" s="565" t="s">
        <v>117</v>
      </c>
      <c r="B22" s="566">
        <f aca="true" t="shared" si="6" ref="B22:G22">SUM(B18:B21)</f>
        <v>111878</v>
      </c>
      <c r="C22" s="568">
        <f t="shared" si="6"/>
        <v>2046</v>
      </c>
      <c r="D22" s="567">
        <f t="shared" si="6"/>
        <v>113924</v>
      </c>
      <c r="E22" s="566">
        <f t="shared" si="6"/>
        <v>119177.81999999999</v>
      </c>
      <c r="F22" s="568">
        <f t="shared" si="6"/>
        <v>1445.01</v>
      </c>
      <c r="G22" s="567">
        <f t="shared" si="6"/>
        <v>120622.82999999999</v>
      </c>
      <c r="H22" s="569">
        <f>IF(G22=0,0,G22/D22)*100</f>
        <v>105.88008672448296</v>
      </c>
      <c r="I22" s="570">
        <f>SUM(I18:I21)</f>
        <v>84886</v>
      </c>
      <c r="J22" s="570">
        <f>SUM(J18:J21)</f>
        <v>90164.88</v>
      </c>
      <c r="K22" s="569">
        <f>IF(J22=0,0,J22/I22)*100</f>
        <v>106.21878755036167</v>
      </c>
      <c r="L22" s="570">
        <f>SUM(B22-I22)</f>
        <v>26992</v>
      </c>
      <c r="M22" s="568">
        <f>SUM(M18:M21)</f>
        <v>2046</v>
      </c>
      <c r="N22" s="568">
        <f>SUM(E22-J22)</f>
        <v>29012.939999999988</v>
      </c>
      <c r="O22" s="572">
        <f>SUM(O18:O21)</f>
        <v>1445.01</v>
      </c>
      <c r="P22" s="569">
        <f>(N22+O22)/(L22+M22)*100</f>
        <v>104.88997176114052</v>
      </c>
    </row>
    <row r="23" spans="1:16" s="202" customFormat="1" ht="12.75">
      <c r="A23" s="1070" t="s">
        <v>99</v>
      </c>
      <c r="B23" s="1067"/>
      <c r="C23" s="1067"/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8"/>
    </row>
    <row r="24" spans="1:16" s="202" customFormat="1" ht="12.75">
      <c r="A24" s="573" t="s">
        <v>107</v>
      </c>
      <c r="B24" s="533">
        <v>12802</v>
      </c>
      <c r="C24" s="534">
        <v>0</v>
      </c>
      <c r="D24" s="535">
        <f>SUM(B24:C24)</f>
        <v>12802</v>
      </c>
      <c r="E24" s="533">
        <v>13869.64</v>
      </c>
      <c r="F24" s="534">
        <v>0</v>
      </c>
      <c r="G24" s="574">
        <f aca="true" t="shared" si="7" ref="G24:G36">SUM(E24:F24)</f>
        <v>13869.64</v>
      </c>
      <c r="H24" s="537">
        <f aca="true" t="shared" si="8" ref="H24:H29">IF(G24=0,0,G24/D24)*100</f>
        <v>108.33963443211998</v>
      </c>
      <c r="I24" s="533">
        <v>8430</v>
      </c>
      <c r="J24" s="538">
        <v>9159</v>
      </c>
      <c r="K24" s="537">
        <f aca="true" t="shared" si="9" ref="K24:K29">IF(J24=0,0,J24/I24)*100</f>
        <v>108.64768683274022</v>
      </c>
      <c r="L24" s="533">
        <f aca="true" t="shared" si="10" ref="L24:L37">SUM(B24-I24)</f>
        <v>4372</v>
      </c>
      <c r="M24" s="534">
        <f aca="true" t="shared" si="11" ref="M24:M36">SUM(C24)</f>
        <v>0</v>
      </c>
      <c r="N24" s="534">
        <f aca="true" t="shared" si="12" ref="N24:N36">SUM(E24-J24)</f>
        <v>4710.639999999999</v>
      </c>
      <c r="O24" s="539">
        <f aca="true" t="shared" si="13" ref="O24:O36">SUM(F24)</f>
        <v>0</v>
      </c>
      <c r="P24" s="537">
        <f aca="true" t="shared" si="14" ref="P24:P29">(N24+O24)/(L24+M24)*100</f>
        <v>107.7456541628545</v>
      </c>
    </row>
    <row r="25" spans="1:16" s="202" customFormat="1" ht="12.75">
      <c r="A25" s="540" t="s">
        <v>108</v>
      </c>
      <c r="B25" s="541">
        <v>20902</v>
      </c>
      <c r="C25" s="542">
        <v>0</v>
      </c>
      <c r="D25" s="543">
        <f>SUM(B25:C25)</f>
        <v>20902</v>
      </c>
      <c r="E25" s="541">
        <v>21733.76</v>
      </c>
      <c r="F25" s="542">
        <v>0</v>
      </c>
      <c r="G25" s="575">
        <f t="shared" si="7"/>
        <v>21733.76</v>
      </c>
      <c r="H25" s="545">
        <f t="shared" si="8"/>
        <v>103.9793321213281</v>
      </c>
      <c r="I25" s="546">
        <v>12850</v>
      </c>
      <c r="J25" s="576">
        <v>13440</v>
      </c>
      <c r="K25" s="545">
        <f t="shared" si="9"/>
        <v>104.59143968871597</v>
      </c>
      <c r="L25" s="536">
        <f t="shared" si="10"/>
        <v>8052</v>
      </c>
      <c r="M25" s="534">
        <f t="shared" si="11"/>
        <v>0</v>
      </c>
      <c r="N25" s="534">
        <f t="shared" si="12"/>
        <v>8293.759999999998</v>
      </c>
      <c r="O25" s="539">
        <f t="shared" si="13"/>
        <v>0</v>
      </c>
      <c r="P25" s="545">
        <f t="shared" si="14"/>
        <v>103.00248385494287</v>
      </c>
    </row>
    <row r="26" spans="1:16" s="202" customFormat="1" ht="12.75">
      <c r="A26" s="540" t="s">
        <v>109</v>
      </c>
      <c r="B26" s="541">
        <v>6695</v>
      </c>
      <c r="C26" s="542">
        <v>0</v>
      </c>
      <c r="D26" s="543">
        <f>SUM(B26:C26)</f>
        <v>6695</v>
      </c>
      <c r="E26" s="541">
        <v>7175.72</v>
      </c>
      <c r="F26" s="542">
        <v>0</v>
      </c>
      <c r="G26" s="575">
        <f t="shared" si="7"/>
        <v>7175.72</v>
      </c>
      <c r="H26" s="537">
        <f t="shared" si="8"/>
        <v>107.18028379387603</v>
      </c>
      <c r="I26" s="546">
        <v>3810</v>
      </c>
      <c r="J26" s="576">
        <v>4053</v>
      </c>
      <c r="K26" s="537">
        <f t="shared" si="9"/>
        <v>106.37795275590551</v>
      </c>
      <c r="L26" s="536">
        <f t="shared" si="10"/>
        <v>2885</v>
      </c>
      <c r="M26" s="534">
        <f t="shared" si="11"/>
        <v>0</v>
      </c>
      <c r="N26" s="534">
        <f t="shared" si="12"/>
        <v>3122.7200000000003</v>
      </c>
      <c r="O26" s="539">
        <f t="shared" si="13"/>
        <v>0</v>
      </c>
      <c r="P26" s="537">
        <f t="shared" si="14"/>
        <v>108.23986135181978</v>
      </c>
    </row>
    <row r="27" spans="1:16" s="202" customFormat="1" ht="12.75">
      <c r="A27" s="540" t="s">
        <v>110</v>
      </c>
      <c r="B27" s="541">
        <v>11873</v>
      </c>
      <c r="C27" s="542">
        <v>0</v>
      </c>
      <c r="D27" s="543">
        <f>SUM(B27)</f>
        <v>11873</v>
      </c>
      <c r="E27" s="541">
        <v>12791.34</v>
      </c>
      <c r="F27" s="542">
        <v>0</v>
      </c>
      <c r="G27" s="575">
        <f t="shared" si="7"/>
        <v>12791.34</v>
      </c>
      <c r="H27" s="545">
        <f t="shared" si="8"/>
        <v>107.73469215867937</v>
      </c>
      <c r="I27" s="577">
        <v>6499</v>
      </c>
      <c r="J27" s="576">
        <v>7251.32</v>
      </c>
      <c r="K27" s="545">
        <f t="shared" si="9"/>
        <v>111.57593475919371</v>
      </c>
      <c r="L27" s="536">
        <f t="shared" si="10"/>
        <v>5374</v>
      </c>
      <c r="M27" s="534">
        <f t="shared" si="11"/>
        <v>0</v>
      </c>
      <c r="N27" s="534">
        <f t="shared" si="12"/>
        <v>5540.02</v>
      </c>
      <c r="O27" s="539">
        <f t="shared" si="13"/>
        <v>0</v>
      </c>
      <c r="P27" s="545">
        <f t="shared" si="14"/>
        <v>103.08931894305917</v>
      </c>
    </row>
    <row r="28" spans="1:16" s="202" customFormat="1" ht="12.75">
      <c r="A28" s="540" t="s">
        <v>111</v>
      </c>
      <c r="B28" s="541">
        <v>10746</v>
      </c>
      <c r="C28" s="542">
        <v>0</v>
      </c>
      <c r="D28" s="543">
        <f>SUM(B28)</f>
        <v>10746</v>
      </c>
      <c r="E28" s="541">
        <v>12090</v>
      </c>
      <c r="F28" s="542">
        <v>0</v>
      </c>
      <c r="G28" s="575">
        <f t="shared" si="7"/>
        <v>12090</v>
      </c>
      <c r="H28" s="537">
        <f t="shared" si="8"/>
        <v>112.5069793411502</v>
      </c>
      <c r="I28" s="578">
        <v>6200</v>
      </c>
      <c r="J28" s="576">
        <v>7124</v>
      </c>
      <c r="K28" s="537">
        <f t="shared" si="9"/>
        <v>114.9032258064516</v>
      </c>
      <c r="L28" s="536">
        <f t="shared" si="10"/>
        <v>4546</v>
      </c>
      <c r="M28" s="534">
        <f t="shared" si="11"/>
        <v>0</v>
      </c>
      <c r="N28" s="534">
        <f t="shared" si="12"/>
        <v>4966</v>
      </c>
      <c r="O28" s="539">
        <f t="shared" si="13"/>
        <v>0</v>
      </c>
      <c r="P28" s="537">
        <f t="shared" si="14"/>
        <v>109.23889133304003</v>
      </c>
    </row>
    <row r="29" spans="1:17" s="202" customFormat="1" ht="12.75">
      <c r="A29" s="549" t="s">
        <v>50</v>
      </c>
      <c r="B29" s="550">
        <v>32073</v>
      </c>
      <c r="C29" s="551">
        <v>550</v>
      </c>
      <c r="D29" s="552">
        <f>SUM(B29:C29)</f>
        <v>32623</v>
      </c>
      <c r="E29" s="550">
        <v>34081.56</v>
      </c>
      <c r="F29" s="551">
        <v>615.28</v>
      </c>
      <c r="G29" s="552">
        <f t="shared" si="7"/>
        <v>34696.84</v>
      </c>
      <c r="H29" s="553">
        <f t="shared" si="8"/>
        <v>106.35698740152652</v>
      </c>
      <c r="I29" s="550">
        <v>17925</v>
      </c>
      <c r="J29" s="554">
        <v>18972</v>
      </c>
      <c r="K29" s="553">
        <f t="shared" si="9"/>
        <v>105.84100418410043</v>
      </c>
      <c r="L29" s="550">
        <f t="shared" si="10"/>
        <v>14148</v>
      </c>
      <c r="M29" s="534">
        <f t="shared" si="11"/>
        <v>550</v>
      </c>
      <c r="N29" s="555">
        <f t="shared" si="12"/>
        <v>15109.559999999998</v>
      </c>
      <c r="O29" s="539">
        <f t="shared" si="13"/>
        <v>615.28</v>
      </c>
      <c r="P29" s="553">
        <f t="shared" si="14"/>
        <v>106.98625663355557</v>
      </c>
      <c r="Q29" s="1053"/>
    </row>
    <row r="30" spans="1:17" s="202" customFormat="1" ht="12.75">
      <c r="A30" s="549" t="s">
        <v>161</v>
      </c>
      <c r="B30" s="550">
        <v>22994</v>
      </c>
      <c r="C30" s="551">
        <v>219</v>
      </c>
      <c r="D30" s="552">
        <f>SUM(B30:C30)</f>
        <v>23213</v>
      </c>
      <c r="E30" s="550">
        <v>24858.97</v>
      </c>
      <c r="F30" s="551">
        <v>163.34</v>
      </c>
      <c r="G30" s="552">
        <f t="shared" si="7"/>
        <v>25022.31</v>
      </c>
      <c r="H30" s="553">
        <f aca="true" t="shared" si="15" ref="H30:H37">IF(G30=0,0,G30/D30)*100</f>
        <v>107.79438245810537</v>
      </c>
      <c r="I30" s="550">
        <v>12696</v>
      </c>
      <c r="J30" s="554">
        <v>13618</v>
      </c>
      <c r="K30" s="553">
        <f>IF(J30=0,0,J30/I30)*100</f>
        <v>107.26212980466288</v>
      </c>
      <c r="L30" s="550">
        <f t="shared" si="10"/>
        <v>10298</v>
      </c>
      <c r="M30" s="534">
        <f t="shared" si="11"/>
        <v>219</v>
      </c>
      <c r="N30" s="551">
        <f t="shared" si="12"/>
        <v>11240.970000000001</v>
      </c>
      <c r="O30" s="539">
        <f t="shared" si="13"/>
        <v>163.34</v>
      </c>
      <c r="P30" s="553">
        <f aca="true" t="shared" si="16" ref="P30:P37">(N30+O30)/(L30+M30)*100</f>
        <v>108.43691166682514</v>
      </c>
      <c r="Q30" s="1053"/>
    </row>
    <row r="31" spans="1:17" s="202" customFormat="1" ht="12.75">
      <c r="A31" s="549" t="s">
        <v>162</v>
      </c>
      <c r="B31" s="550">
        <v>26609</v>
      </c>
      <c r="C31" s="551">
        <v>286</v>
      </c>
      <c r="D31" s="552">
        <f aca="true" t="shared" si="17" ref="D31:D36">SUM(B31:C31)</f>
        <v>26895</v>
      </c>
      <c r="E31" s="550">
        <v>29240.32</v>
      </c>
      <c r="F31" s="551">
        <v>281.94</v>
      </c>
      <c r="G31" s="552">
        <f t="shared" si="7"/>
        <v>29522.26</v>
      </c>
      <c r="H31" s="553">
        <f t="shared" si="15"/>
        <v>109.76858152072874</v>
      </c>
      <c r="I31" s="550">
        <v>14597</v>
      </c>
      <c r="J31" s="554">
        <v>16370</v>
      </c>
      <c r="K31" s="545">
        <f>IF(J31=0,0,J31/I31)*100</f>
        <v>112.14633143796671</v>
      </c>
      <c r="L31" s="550">
        <f t="shared" si="10"/>
        <v>12012</v>
      </c>
      <c r="M31" s="534">
        <f t="shared" si="11"/>
        <v>286</v>
      </c>
      <c r="N31" s="542">
        <f t="shared" si="12"/>
        <v>12870.32</v>
      </c>
      <c r="O31" s="539">
        <f t="shared" si="13"/>
        <v>281.94</v>
      </c>
      <c r="P31" s="553">
        <f t="shared" si="16"/>
        <v>106.9463327370304</v>
      </c>
      <c r="Q31" s="1053"/>
    </row>
    <row r="32" spans="1:16" s="202" customFormat="1" ht="12.75">
      <c r="A32" s="549" t="s">
        <v>163</v>
      </c>
      <c r="B32" s="550">
        <v>18635</v>
      </c>
      <c r="C32" s="551">
        <v>0</v>
      </c>
      <c r="D32" s="552">
        <f t="shared" si="17"/>
        <v>18635</v>
      </c>
      <c r="E32" s="550">
        <v>20588.59</v>
      </c>
      <c r="F32" s="551">
        <v>0</v>
      </c>
      <c r="G32" s="552">
        <f t="shared" si="7"/>
        <v>20588.59</v>
      </c>
      <c r="H32" s="553">
        <f t="shared" si="15"/>
        <v>110.48344513013146</v>
      </c>
      <c r="I32" s="550">
        <v>11170</v>
      </c>
      <c r="J32" s="554">
        <v>12053</v>
      </c>
      <c r="K32" s="545">
        <f aca="true" t="shared" si="18" ref="K32:K37">IF(J32=0,0,J32/I32)*100</f>
        <v>107.905102954342</v>
      </c>
      <c r="L32" s="550">
        <f t="shared" si="10"/>
        <v>7465</v>
      </c>
      <c r="M32" s="534">
        <f t="shared" si="11"/>
        <v>0</v>
      </c>
      <c r="N32" s="542">
        <f t="shared" si="12"/>
        <v>8535.59</v>
      </c>
      <c r="O32" s="539">
        <f t="shared" si="13"/>
        <v>0</v>
      </c>
      <c r="P32" s="553">
        <f t="shared" si="16"/>
        <v>114.34146014735431</v>
      </c>
    </row>
    <row r="33" spans="1:16" s="202" customFormat="1" ht="12.75">
      <c r="A33" s="549" t="s">
        <v>164</v>
      </c>
      <c r="B33" s="550">
        <v>14484</v>
      </c>
      <c r="C33" s="551">
        <v>0</v>
      </c>
      <c r="D33" s="552">
        <f t="shared" si="17"/>
        <v>14484</v>
      </c>
      <c r="E33" s="550">
        <v>15245.64</v>
      </c>
      <c r="F33" s="551">
        <v>0</v>
      </c>
      <c r="G33" s="552">
        <f t="shared" si="7"/>
        <v>15245.64</v>
      </c>
      <c r="H33" s="553">
        <f t="shared" si="15"/>
        <v>105.25849212924605</v>
      </c>
      <c r="I33" s="550">
        <v>8831</v>
      </c>
      <c r="J33" s="554">
        <v>9482.1</v>
      </c>
      <c r="K33" s="545">
        <f t="shared" si="18"/>
        <v>107.37289095232703</v>
      </c>
      <c r="L33" s="550">
        <f t="shared" si="10"/>
        <v>5653</v>
      </c>
      <c r="M33" s="534">
        <f t="shared" si="11"/>
        <v>0</v>
      </c>
      <c r="N33" s="542">
        <f t="shared" si="12"/>
        <v>5763.539999999999</v>
      </c>
      <c r="O33" s="539">
        <f t="shared" si="13"/>
        <v>0</v>
      </c>
      <c r="P33" s="553">
        <f t="shared" si="16"/>
        <v>101.95542189987617</v>
      </c>
    </row>
    <row r="34" spans="1:16" s="202" customFormat="1" ht="12.75">
      <c r="A34" s="549" t="s">
        <v>165</v>
      </c>
      <c r="B34" s="550">
        <v>31968</v>
      </c>
      <c r="C34" s="551">
        <v>0</v>
      </c>
      <c r="D34" s="552">
        <f t="shared" si="17"/>
        <v>31968</v>
      </c>
      <c r="E34" s="550">
        <v>35336.08</v>
      </c>
      <c r="F34" s="551">
        <v>0</v>
      </c>
      <c r="G34" s="552">
        <f t="shared" si="7"/>
        <v>35336.08</v>
      </c>
      <c r="H34" s="553">
        <f t="shared" si="15"/>
        <v>110.5357857857858</v>
      </c>
      <c r="I34" s="550">
        <v>18190</v>
      </c>
      <c r="J34" s="554">
        <v>20855</v>
      </c>
      <c r="K34" s="545">
        <f t="shared" si="18"/>
        <v>114.65090709180869</v>
      </c>
      <c r="L34" s="550">
        <f t="shared" si="10"/>
        <v>13778</v>
      </c>
      <c r="M34" s="534">
        <f t="shared" si="11"/>
        <v>0</v>
      </c>
      <c r="N34" s="542">
        <f t="shared" si="12"/>
        <v>14481.080000000002</v>
      </c>
      <c r="O34" s="539">
        <f t="shared" si="13"/>
        <v>0</v>
      </c>
      <c r="P34" s="553">
        <f t="shared" si="16"/>
        <v>105.1029176948759</v>
      </c>
    </row>
    <row r="35" spans="1:16" s="202" customFormat="1" ht="12.75">
      <c r="A35" s="549" t="s">
        <v>166</v>
      </c>
      <c r="B35" s="550">
        <v>18389</v>
      </c>
      <c r="C35" s="551">
        <v>0</v>
      </c>
      <c r="D35" s="552">
        <f t="shared" si="17"/>
        <v>18389</v>
      </c>
      <c r="E35" s="550">
        <v>19244.89</v>
      </c>
      <c r="F35" s="551">
        <v>0</v>
      </c>
      <c r="G35" s="552">
        <f t="shared" si="7"/>
        <v>19244.89</v>
      </c>
      <c r="H35" s="553">
        <f t="shared" si="15"/>
        <v>104.65435858393603</v>
      </c>
      <c r="I35" s="550">
        <v>11099</v>
      </c>
      <c r="J35" s="554">
        <v>11500</v>
      </c>
      <c r="K35" s="545">
        <f t="shared" si="18"/>
        <v>103.61293810253176</v>
      </c>
      <c r="L35" s="550">
        <f t="shared" si="10"/>
        <v>7290</v>
      </c>
      <c r="M35" s="534">
        <f t="shared" si="11"/>
        <v>0</v>
      </c>
      <c r="N35" s="542">
        <f t="shared" si="12"/>
        <v>7744.889999999999</v>
      </c>
      <c r="O35" s="539">
        <f t="shared" si="13"/>
        <v>0</v>
      </c>
      <c r="P35" s="553">
        <f t="shared" si="16"/>
        <v>106.23991769547325</v>
      </c>
    </row>
    <row r="36" spans="1:16" s="202" customFormat="1" ht="13.5" thickBot="1">
      <c r="A36" s="558" t="s">
        <v>167</v>
      </c>
      <c r="B36" s="559">
        <v>19653</v>
      </c>
      <c r="C36" s="560">
        <v>0</v>
      </c>
      <c r="D36" s="579">
        <f t="shared" si="17"/>
        <v>19653</v>
      </c>
      <c r="E36" s="559">
        <v>21143.48</v>
      </c>
      <c r="F36" s="560">
        <v>0</v>
      </c>
      <c r="G36" s="561">
        <f t="shared" si="7"/>
        <v>21143.48</v>
      </c>
      <c r="H36" s="562">
        <f t="shared" si="15"/>
        <v>107.58398208924847</v>
      </c>
      <c r="I36" s="559">
        <v>10300</v>
      </c>
      <c r="J36" s="563">
        <v>11293</v>
      </c>
      <c r="K36" s="562">
        <f t="shared" si="18"/>
        <v>109.64077669902912</v>
      </c>
      <c r="L36" s="559">
        <f t="shared" si="10"/>
        <v>9353</v>
      </c>
      <c r="M36" s="560">
        <f t="shared" si="11"/>
        <v>0</v>
      </c>
      <c r="N36" s="560">
        <f t="shared" si="12"/>
        <v>9850.48</v>
      </c>
      <c r="O36" s="580">
        <f t="shared" si="13"/>
        <v>0</v>
      </c>
      <c r="P36" s="562">
        <f t="shared" si="16"/>
        <v>105.3189351010371</v>
      </c>
    </row>
    <row r="37" spans="1:16" s="202" customFormat="1" ht="14.25" thickBot="1" thickTop="1">
      <c r="A37" s="581" t="s">
        <v>119</v>
      </c>
      <c r="B37" s="566">
        <f aca="true" t="shared" si="19" ref="B37:G37">SUM(B24:B36)</f>
        <v>247823</v>
      </c>
      <c r="C37" s="568">
        <f t="shared" si="19"/>
        <v>1055</v>
      </c>
      <c r="D37" s="567">
        <f t="shared" si="19"/>
        <v>248878</v>
      </c>
      <c r="E37" s="566">
        <f t="shared" si="19"/>
        <v>267399.99</v>
      </c>
      <c r="F37" s="568">
        <f t="shared" si="19"/>
        <v>1060.56</v>
      </c>
      <c r="G37" s="582">
        <f t="shared" si="19"/>
        <v>268460.55</v>
      </c>
      <c r="H37" s="569">
        <f t="shared" si="15"/>
        <v>107.8683330788579</v>
      </c>
      <c r="I37" s="570">
        <f>SUM(I24:I36)</f>
        <v>142597</v>
      </c>
      <c r="J37" s="571">
        <f>SUM(J24:J36)</f>
        <v>155170.42</v>
      </c>
      <c r="K37" s="569">
        <f t="shared" si="18"/>
        <v>108.81745057750163</v>
      </c>
      <c r="L37" s="570">
        <f t="shared" si="10"/>
        <v>105226</v>
      </c>
      <c r="M37" s="583">
        <f>SUM(M24:M36)</f>
        <v>1055</v>
      </c>
      <c r="N37" s="583">
        <f>SUM(E37-J37)</f>
        <v>112229.56999999998</v>
      </c>
      <c r="O37" s="572">
        <f>SUM(O24:O36)</f>
        <v>1060.56</v>
      </c>
      <c r="P37" s="569">
        <f t="shared" si="16"/>
        <v>106.59490407504633</v>
      </c>
    </row>
    <row r="38" spans="1:16" ht="12.75">
      <c r="A38" s="584" t="s">
        <v>200</v>
      </c>
      <c r="B38" s="585"/>
      <c r="C38" s="585"/>
      <c r="D38" s="586"/>
      <c r="E38" s="585"/>
      <c r="F38" s="585"/>
      <c r="G38" s="586"/>
      <c r="H38" s="586"/>
      <c r="I38" s="585"/>
      <c r="J38" s="585"/>
      <c r="K38" s="586"/>
      <c r="L38" s="585"/>
      <c r="M38" s="585"/>
      <c r="N38" s="585"/>
      <c r="O38" s="585"/>
      <c r="P38" s="587"/>
    </row>
    <row r="39" spans="1:16" ht="13.5" thickBot="1">
      <c r="A39" s="588" t="s">
        <v>169</v>
      </c>
      <c r="B39" s="589">
        <v>4675</v>
      </c>
      <c r="C39" s="590">
        <v>0</v>
      </c>
      <c r="D39" s="579">
        <f>SUM(B39:C39)</f>
        <v>4675</v>
      </c>
      <c r="E39" s="559">
        <v>5092.5</v>
      </c>
      <c r="F39" s="590">
        <v>0</v>
      </c>
      <c r="G39" s="561">
        <f>SUM(E39:F39)</f>
        <v>5092.5</v>
      </c>
      <c r="H39" s="592">
        <f>IF(G39=0,0,G39/D39)*100</f>
        <v>108.93048128342247</v>
      </c>
      <c r="I39" s="591">
        <v>4649</v>
      </c>
      <c r="J39" s="564">
        <v>5076.5</v>
      </c>
      <c r="K39" s="592">
        <f>IF(J39=0,0,J39/I39)*100</f>
        <v>109.1955259195526</v>
      </c>
      <c r="L39" s="593">
        <f>SUM(B39-I39)</f>
        <v>26</v>
      </c>
      <c r="M39" s="590">
        <v>0</v>
      </c>
      <c r="N39" s="560">
        <f>SUM(E39-J39)</f>
        <v>16</v>
      </c>
      <c r="O39" s="580">
        <f>SUM(F39)</f>
        <v>0</v>
      </c>
      <c r="P39" s="592">
        <f>(N39+O39)/(L39+M39)*100</f>
        <v>61.53846153846154</v>
      </c>
    </row>
    <row r="40" spans="1:16" ht="14.25" thickBot="1" thickTop="1">
      <c r="A40" s="595" t="s">
        <v>168</v>
      </c>
      <c r="B40" s="596">
        <f aca="true" t="shared" si="20" ref="B40:G40">SUM(B39)</f>
        <v>4675</v>
      </c>
      <c r="C40" s="568">
        <f t="shared" si="20"/>
        <v>0</v>
      </c>
      <c r="D40" s="595">
        <f t="shared" si="20"/>
        <v>4675</v>
      </c>
      <c r="E40" s="567">
        <f t="shared" si="20"/>
        <v>5092.5</v>
      </c>
      <c r="F40" s="597">
        <f t="shared" si="20"/>
        <v>0</v>
      </c>
      <c r="G40" s="567">
        <f t="shared" si="20"/>
        <v>5092.5</v>
      </c>
      <c r="H40" s="1047">
        <f>IF(G40=0,0,G40/D40)*100</f>
        <v>108.93048128342247</v>
      </c>
      <c r="I40" s="597">
        <f>SUM(I39)</f>
        <v>4649</v>
      </c>
      <c r="J40" s="568">
        <f>SUM(J39)</f>
        <v>5076.5</v>
      </c>
      <c r="K40" s="598">
        <f>IF(J40=0,0,J40/I40)*100</f>
        <v>109.1955259195526</v>
      </c>
      <c r="L40" s="597">
        <f>SUM(B40-I40)</f>
        <v>26</v>
      </c>
      <c r="M40" s="597">
        <f>SUM(M39)</f>
        <v>0</v>
      </c>
      <c r="N40" s="597">
        <f>SUM(N39)</f>
        <v>16</v>
      </c>
      <c r="O40" s="539">
        <f>SUM(F40)</f>
        <v>0</v>
      </c>
      <c r="P40" s="598">
        <f>(N40+O40)/(L40+M40)*100</f>
        <v>61.53846153846154</v>
      </c>
    </row>
    <row r="41" spans="1:16" ht="16.5" thickBot="1">
      <c r="A41" s="599" t="s">
        <v>171</v>
      </c>
      <c r="B41" s="600">
        <f aca="true" t="shared" si="21" ref="B41:G41">+B16+B22+B37+B40</f>
        <v>443035</v>
      </c>
      <c r="C41" s="600">
        <f t="shared" si="21"/>
        <v>3728</v>
      </c>
      <c r="D41" s="601">
        <f t="shared" si="21"/>
        <v>446763</v>
      </c>
      <c r="E41" s="600">
        <f t="shared" si="21"/>
        <v>474658.23</v>
      </c>
      <c r="F41" s="600">
        <f t="shared" si="21"/>
        <v>3180.7</v>
      </c>
      <c r="G41" s="602">
        <f t="shared" si="21"/>
        <v>477838.93</v>
      </c>
      <c r="H41" s="603">
        <f>IF(G41=0,0,G41/D41)*100</f>
        <v>106.9557975929072</v>
      </c>
      <c r="I41" s="602">
        <f>+I16+I22+I37+I40</f>
        <v>283046</v>
      </c>
      <c r="J41" s="602">
        <f>+J16+J22+J37+J40</f>
        <v>304807.80000000005</v>
      </c>
      <c r="K41" s="604">
        <f>IF(J41=0,0,J41/I41)*100</f>
        <v>107.68843226895983</v>
      </c>
      <c r="L41" s="602">
        <f>+L16+L22+L37+L40</f>
        <v>159989</v>
      </c>
      <c r="M41" s="602">
        <f>+M16+M22+M37+M40</f>
        <v>3728</v>
      </c>
      <c r="N41" s="602">
        <f>+N16+N22+N37+N40</f>
        <v>169850.42999999996</v>
      </c>
      <c r="O41" s="601">
        <f>+O16+O22+O37+O40</f>
        <v>3180.7</v>
      </c>
      <c r="P41" s="605">
        <f>(N41+O41)/(L41+M41)*100</f>
        <v>105.68916483932638</v>
      </c>
    </row>
    <row r="42" spans="1:16" ht="12.75">
      <c r="A42" s="447"/>
      <c r="B42" s="448"/>
      <c r="C42" s="16"/>
      <c r="D42" s="448"/>
      <c r="E42" s="448"/>
      <c r="F42" s="16"/>
      <c r="G42" s="448"/>
      <c r="H42" s="225"/>
      <c r="I42" s="448"/>
      <c r="J42" s="448"/>
      <c r="K42" s="449"/>
      <c r="L42" s="448"/>
      <c r="M42" s="448"/>
      <c r="N42" s="448"/>
      <c r="O42" s="448"/>
      <c r="P42" s="450"/>
    </row>
    <row r="43" spans="1:16" ht="12.75">
      <c r="A43" s="447"/>
      <c r="B43" s="448"/>
      <c r="C43" s="16"/>
      <c r="D43" s="448"/>
      <c r="E43" s="448"/>
      <c r="F43" s="16"/>
      <c r="G43" s="448"/>
      <c r="H43" s="225"/>
      <c r="I43" s="448"/>
      <c r="J43" s="448"/>
      <c r="K43" s="449"/>
      <c r="L43" s="448"/>
      <c r="M43" s="448"/>
      <c r="N43" s="448"/>
      <c r="O43" s="448"/>
      <c r="P43" s="450"/>
    </row>
    <row r="44" spans="1:16" ht="12.75">
      <c r="A44" s="447"/>
      <c r="B44" s="448"/>
      <c r="C44" s="16"/>
      <c r="D44" s="448"/>
      <c r="E44" s="448"/>
      <c r="F44" s="16"/>
      <c r="G44" s="448"/>
      <c r="H44" s="225"/>
      <c r="I44" s="448"/>
      <c r="J44" s="448"/>
      <c r="K44" s="449"/>
      <c r="L44" s="448"/>
      <c r="M44" s="448"/>
      <c r="N44" s="448"/>
      <c r="O44" s="448"/>
      <c r="P44" s="450"/>
    </row>
    <row r="45" spans="1:16" ht="12.75">
      <c r="A45" s="447"/>
      <c r="B45" s="448"/>
      <c r="C45" s="16"/>
      <c r="D45" s="448"/>
      <c r="E45" s="448"/>
      <c r="F45" s="16"/>
      <c r="G45" s="448"/>
      <c r="H45" s="225"/>
      <c r="I45" s="448"/>
      <c r="J45" s="448"/>
      <c r="K45" s="449"/>
      <c r="L45" s="448"/>
      <c r="M45" s="448"/>
      <c r="N45" s="448"/>
      <c r="O45" s="448"/>
      <c r="P45" s="450"/>
    </row>
    <row r="46" spans="1:16" ht="12.75">
      <c r="A46" s="447"/>
      <c r="B46" s="448"/>
      <c r="C46" s="16"/>
      <c r="D46" s="448"/>
      <c r="E46" s="448"/>
      <c r="F46" s="16"/>
      <c r="G46" s="448"/>
      <c r="H46" s="225"/>
      <c r="I46" s="448"/>
      <c r="J46" s="448"/>
      <c r="K46" s="449"/>
      <c r="L46" s="448"/>
      <c r="M46" s="448"/>
      <c r="N46" s="448"/>
      <c r="O46" s="448"/>
      <c r="P46" s="450"/>
    </row>
    <row r="47" spans="1:16" ht="12.75">
      <c r="A47" s="447"/>
      <c r="B47" s="448"/>
      <c r="C47" s="16"/>
      <c r="D47" s="448"/>
      <c r="E47" s="448"/>
      <c r="F47" s="16"/>
      <c r="G47" s="448"/>
      <c r="H47" s="225"/>
      <c r="I47" s="448"/>
      <c r="J47" s="448"/>
      <c r="K47" s="449"/>
      <c r="L47" s="448"/>
      <c r="M47" s="448"/>
      <c r="N47" s="448"/>
      <c r="O47" s="448"/>
      <c r="P47" s="450"/>
    </row>
    <row r="48" spans="1:16" ht="12.75">
      <c r="A48" s="447"/>
      <c r="B48" s="448"/>
      <c r="C48" s="16"/>
      <c r="D48" s="448"/>
      <c r="E48" s="448"/>
      <c r="F48" s="16"/>
      <c r="G48" s="448"/>
      <c r="H48" s="225"/>
      <c r="I48" s="448"/>
      <c r="J48" s="448"/>
      <c r="K48" s="449"/>
      <c r="L48" s="448"/>
      <c r="M48" s="448"/>
      <c r="N48" s="448"/>
      <c r="O48" s="448"/>
      <c r="P48" s="450"/>
    </row>
    <row r="49" spans="1:16" ht="12.75">
      <c r="A49" s="447"/>
      <c r="B49" s="448"/>
      <c r="C49" s="16"/>
      <c r="D49" s="448"/>
      <c r="E49" s="448"/>
      <c r="F49" s="16"/>
      <c r="G49" s="448"/>
      <c r="H49" s="225"/>
      <c r="I49" s="448"/>
      <c r="J49" s="448"/>
      <c r="K49" s="449"/>
      <c r="L49" s="448"/>
      <c r="M49" s="448"/>
      <c r="N49" s="448"/>
      <c r="O49" s="448"/>
      <c r="P49" s="450"/>
    </row>
    <row r="50" spans="1:16" ht="12.75">
      <c r="A50" s="447"/>
      <c r="B50" s="448"/>
      <c r="C50" s="16"/>
      <c r="D50" s="448"/>
      <c r="E50" s="448"/>
      <c r="F50" s="16"/>
      <c r="G50" s="448"/>
      <c r="H50" s="225"/>
      <c r="I50" s="448"/>
      <c r="J50" s="448"/>
      <c r="K50" s="449"/>
      <c r="L50" s="448"/>
      <c r="M50" s="448"/>
      <c r="N50" s="448"/>
      <c r="O50" s="448"/>
      <c r="P50" s="450"/>
    </row>
    <row r="51" spans="1:16" ht="12.75">
      <c r="A51" s="447"/>
      <c r="B51" s="448"/>
      <c r="C51" s="16"/>
      <c r="D51" s="448"/>
      <c r="E51" s="448"/>
      <c r="F51" s="16"/>
      <c r="G51" s="448"/>
      <c r="H51" s="225"/>
      <c r="I51" s="448"/>
      <c r="J51" s="448"/>
      <c r="K51" s="449"/>
      <c r="L51" s="448"/>
      <c r="M51" s="448"/>
      <c r="N51" s="448"/>
      <c r="O51" s="448"/>
      <c r="P51" s="450"/>
    </row>
    <row r="52" spans="1:16" ht="12.75">
      <c r="A52" s="447"/>
      <c r="B52" s="448"/>
      <c r="C52" s="16"/>
      <c r="D52" s="448"/>
      <c r="E52" s="448"/>
      <c r="F52" s="16"/>
      <c r="G52" s="448"/>
      <c r="H52" s="225"/>
      <c r="I52" s="448"/>
      <c r="J52" s="448"/>
      <c r="K52" s="449"/>
      <c r="L52" s="448"/>
      <c r="M52" s="448"/>
      <c r="N52" s="448"/>
      <c r="O52" s="448"/>
      <c r="P52" s="450"/>
    </row>
    <row r="53" spans="1:16" ht="12.75">
      <c r="A53" s="447"/>
      <c r="B53" s="448"/>
      <c r="C53" s="16"/>
      <c r="D53" s="448"/>
      <c r="E53" s="448"/>
      <c r="F53" s="16"/>
      <c r="G53" s="448"/>
      <c r="H53" s="225"/>
      <c r="I53" s="448"/>
      <c r="J53" s="448"/>
      <c r="K53" s="449"/>
      <c r="L53" s="448"/>
      <c r="M53" s="448"/>
      <c r="N53" s="448"/>
      <c r="O53" s="448"/>
      <c r="P53" s="450"/>
    </row>
    <row r="54" spans="1:16" ht="12.75">
      <c r="A54" s="447"/>
      <c r="B54" s="448"/>
      <c r="C54" s="16"/>
      <c r="D54" s="448"/>
      <c r="E54" s="448"/>
      <c r="F54" s="16"/>
      <c r="G54" s="448"/>
      <c r="H54" s="225"/>
      <c r="I54" s="448"/>
      <c r="J54" s="448"/>
      <c r="K54" s="449"/>
      <c r="L54" s="448"/>
      <c r="M54" s="448"/>
      <c r="N54" s="448"/>
      <c r="O54" s="448"/>
      <c r="P54" s="450"/>
    </row>
    <row r="55" spans="1:11" ht="12.75">
      <c r="A55" s="165"/>
      <c r="D55" s="222"/>
      <c r="G55" s="222"/>
      <c r="H55" s="222"/>
      <c r="K55" s="222"/>
    </row>
    <row r="56" spans="1:11" ht="18">
      <c r="A56" s="1136" t="s">
        <v>201</v>
      </c>
      <c r="B56" s="1136"/>
      <c r="C56" s="1136"/>
      <c r="D56" s="1136"/>
      <c r="E56" s="1136"/>
      <c r="F56" s="1136"/>
      <c r="G56" s="1136"/>
      <c r="H56" s="1136"/>
      <c r="K56" s="222"/>
    </row>
    <row r="57" spans="1:11" ht="1.5" customHeight="1">
      <c r="A57" s="606"/>
      <c r="B57" s="606"/>
      <c r="C57" s="606"/>
      <c r="D57" s="606"/>
      <c r="E57" s="606"/>
      <c r="F57" s="606"/>
      <c r="G57" s="606"/>
      <c r="H57" s="606"/>
      <c r="K57" s="222"/>
    </row>
    <row r="58" spans="1:11" ht="3" customHeight="1" thickBot="1">
      <c r="A58" s="607"/>
      <c r="B58" s="608"/>
      <c r="C58" s="609"/>
      <c r="D58" s="609"/>
      <c r="E58" s="609"/>
      <c r="F58" s="610"/>
      <c r="G58" s="610"/>
      <c r="H58" s="611" t="s">
        <v>66</v>
      </c>
      <c r="K58" s="222"/>
    </row>
    <row r="59" spans="1:11" ht="12.75">
      <c r="A59" s="1089" t="s">
        <v>154</v>
      </c>
      <c r="B59" s="612" t="s">
        <v>0</v>
      </c>
      <c r="C59" s="613"/>
      <c r="D59" s="613"/>
      <c r="E59" s="613"/>
      <c r="F59" s="614"/>
      <c r="G59" s="614"/>
      <c r="H59" s="615"/>
      <c r="K59" s="222"/>
    </row>
    <row r="60" spans="1:11" ht="12.75">
      <c r="A60" s="1090"/>
      <c r="B60" s="616" t="s">
        <v>3</v>
      </c>
      <c r="C60" s="617"/>
      <c r="D60" s="617"/>
      <c r="E60" s="617"/>
      <c r="F60" s="617"/>
      <c r="G60" s="618"/>
      <c r="H60" s="619"/>
      <c r="K60" s="222"/>
    </row>
    <row r="61" spans="1:11" ht="12.75">
      <c r="A61" s="1090"/>
      <c r="B61" s="1108" t="s">
        <v>156</v>
      </c>
      <c r="C61" s="1109"/>
      <c r="D61" s="1109"/>
      <c r="E61" s="1110" t="s">
        <v>190</v>
      </c>
      <c r="F61" s="1111"/>
      <c r="G61" s="1112"/>
      <c r="H61" s="1073" t="s">
        <v>192</v>
      </c>
      <c r="K61" s="222"/>
    </row>
    <row r="62" spans="1:11" ht="13.5" thickBot="1">
      <c r="A62" s="1091"/>
      <c r="B62" s="621" t="s">
        <v>1</v>
      </c>
      <c r="C62" s="622" t="s">
        <v>2</v>
      </c>
      <c r="D62" s="623" t="s">
        <v>5</v>
      </c>
      <c r="E62" s="621" t="s">
        <v>1</v>
      </c>
      <c r="F62" s="622" t="s">
        <v>2</v>
      </c>
      <c r="G62" s="624" t="s">
        <v>5</v>
      </c>
      <c r="H62" s="1069"/>
      <c r="K62" s="222"/>
    </row>
    <row r="63" spans="1:11" ht="12.75">
      <c r="A63" s="1114" t="s">
        <v>95</v>
      </c>
      <c r="B63" s="1115" t="s">
        <v>1</v>
      </c>
      <c r="C63" s="1115" t="s">
        <v>2</v>
      </c>
      <c r="D63" s="1115" t="s">
        <v>5</v>
      </c>
      <c r="E63" s="1115" t="s">
        <v>1</v>
      </c>
      <c r="F63" s="1115" t="s">
        <v>2</v>
      </c>
      <c r="G63" s="1115" t="s">
        <v>5</v>
      </c>
      <c r="H63" s="1116" t="s">
        <v>94</v>
      </c>
      <c r="K63" s="222"/>
    </row>
    <row r="64" spans="1:11" ht="12.75">
      <c r="A64" s="532" t="s">
        <v>102</v>
      </c>
      <c r="B64" s="533">
        <v>11436</v>
      </c>
      <c r="C64" s="539">
        <v>0</v>
      </c>
      <c r="D64" s="535">
        <f aca="true" t="shared" si="22" ref="D64:D74">SUM(B64:C64)</f>
        <v>11436</v>
      </c>
      <c r="E64" s="536">
        <v>12995.19</v>
      </c>
      <c r="F64" s="539">
        <v>0</v>
      </c>
      <c r="G64" s="535">
        <f>SUM(E64:F64)</f>
        <v>12995.19</v>
      </c>
      <c r="H64" s="625">
        <f aca="true" t="shared" si="23" ref="H64:H69">SUM(G64/D64)*100</f>
        <v>113.63405036726128</v>
      </c>
      <c r="K64" s="222"/>
    </row>
    <row r="65" spans="1:11" ht="12.75">
      <c r="A65" s="540" t="s">
        <v>103</v>
      </c>
      <c r="B65" s="541">
        <v>16658</v>
      </c>
      <c r="C65" s="548">
        <v>0</v>
      </c>
      <c r="D65" s="626">
        <f t="shared" si="22"/>
        <v>16658</v>
      </c>
      <c r="E65" s="541">
        <v>17413.18</v>
      </c>
      <c r="F65" s="548">
        <v>0</v>
      </c>
      <c r="G65" s="543">
        <f>SUM(E65:F65)</f>
        <v>17413.18</v>
      </c>
      <c r="H65" s="627">
        <f t="shared" si="23"/>
        <v>104.53343738744148</v>
      </c>
      <c r="K65" s="222"/>
    </row>
    <row r="66" spans="1:11" ht="12.75">
      <c r="A66" s="549" t="s">
        <v>104</v>
      </c>
      <c r="B66" s="550">
        <v>16364</v>
      </c>
      <c r="C66" s="556">
        <v>395</v>
      </c>
      <c r="D66" s="628">
        <f>SUM(B66:C66)</f>
        <v>16759</v>
      </c>
      <c r="E66" s="550">
        <v>16873.92</v>
      </c>
      <c r="F66" s="556">
        <v>441.51</v>
      </c>
      <c r="G66" s="552">
        <f aca="true" t="shared" si="24" ref="G66:G74">SUM(E66:F66)</f>
        <v>17315.429999999997</v>
      </c>
      <c r="H66" s="629">
        <f>SUM(G66/D66)*100</f>
        <v>103.3201861686258</v>
      </c>
      <c r="K66" s="222"/>
    </row>
    <row r="67" spans="1:11" ht="12.75">
      <c r="A67" s="549" t="s">
        <v>158</v>
      </c>
      <c r="B67" s="550">
        <v>15356</v>
      </c>
      <c r="C67" s="556">
        <v>0</v>
      </c>
      <c r="D67" s="628">
        <f>SUM(B67:C67)</f>
        <v>15356</v>
      </c>
      <c r="E67" s="550">
        <v>16499.63</v>
      </c>
      <c r="F67" s="556">
        <v>0</v>
      </c>
      <c r="G67" s="552">
        <f t="shared" si="24"/>
        <v>16499.63</v>
      </c>
      <c r="H67" s="629">
        <f>SUM(G67/D67)*100</f>
        <v>107.44744725188853</v>
      </c>
      <c r="K67" s="222"/>
    </row>
    <row r="68" spans="1:11" ht="13.5" thickBot="1">
      <c r="A68" s="558" t="s">
        <v>159</v>
      </c>
      <c r="B68" s="559">
        <v>18690</v>
      </c>
      <c r="C68" s="564">
        <v>0</v>
      </c>
      <c r="D68" s="630">
        <f>SUM(B68:C68)</f>
        <v>18690</v>
      </c>
      <c r="E68" s="559">
        <v>19934.3</v>
      </c>
      <c r="F68" s="564">
        <v>0</v>
      </c>
      <c r="G68" s="561">
        <f t="shared" si="24"/>
        <v>19934.3</v>
      </c>
      <c r="H68" s="592">
        <f>SUM(G68/D68)*100</f>
        <v>106.65757089352594</v>
      </c>
      <c r="K68" s="222"/>
    </row>
    <row r="69" spans="1:11" ht="14.25" thickBot="1" thickTop="1">
      <c r="A69" s="565" t="s">
        <v>115</v>
      </c>
      <c r="B69" s="570">
        <f>SUM(B64:B68)</f>
        <v>78504</v>
      </c>
      <c r="C69" s="572">
        <f>SUM(C64:C68)</f>
        <v>395</v>
      </c>
      <c r="D69" s="631">
        <f>SUM(B69:C69)</f>
        <v>78899</v>
      </c>
      <c r="E69" s="566">
        <f>SUM(E64:E68)</f>
        <v>83716.22</v>
      </c>
      <c r="F69" s="572">
        <f>SUM(F64:F68)</f>
        <v>441.51</v>
      </c>
      <c r="G69" s="572">
        <f>SUM(E69:F69)</f>
        <v>84157.73</v>
      </c>
      <c r="H69" s="632">
        <f t="shared" si="23"/>
        <v>106.66514151003182</v>
      </c>
      <c r="K69" s="222"/>
    </row>
    <row r="70" spans="1:11" ht="12.75">
      <c r="A70" s="1070" t="s">
        <v>90</v>
      </c>
      <c r="B70" s="1067"/>
      <c r="C70" s="1067"/>
      <c r="D70" s="1067"/>
      <c r="E70" s="1067"/>
      <c r="F70" s="1067"/>
      <c r="G70" s="1067"/>
      <c r="H70" s="1068"/>
      <c r="K70" s="222"/>
    </row>
    <row r="71" spans="1:11" ht="12.75">
      <c r="A71" s="573" t="s">
        <v>89</v>
      </c>
      <c r="B71" s="533">
        <v>53085</v>
      </c>
      <c r="C71" s="539">
        <v>1280</v>
      </c>
      <c r="D71" s="633">
        <f t="shared" si="22"/>
        <v>54365</v>
      </c>
      <c r="E71" s="536">
        <v>54115.76</v>
      </c>
      <c r="F71" s="539">
        <v>980.28</v>
      </c>
      <c r="G71" s="535">
        <f t="shared" si="24"/>
        <v>55096.04</v>
      </c>
      <c r="H71" s="625">
        <f>SUM(G71/D71)*100</f>
        <v>101.34468867837762</v>
      </c>
      <c r="K71" s="222"/>
    </row>
    <row r="72" spans="1:11" ht="12.75">
      <c r="A72" s="540" t="s">
        <v>105</v>
      </c>
      <c r="B72" s="541">
        <v>19719</v>
      </c>
      <c r="C72" s="548">
        <v>0</v>
      </c>
      <c r="D72" s="626">
        <f t="shared" si="22"/>
        <v>19719</v>
      </c>
      <c r="E72" s="541">
        <v>20762.06</v>
      </c>
      <c r="F72" s="548">
        <v>0</v>
      </c>
      <c r="G72" s="543">
        <f t="shared" si="24"/>
        <v>20762.06</v>
      </c>
      <c r="H72" s="627">
        <f>SUM(G72/D72)*100</f>
        <v>105.28961914904407</v>
      </c>
      <c r="K72" s="222"/>
    </row>
    <row r="73" spans="1:11" ht="12.75">
      <c r="A73" s="549" t="s">
        <v>106</v>
      </c>
      <c r="B73" s="550">
        <v>12734</v>
      </c>
      <c r="C73" s="556">
        <v>0</v>
      </c>
      <c r="D73" s="628">
        <f t="shared" si="22"/>
        <v>12734</v>
      </c>
      <c r="E73" s="550">
        <v>14838.47</v>
      </c>
      <c r="F73" s="556">
        <v>0</v>
      </c>
      <c r="G73" s="552">
        <f t="shared" si="24"/>
        <v>14838.47</v>
      </c>
      <c r="H73" s="629">
        <f>SUM(G73/D73)*100</f>
        <v>116.52638605308623</v>
      </c>
      <c r="K73" s="222"/>
    </row>
    <row r="74" spans="1:11" ht="13.5" thickBot="1">
      <c r="A74" s="558" t="s">
        <v>160</v>
      </c>
      <c r="B74" s="559">
        <v>26415</v>
      </c>
      <c r="C74" s="564">
        <v>318</v>
      </c>
      <c r="D74" s="630">
        <f t="shared" si="22"/>
        <v>26733</v>
      </c>
      <c r="E74" s="559">
        <v>28811.72</v>
      </c>
      <c r="F74" s="564">
        <v>256.73</v>
      </c>
      <c r="G74" s="561">
        <f t="shared" si="24"/>
        <v>29068.45</v>
      </c>
      <c r="H74" s="592">
        <f>SUM(G74/D74)*100</f>
        <v>108.73620618710957</v>
      </c>
      <c r="K74" s="222"/>
    </row>
    <row r="75" spans="1:11" ht="14.25" thickBot="1" thickTop="1">
      <c r="A75" s="565" t="s">
        <v>117</v>
      </c>
      <c r="B75" s="570">
        <f aca="true" t="shared" si="25" ref="B75:G75">SUM(B71:B74)</f>
        <v>111953</v>
      </c>
      <c r="C75" s="572">
        <f t="shared" si="25"/>
        <v>1598</v>
      </c>
      <c r="D75" s="631">
        <f t="shared" si="25"/>
        <v>113551</v>
      </c>
      <c r="E75" s="566">
        <f t="shared" si="25"/>
        <v>118528.01000000001</v>
      </c>
      <c r="F75" s="572">
        <f t="shared" si="25"/>
        <v>1237.01</v>
      </c>
      <c r="G75" s="572">
        <f t="shared" si="25"/>
        <v>119765.02</v>
      </c>
      <c r="H75" s="632">
        <f>SUM(G75/D75)*100</f>
        <v>105.47244850331569</v>
      </c>
      <c r="K75" s="222"/>
    </row>
    <row r="76" spans="1:11" ht="12.75">
      <c r="A76" s="1070" t="s">
        <v>99</v>
      </c>
      <c r="B76" s="1067"/>
      <c r="C76" s="1067"/>
      <c r="D76" s="1067"/>
      <c r="E76" s="1067"/>
      <c r="F76" s="1067"/>
      <c r="G76" s="1067"/>
      <c r="H76" s="1068"/>
      <c r="K76" s="222"/>
    </row>
    <row r="77" spans="1:11" ht="12.75">
      <c r="A77" s="573" t="s">
        <v>107</v>
      </c>
      <c r="B77" s="533">
        <v>12777</v>
      </c>
      <c r="C77" s="539">
        <v>0</v>
      </c>
      <c r="D77" s="633">
        <f>SUM(B77:C77)</f>
        <v>12777</v>
      </c>
      <c r="E77" s="536">
        <v>13843.29</v>
      </c>
      <c r="F77" s="539">
        <v>0</v>
      </c>
      <c r="G77" s="535">
        <f aca="true" t="shared" si="26" ref="G77:G89">SUM(E77:F77)</f>
        <v>13843.29</v>
      </c>
      <c r="H77" s="625">
        <f aca="true" t="shared" si="27" ref="H77:H82">SUM(G77/D77)*100</f>
        <v>108.34538624090162</v>
      </c>
      <c r="K77" s="222"/>
    </row>
    <row r="78" spans="1:11" ht="12.75">
      <c r="A78" s="540" t="s">
        <v>108</v>
      </c>
      <c r="B78" s="541">
        <v>20780</v>
      </c>
      <c r="C78" s="548">
        <v>0</v>
      </c>
      <c r="D78" s="628">
        <f>SUM(B78:C78)</f>
        <v>20780</v>
      </c>
      <c r="E78" s="541">
        <v>21733.76</v>
      </c>
      <c r="F78" s="548">
        <v>0</v>
      </c>
      <c r="G78" s="535">
        <f t="shared" si="26"/>
        <v>21733.76</v>
      </c>
      <c r="H78" s="627">
        <f t="shared" si="27"/>
        <v>104.5897978825794</v>
      </c>
      <c r="K78" s="222"/>
    </row>
    <row r="79" spans="1:11" ht="12.75">
      <c r="A79" s="540" t="s">
        <v>109</v>
      </c>
      <c r="B79" s="541">
        <v>6683</v>
      </c>
      <c r="C79" s="548">
        <v>0</v>
      </c>
      <c r="D79" s="634">
        <f>SUM(B79:C79)</f>
        <v>6683</v>
      </c>
      <c r="E79" s="541">
        <v>7206.05</v>
      </c>
      <c r="F79" s="548">
        <v>0</v>
      </c>
      <c r="G79" s="535">
        <f t="shared" si="26"/>
        <v>7206.05</v>
      </c>
      <c r="H79" s="625">
        <f t="shared" si="27"/>
        <v>107.82657489151579</v>
      </c>
      <c r="K79" s="222"/>
    </row>
    <row r="80" spans="1:11" ht="12.75">
      <c r="A80" s="540" t="s">
        <v>110</v>
      </c>
      <c r="B80" s="541">
        <v>11843</v>
      </c>
      <c r="C80" s="548">
        <v>0</v>
      </c>
      <c r="D80" s="633">
        <f>SUM(B80:C80)</f>
        <v>11843</v>
      </c>
      <c r="E80" s="635">
        <v>12556.04</v>
      </c>
      <c r="F80" s="548">
        <v>0</v>
      </c>
      <c r="G80" s="535">
        <f t="shared" si="26"/>
        <v>12556.04</v>
      </c>
      <c r="H80" s="627">
        <f t="shared" si="27"/>
        <v>106.02077176391118</v>
      </c>
      <c r="K80" s="222"/>
    </row>
    <row r="81" spans="1:11" ht="12.75">
      <c r="A81" s="540" t="s">
        <v>111</v>
      </c>
      <c r="B81" s="541">
        <v>10719</v>
      </c>
      <c r="C81" s="548">
        <v>0</v>
      </c>
      <c r="D81" s="626">
        <f>SUM(B81:C81)</f>
        <v>10719</v>
      </c>
      <c r="E81" s="541">
        <v>12083.84</v>
      </c>
      <c r="F81" s="548">
        <v>0</v>
      </c>
      <c r="G81" s="535">
        <f t="shared" si="26"/>
        <v>12083.84</v>
      </c>
      <c r="H81" s="625">
        <f t="shared" si="27"/>
        <v>112.73290418882358</v>
      </c>
      <c r="K81" s="222"/>
    </row>
    <row r="82" spans="1:11" ht="12.75">
      <c r="A82" s="549" t="s">
        <v>50</v>
      </c>
      <c r="B82" s="550">
        <v>32038</v>
      </c>
      <c r="C82" s="556">
        <v>521</v>
      </c>
      <c r="D82" s="628">
        <f aca="true" t="shared" si="28" ref="D82:D89">SUM(B82:C82)</f>
        <v>32559</v>
      </c>
      <c r="E82" s="550">
        <v>34044.15</v>
      </c>
      <c r="F82" s="556">
        <v>585.67</v>
      </c>
      <c r="G82" s="552">
        <f t="shared" si="26"/>
        <v>34629.82</v>
      </c>
      <c r="H82" s="629">
        <f t="shared" si="27"/>
        <v>106.36020762308425</v>
      </c>
      <c r="K82" s="222"/>
    </row>
    <row r="83" spans="1:11" ht="12.75">
      <c r="A83" s="540" t="s">
        <v>161</v>
      </c>
      <c r="B83" s="536">
        <v>23010</v>
      </c>
      <c r="C83" s="548">
        <v>189</v>
      </c>
      <c r="D83" s="628">
        <f t="shared" si="28"/>
        <v>23199</v>
      </c>
      <c r="E83" s="536">
        <v>24675.24</v>
      </c>
      <c r="F83" s="548">
        <v>140.87</v>
      </c>
      <c r="G83" s="543">
        <f t="shared" si="26"/>
        <v>24816.11</v>
      </c>
      <c r="H83" s="629">
        <f aca="true" t="shared" si="29" ref="H83:H90">SUM(G83/D83)*100</f>
        <v>106.9706021811285</v>
      </c>
      <c r="K83" s="222"/>
    </row>
    <row r="84" spans="1:11" ht="12.75">
      <c r="A84" s="549" t="s">
        <v>162</v>
      </c>
      <c r="B84" s="550">
        <v>26405</v>
      </c>
      <c r="C84" s="556">
        <v>224</v>
      </c>
      <c r="D84" s="628">
        <f t="shared" si="28"/>
        <v>26629</v>
      </c>
      <c r="E84" s="550">
        <v>29271.38</v>
      </c>
      <c r="F84" s="556">
        <v>214</v>
      </c>
      <c r="G84" s="552">
        <f t="shared" si="26"/>
        <v>29485.38</v>
      </c>
      <c r="H84" s="629">
        <f t="shared" si="29"/>
        <v>110.72657628900824</v>
      </c>
      <c r="I84" s="167"/>
      <c r="K84" s="222"/>
    </row>
    <row r="85" spans="1:11" ht="12.75">
      <c r="A85" s="549" t="s">
        <v>163</v>
      </c>
      <c r="B85" s="550">
        <v>18540</v>
      </c>
      <c r="C85" s="556">
        <v>0</v>
      </c>
      <c r="D85" s="628">
        <f t="shared" si="28"/>
        <v>18540</v>
      </c>
      <c r="E85" s="550">
        <v>20506.02</v>
      </c>
      <c r="F85" s="556">
        <v>0</v>
      </c>
      <c r="G85" s="552">
        <f t="shared" si="26"/>
        <v>20506.02</v>
      </c>
      <c r="H85" s="629">
        <f t="shared" si="29"/>
        <v>110.6042071197411</v>
      </c>
      <c r="K85" s="222"/>
    </row>
    <row r="86" spans="1:11" ht="12.75">
      <c r="A86" s="549" t="s">
        <v>164</v>
      </c>
      <c r="B86" s="550">
        <v>14374</v>
      </c>
      <c r="C86" s="556">
        <v>0</v>
      </c>
      <c r="D86" s="628">
        <f t="shared" si="28"/>
        <v>14374</v>
      </c>
      <c r="E86" s="550">
        <v>15157.42</v>
      </c>
      <c r="F86" s="556">
        <v>0</v>
      </c>
      <c r="G86" s="552">
        <f t="shared" si="26"/>
        <v>15157.42</v>
      </c>
      <c r="H86" s="629">
        <f t="shared" si="29"/>
        <v>105.45025740921108</v>
      </c>
      <c r="K86" s="222"/>
    </row>
    <row r="87" spans="1:11" ht="12.75">
      <c r="A87" s="549" t="s">
        <v>165</v>
      </c>
      <c r="B87" s="550">
        <v>31946</v>
      </c>
      <c r="C87" s="556">
        <v>0</v>
      </c>
      <c r="D87" s="628">
        <f t="shared" si="28"/>
        <v>31946</v>
      </c>
      <c r="E87" s="550">
        <v>35311.47</v>
      </c>
      <c r="F87" s="556">
        <v>0</v>
      </c>
      <c r="G87" s="552">
        <f t="shared" si="26"/>
        <v>35311.47</v>
      </c>
      <c r="H87" s="629">
        <f t="shared" si="29"/>
        <v>110.53487134539537</v>
      </c>
      <c r="K87" s="222"/>
    </row>
    <row r="88" spans="1:11" ht="12.75">
      <c r="A88" s="549" t="s">
        <v>166</v>
      </c>
      <c r="B88" s="550">
        <v>18331</v>
      </c>
      <c r="C88" s="556">
        <v>0</v>
      </c>
      <c r="D88" s="628">
        <f t="shared" si="28"/>
        <v>18331</v>
      </c>
      <c r="E88" s="550">
        <v>19139.91</v>
      </c>
      <c r="F88" s="556">
        <v>0</v>
      </c>
      <c r="G88" s="552">
        <f t="shared" si="26"/>
        <v>19139.91</v>
      </c>
      <c r="H88" s="629">
        <f t="shared" si="29"/>
        <v>104.41279799247177</v>
      </c>
      <c r="K88" s="222"/>
    </row>
    <row r="89" spans="1:11" ht="13.5" thickBot="1">
      <c r="A89" s="558" t="s">
        <v>167</v>
      </c>
      <c r="B89" s="559">
        <v>19547</v>
      </c>
      <c r="C89" s="564">
        <v>0</v>
      </c>
      <c r="D89" s="636">
        <f t="shared" si="28"/>
        <v>19547</v>
      </c>
      <c r="E89" s="559">
        <v>21042.29</v>
      </c>
      <c r="F89" s="564">
        <v>0</v>
      </c>
      <c r="G89" s="561">
        <f t="shared" si="26"/>
        <v>21042.29</v>
      </c>
      <c r="H89" s="592">
        <f t="shared" si="29"/>
        <v>107.649716068962</v>
      </c>
      <c r="K89" s="222"/>
    </row>
    <row r="90" spans="1:11" ht="14.25" thickBot="1" thickTop="1">
      <c r="A90" s="637" t="s">
        <v>119</v>
      </c>
      <c r="B90" s="638">
        <f>SUM(B77:B89)</f>
        <v>246993</v>
      </c>
      <c r="C90" s="639">
        <f>SUM(C77:C89)</f>
        <v>934</v>
      </c>
      <c r="D90" s="640">
        <f>SUM(D77:D89)</f>
        <v>247927</v>
      </c>
      <c r="E90" s="638">
        <f>SUM(E77:E89)</f>
        <v>266570.86</v>
      </c>
      <c r="F90" s="639">
        <f>SUM(F77:F89)</f>
        <v>940.54</v>
      </c>
      <c r="G90" s="639">
        <f>SUM(E90:F90)</f>
        <v>267511.39999999997</v>
      </c>
      <c r="H90" s="641">
        <f t="shared" si="29"/>
        <v>107.89926066947125</v>
      </c>
      <c r="K90" s="222"/>
    </row>
    <row r="91" spans="1:11" ht="12.75">
      <c r="A91" s="642" t="s">
        <v>170</v>
      </c>
      <c r="B91" s="585"/>
      <c r="C91" s="585"/>
      <c r="D91" s="586"/>
      <c r="E91" s="585"/>
      <c r="F91" s="585"/>
      <c r="G91" s="586"/>
      <c r="H91" s="643"/>
      <c r="K91" s="222"/>
    </row>
    <row r="92" spans="1:11" ht="13.5" thickBot="1">
      <c r="A92" s="644" t="s">
        <v>169</v>
      </c>
      <c r="B92" s="589">
        <v>4657</v>
      </c>
      <c r="C92" s="590">
        <v>0</v>
      </c>
      <c r="D92" s="636">
        <f>SUM(B92:C92)</f>
        <v>4657</v>
      </c>
      <c r="E92" s="559">
        <v>5069.49</v>
      </c>
      <c r="F92" s="590">
        <v>0</v>
      </c>
      <c r="G92" s="645">
        <f>SUM(E92:F92)</f>
        <v>5069.49</v>
      </c>
      <c r="H92" s="592">
        <f>SUM(G92/D92)*100</f>
        <v>108.85741893923127</v>
      </c>
      <c r="K92" s="222"/>
    </row>
    <row r="93" spans="1:11" ht="14.25" thickBot="1" thickTop="1">
      <c r="A93" s="646" t="s">
        <v>168</v>
      </c>
      <c r="B93" s="646">
        <f aca="true" t="shared" si="30" ref="B93:G93">SUM(B92)</f>
        <v>4657</v>
      </c>
      <c r="C93" s="647">
        <f t="shared" si="30"/>
        <v>0</v>
      </c>
      <c r="D93" s="648">
        <f t="shared" si="30"/>
        <v>4657</v>
      </c>
      <c r="E93" s="649">
        <f t="shared" si="30"/>
        <v>5069.49</v>
      </c>
      <c r="F93" s="647">
        <f t="shared" si="30"/>
        <v>0</v>
      </c>
      <c r="G93" s="650">
        <f t="shared" si="30"/>
        <v>5069.49</v>
      </c>
      <c r="H93" s="651">
        <f>SUM(G93/D93)*100</f>
        <v>108.85741893923127</v>
      </c>
      <c r="K93" s="222"/>
    </row>
    <row r="94" spans="1:11" ht="16.5" thickBot="1">
      <c r="A94" s="599" t="s">
        <v>171</v>
      </c>
      <c r="B94" s="600">
        <f>+B69+B75+B90+B93</f>
        <v>442107</v>
      </c>
      <c r="C94" s="602">
        <f>+C69+C75+C90+C93</f>
        <v>2927</v>
      </c>
      <c r="D94" s="601">
        <f>SUM(B94:C94)</f>
        <v>445034</v>
      </c>
      <c r="E94" s="600">
        <f>+E69+E75+E90+E93</f>
        <v>473884.57999999996</v>
      </c>
      <c r="F94" s="602">
        <f>+F69+F75+F90+F93</f>
        <v>2619.06</v>
      </c>
      <c r="G94" s="601">
        <f>SUM(E94:F94)</f>
        <v>476503.63999999996</v>
      </c>
      <c r="H94" s="652">
        <f>SUM(G94/D94)*100</f>
        <v>107.07128893522741</v>
      </c>
      <c r="K94" s="222"/>
    </row>
    <row r="95" spans="1:11" ht="12.75">
      <c r="A95" s="447"/>
      <c r="B95" s="448"/>
      <c r="C95" s="448"/>
      <c r="D95" s="448"/>
      <c r="E95" s="448"/>
      <c r="F95" s="448"/>
      <c r="G95" s="448"/>
      <c r="H95" s="451"/>
      <c r="K95" s="222"/>
    </row>
    <row r="96" spans="1:11" ht="12.75">
      <c r="A96" s="447"/>
      <c r="B96" s="448"/>
      <c r="C96" s="448"/>
      <c r="D96" s="448"/>
      <c r="E96" s="448"/>
      <c r="F96" s="448"/>
      <c r="G96" s="448"/>
      <c r="H96" s="451"/>
      <c r="K96" s="222"/>
    </row>
    <row r="97" spans="1:11" ht="12.75">
      <c r="A97" s="447"/>
      <c r="B97" s="448"/>
      <c r="C97" s="448"/>
      <c r="D97" s="448"/>
      <c r="E97" s="448"/>
      <c r="F97" s="448"/>
      <c r="G97" s="448"/>
      <c r="H97" s="451"/>
      <c r="K97" s="222"/>
    </row>
    <row r="98" spans="1:11" ht="12.75">
      <c r="A98" s="447"/>
      <c r="B98" s="448"/>
      <c r="C98" s="448"/>
      <c r="D98" s="448"/>
      <c r="E98" s="448"/>
      <c r="F98" s="448"/>
      <c r="G98" s="448"/>
      <c r="H98" s="451"/>
      <c r="K98" s="222"/>
    </row>
    <row r="99" spans="1:11" ht="12.75">
      <c r="A99" s="447"/>
      <c r="B99" s="448"/>
      <c r="C99" s="448"/>
      <c r="D99" s="448"/>
      <c r="E99" s="448"/>
      <c r="F99" s="448"/>
      <c r="G99" s="448"/>
      <c r="H99" s="451"/>
      <c r="K99" s="222"/>
    </row>
    <row r="100" spans="1:11" ht="12.75">
      <c r="A100" s="447"/>
      <c r="B100" s="448"/>
      <c r="C100" s="448"/>
      <c r="D100" s="448"/>
      <c r="E100" s="448"/>
      <c r="F100" s="448"/>
      <c r="G100" s="448"/>
      <c r="H100" s="451"/>
      <c r="K100" s="222"/>
    </row>
    <row r="101" spans="1:11" ht="12.75">
      <c r="A101" s="447"/>
      <c r="B101" s="448"/>
      <c r="C101" s="448"/>
      <c r="D101" s="448"/>
      <c r="E101" s="448"/>
      <c r="F101" s="448"/>
      <c r="G101" s="448"/>
      <c r="H101" s="451"/>
      <c r="K101" s="222"/>
    </row>
    <row r="102" spans="1:11" ht="12.75">
      <c r="A102" s="447"/>
      <c r="B102" s="448"/>
      <c r="C102" s="448"/>
      <c r="D102" s="448"/>
      <c r="E102" s="448"/>
      <c r="F102" s="448"/>
      <c r="G102" s="448"/>
      <c r="H102" s="451"/>
      <c r="K102" s="222"/>
    </row>
    <row r="103" spans="1:11" ht="12.75">
      <c r="A103" s="447"/>
      <c r="B103" s="448"/>
      <c r="C103" s="448"/>
      <c r="D103" s="448"/>
      <c r="E103" s="448"/>
      <c r="F103" s="448"/>
      <c r="G103" s="448"/>
      <c r="H103" s="451"/>
      <c r="K103" s="222"/>
    </row>
    <row r="104" spans="1:11" ht="12.75">
      <c r="A104" s="447"/>
      <c r="B104" s="448"/>
      <c r="C104" s="448"/>
      <c r="D104" s="448"/>
      <c r="E104" s="448"/>
      <c r="F104" s="448"/>
      <c r="G104" s="448"/>
      <c r="H104" s="451"/>
      <c r="K104" s="222"/>
    </row>
    <row r="105" spans="1:11" ht="12.75">
      <c r="A105" s="447"/>
      <c r="B105" s="448"/>
      <c r="C105" s="448"/>
      <c r="D105" s="448"/>
      <c r="E105" s="448"/>
      <c r="F105" s="448"/>
      <c r="G105" s="448"/>
      <c r="H105" s="451"/>
      <c r="K105" s="222"/>
    </row>
    <row r="106" spans="1:11" ht="12.75">
      <c r="A106" s="447"/>
      <c r="B106" s="448"/>
      <c r="C106" s="448"/>
      <c r="D106" s="448"/>
      <c r="E106" s="448"/>
      <c r="F106" s="448"/>
      <c r="G106" s="448"/>
      <c r="H106" s="451"/>
      <c r="K106" s="222"/>
    </row>
    <row r="107" spans="1:11" ht="12.75">
      <c r="A107" s="447"/>
      <c r="B107" s="448"/>
      <c r="C107" s="448"/>
      <c r="D107" s="448"/>
      <c r="E107" s="448"/>
      <c r="F107" s="448"/>
      <c r="G107" s="448"/>
      <c r="H107" s="451"/>
      <c r="K107" s="222"/>
    </row>
    <row r="108" spans="1:11" ht="12.75">
      <c r="A108" s="447"/>
      <c r="B108" s="448"/>
      <c r="C108" s="448"/>
      <c r="D108" s="448"/>
      <c r="E108" s="448"/>
      <c r="F108" s="448"/>
      <c r="G108" s="448"/>
      <c r="H108" s="451"/>
      <c r="K108" s="222"/>
    </row>
    <row r="109" spans="1:11" ht="12.75">
      <c r="A109" s="447"/>
      <c r="B109" s="448"/>
      <c r="C109" s="448"/>
      <c r="D109" s="448"/>
      <c r="E109" s="448"/>
      <c r="F109" s="448"/>
      <c r="G109" s="448"/>
      <c r="H109" s="451"/>
      <c r="K109" s="222"/>
    </row>
    <row r="110" spans="1:11" ht="12.75">
      <c r="A110" s="447"/>
      <c r="B110" s="448"/>
      <c r="C110" s="448"/>
      <c r="D110" s="448"/>
      <c r="E110" s="448"/>
      <c r="F110" s="448"/>
      <c r="G110" s="448"/>
      <c r="H110" s="451"/>
      <c r="K110" s="222"/>
    </row>
    <row r="111" spans="1:11" ht="12.75">
      <c r="A111" s="447"/>
      <c r="B111" s="448"/>
      <c r="C111" s="448"/>
      <c r="D111" s="448"/>
      <c r="E111" s="448"/>
      <c r="F111" s="448"/>
      <c r="G111" s="448"/>
      <c r="H111" s="451"/>
      <c r="K111" s="222"/>
    </row>
    <row r="112" spans="10:16" ht="12.75" customHeight="1">
      <c r="J112" s="1134"/>
      <c r="K112" s="1134"/>
      <c r="L112" s="1134"/>
      <c r="M112" s="1134"/>
      <c r="N112" s="1134"/>
      <c r="O112" s="1134"/>
      <c r="P112" s="1134"/>
    </row>
    <row r="113" spans="1:16" ht="16.5" thickBot="1">
      <c r="A113" s="1113" t="s">
        <v>199</v>
      </c>
      <c r="B113" s="1113"/>
      <c r="C113" s="1113"/>
      <c r="D113" s="1113"/>
      <c r="E113" s="1113"/>
      <c r="F113" s="1113"/>
      <c r="G113" s="1113"/>
      <c r="H113" s="1113"/>
      <c r="I113" s="1113"/>
      <c r="J113" s="24"/>
      <c r="K113" s="24"/>
      <c r="L113" s="24"/>
      <c r="M113" s="25" t="s">
        <v>12</v>
      </c>
      <c r="N113" s="1135"/>
      <c r="O113" s="1135"/>
      <c r="P113" s="1135"/>
    </row>
    <row r="114" spans="1:16" s="429" customFormat="1" ht="27.75" customHeight="1">
      <c r="A114" s="1099" t="s">
        <v>155</v>
      </c>
      <c r="B114" s="500" t="s">
        <v>13</v>
      </c>
      <c r="C114" s="1126" t="s">
        <v>14</v>
      </c>
      <c r="D114" s="1127"/>
      <c r="E114" s="1128" t="s">
        <v>15</v>
      </c>
      <c r="F114" s="1129"/>
      <c r="G114" s="1130"/>
      <c r="H114" s="1131" t="s">
        <v>16</v>
      </c>
      <c r="I114" s="1132"/>
      <c r="J114" s="1132"/>
      <c r="K114" s="1132"/>
      <c r="L114" s="1133"/>
      <c r="M114" s="501" t="s">
        <v>17</v>
      </c>
      <c r="N114" s="427"/>
      <c r="O114" s="427"/>
      <c r="P114" s="428"/>
    </row>
    <row r="115" spans="1:16" ht="12.75" customHeight="1">
      <c r="A115" s="1100"/>
      <c r="B115" s="421" t="s">
        <v>18</v>
      </c>
      <c r="C115" s="30" t="s">
        <v>19</v>
      </c>
      <c r="D115" s="31" t="s">
        <v>20</v>
      </c>
      <c r="E115" s="32" t="s">
        <v>21</v>
      </c>
      <c r="F115" s="33" t="s">
        <v>22</v>
      </c>
      <c r="G115" s="31" t="s">
        <v>23</v>
      </c>
      <c r="H115" s="35" t="s">
        <v>24</v>
      </c>
      <c r="I115" s="33" t="s">
        <v>25</v>
      </c>
      <c r="J115" s="36" t="s">
        <v>22</v>
      </c>
      <c r="K115" s="430" t="s">
        <v>26</v>
      </c>
      <c r="L115" s="31" t="s">
        <v>27</v>
      </c>
      <c r="M115" s="425" t="s">
        <v>28</v>
      </c>
      <c r="N115" s="392"/>
      <c r="O115" s="392"/>
      <c r="P115" s="68"/>
    </row>
    <row r="116" spans="1:16" ht="13.5" thickBot="1">
      <c r="A116" s="1101"/>
      <c r="B116" s="422" t="s">
        <v>29</v>
      </c>
      <c r="C116" s="40"/>
      <c r="D116" s="41"/>
      <c r="E116" s="42" t="s">
        <v>30</v>
      </c>
      <c r="F116" s="43" t="s">
        <v>31</v>
      </c>
      <c r="G116" s="48" t="s">
        <v>22</v>
      </c>
      <c r="H116" s="45" t="s">
        <v>32</v>
      </c>
      <c r="I116" s="43" t="s">
        <v>31</v>
      </c>
      <c r="J116" s="46" t="s">
        <v>23</v>
      </c>
      <c r="K116" s="47" t="s">
        <v>22</v>
      </c>
      <c r="L116" s="48"/>
      <c r="M116" s="426" t="s">
        <v>33</v>
      </c>
      <c r="N116" s="393"/>
      <c r="O116" s="393"/>
      <c r="P116" s="394"/>
    </row>
    <row r="117" spans="1:16" ht="12.75">
      <c r="A117" s="1102" t="s">
        <v>139</v>
      </c>
      <c r="B117" s="1103"/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4"/>
      <c r="N117" s="393"/>
      <c r="O117" s="393"/>
      <c r="P117" s="394"/>
    </row>
    <row r="118" spans="1:16" ht="12.75">
      <c r="A118" s="395" t="s">
        <v>103</v>
      </c>
      <c r="B118" s="423">
        <f>SUM(C118+D118)</f>
        <v>11</v>
      </c>
      <c r="C118" s="396">
        <v>11</v>
      </c>
      <c r="D118" s="397">
        <v>0</v>
      </c>
      <c r="E118" s="398">
        <v>0</v>
      </c>
      <c r="F118" s="398">
        <v>0</v>
      </c>
      <c r="G118" s="432">
        <v>11</v>
      </c>
      <c r="H118" s="396">
        <v>0</v>
      </c>
      <c r="I118" s="398">
        <v>204</v>
      </c>
      <c r="J118" s="399">
        <v>32</v>
      </c>
      <c r="K118" s="399">
        <v>117</v>
      </c>
      <c r="L118" s="397">
        <v>110</v>
      </c>
      <c r="M118" s="423">
        <f>SUM(H118+E118)</f>
        <v>0</v>
      </c>
      <c r="N118" s="393"/>
      <c r="O118" s="393"/>
      <c r="P118" s="394"/>
    </row>
    <row r="119" spans="1:16" ht="12.75">
      <c r="A119" s="452" t="s">
        <v>114</v>
      </c>
      <c r="B119" s="423">
        <f>SUM(C119+D119)</f>
        <v>200</v>
      </c>
      <c r="C119" s="454">
        <v>-34</v>
      </c>
      <c r="D119" s="455">
        <v>234</v>
      </c>
      <c r="E119" s="456">
        <v>0</v>
      </c>
      <c r="F119" s="456">
        <v>117</v>
      </c>
      <c r="G119" s="457">
        <v>83</v>
      </c>
      <c r="H119" s="454">
        <v>0</v>
      </c>
      <c r="I119" s="458">
        <v>52</v>
      </c>
      <c r="J119" s="459">
        <v>458</v>
      </c>
      <c r="K119" s="458">
        <v>3899</v>
      </c>
      <c r="L119" s="455">
        <v>97</v>
      </c>
      <c r="M119" s="453">
        <f>SUM(H119+E119)</f>
        <v>0</v>
      </c>
      <c r="N119" s="68"/>
      <c r="O119" s="68"/>
      <c r="P119" s="139"/>
    </row>
    <row r="120" spans="1:16" ht="12.75">
      <c r="A120" s="460" t="s">
        <v>158</v>
      </c>
      <c r="B120" s="423">
        <f>SUM(C120+D120)</f>
        <v>14</v>
      </c>
      <c r="C120" s="398">
        <v>14</v>
      </c>
      <c r="D120" s="462">
        <v>0</v>
      </c>
      <c r="E120" s="396">
        <v>0</v>
      </c>
      <c r="F120" s="399">
        <v>2</v>
      </c>
      <c r="G120" s="432">
        <v>12</v>
      </c>
      <c r="H120" s="398">
        <v>0</v>
      </c>
      <c r="I120" s="399">
        <v>21</v>
      </c>
      <c r="J120" s="399">
        <v>83</v>
      </c>
      <c r="K120" s="399">
        <v>200</v>
      </c>
      <c r="L120" s="462">
        <v>155</v>
      </c>
      <c r="M120" s="453">
        <f>SUM(H120+E120)</f>
        <v>0</v>
      </c>
      <c r="N120" s="68"/>
      <c r="O120" s="68"/>
      <c r="P120" s="139"/>
    </row>
    <row r="121" spans="1:16" ht="13.5" thickBot="1">
      <c r="A121" s="461" t="s">
        <v>159</v>
      </c>
      <c r="B121" s="437">
        <f>SUM(C121+D121)</f>
        <v>7</v>
      </c>
      <c r="C121" s="440">
        <v>7</v>
      </c>
      <c r="D121" s="463">
        <v>0</v>
      </c>
      <c r="E121" s="438">
        <v>0</v>
      </c>
      <c r="F121" s="443">
        <v>0</v>
      </c>
      <c r="G121" s="441">
        <v>7</v>
      </c>
      <c r="H121" s="440">
        <v>0</v>
      </c>
      <c r="I121" s="443">
        <v>0</v>
      </c>
      <c r="J121" s="443">
        <v>0</v>
      </c>
      <c r="K121" s="443">
        <v>121</v>
      </c>
      <c r="L121" s="463">
        <v>68</v>
      </c>
      <c r="M121" s="437">
        <f>SUM(H121+E121)</f>
        <v>0</v>
      </c>
      <c r="N121" s="68"/>
      <c r="O121" s="68"/>
      <c r="P121" s="139"/>
    </row>
    <row r="122" spans="1:16" ht="14.25" thickBot="1" thickTop="1">
      <c r="A122" s="479" t="s">
        <v>115</v>
      </c>
      <c r="B122" s="480">
        <f aca="true" t="shared" si="31" ref="B122:M122">SUM(B118:B121)</f>
        <v>232</v>
      </c>
      <c r="C122" s="481">
        <f t="shared" si="31"/>
        <v>-2</v>
      </c>
      <c r="D122" s="482">
        <f t="shared" si="31"/>
        <v>234</v>
      </c>
      <c r="E122" s="483">
        <f>SUM(E118:E121)</f>
        <v>0</v>
      </c>
      <c r="F122" s="483">
        <f t="shared" si="31"/>
        <v>119</v>
      </c>
      <c r="G122" s="484">
        <f t="shared" si="31"/>
        <v>113</v>
      </c>
      <c r="H122" s="485">
        <f t="shared" si="31"/>
        <v>0</v>
      </c>
      <c r="I122" s="486">
        <f t="shared" si="31"/>
        <v>277</v>
      </c>
      <c r="J122" s="486">
        <f t="shared" si="31"/>
        <v>573</v>
      </c>
      <c r="K122" s="485">
        <f t="shared" si="31"/>
        <v>4337</v>
      </c>
      <c r="L122" s="482">
        <f t="shared" si="31"/>
        <v>430</v>
      </c>
      <c r="M122" s="480">
        <f t="shared" si="31"/>
        <v>0</v>
      </c>
      <c r="N122" s="393"/>
      <c r="O122" s="393"/>
      <c r="P122" s="394"/>
    </row>
    <row r="123" spans="1:16" ht="12.75">
      <c r="A123" s="1102" t="s">
        <v>140</v>
      </c>
      <c r="B123" s="1103"/>
      <c r="C123" s="1103"/>
      <c r="D123" s="1103"/>
      <c r="E123" s="1103"/>
      <c r="F123" s="1103"/>
      <c r="G123" s="1103"/>
      <c r="H123" s="1103"/>
      <c r="I123" s="1103"/>
      <c r="J123" s="1103"/>
      <c r="K123" s="1103"/>
      <c r="L123" s="1103"/>
      <c r="M123" s="1104"/>
      <c r="N123" s="393"/>
      <c r="O123" s="393"/>
      <c r="P123" s="394"/>
    </row>
    <row r="124" spans="1:16" ht="12.75">
      <c r="A124" s="400" t="s">
        <v>89</v>
      </c>
      <c r="B124" s="423">
        <f>SUM(C124+D124)</f>
        <v>589</v>
      </c>
      <c r="C124" s="401">
        <v>414</v>
      </c>
      <c r="D124" s="402">
        <v>175</v>
      </c>
      <c r="E124" s="403">
        <v>0</v>
      </c>
      <c r="F124" s="403">
        <v>170</v>
      </c>
      <c r="G124" s="431">
        <v>419</v>
      </c>
      <c r="H124" s="404">
        <v>0</v>
      </c>
      <c r="I124" s="405">
        <v>145</v>
      </c>
      <c r="J124" s="399">
        <v>1050</v>
      </c>
      <c r="K124" s="405">
        <v>5296</v>
      </c>
      <c r="L124" s="402">
        <v>74</v>
      </c>
      <c r="M124" s="453">
        <f>SUM(H124+E124)</f>
        <v>0</v>
      </c>
      <c r="N124" s="393"/>
      <c r="O124" s="393"/>
      <c r="P124" s="394"/>
    </row>
    <row r="125" spans="1:16" ht="12.75">
      <c r="A125" s="400" t="s">
        <v>105</v>
      </c>
      <c r="B125" s="423">
        <f>SUM(C125+D125)</f>
        <v>77</v>
      </c>
      <c r="C125" s="401">
        <v>77</v>
      </c>
      <c r="D125" s="402">
        <v>0</v>
      </c>
      <c r="E125" s="403">
        <v>0</v>
      </c>
      <c r="F125" s="403">
        <v>15</v>
      </c>
      <c r="G125" s="431">
        <v>62</v>
      </c>
      <c r="H125" s="404">
        <v>0</v>
      </c>
      <c r="I125" s="405">
        <v>31</v>
      </c>
      <c r="J125" s="399">
        <v>208</v>
      </c>
      <c r="K125" s="405">
        <v>241</v>
      </c>
      <c r="L125" s="402">
        <v>113</v>
      </c>
      <c r="M125" s="453">
        <f>SUM(H125+E125)</f>
        <v>0</v>
      </c>
      <c r="N125" s="393"/>
      <c r="O125" s="393"/>
      <c r="P125" s="394"/>
    </row>
    <row r="126" spans="1:16" ht="12.75">
      <c r="A126" s="452" t="s">
        <v>106</v>
      </c>
      <c r="B126" s="423">
        <f>SUM(C126+D126)</f>
        <v>14</v>
      </c>
      <c r="C126" s="454">
        <v>14</v>
      </c>
      <c r="D126" s="455">
        <v>0</v>
      </c>
      <c r="E126" s="456">
        <v>0</v>
      </c>
      <c r="F126" s="456">
        <v>2</v>
      </c>
      <c r="G126" s="457">
        <v>12</v>
      </c>
      <c r="H126" s="454">
        <v>0</v>
      </c>
      <c r="I126" s="458">
        <v>72</v>
      </c>
      <c r="J126" s="459">
        <v>30</v>
      </c>
      <c r="K126" s="458">
        <v>71</v>
      </c>
      <c r="L126" s="455">
        <v>281</v>
      </c>
      <c r="M126" s="453">
        <f>SUM(H126+E126)</f>
        <v>0</v>
      </c>
      <c r="N126" s="68"/>
      <c r="O126" s="68"/>
      <c r="P126" s="139"/>
    </row>
    <row r="127" spans="1:16" ht="13.5" thickBot="1">
      <c r="A127" s="436" t="s">
        <v>160</v>
      </c>
      <c r="B127" s="437">
        <f>SUM(C127+D127)</f>
        <v>178</v>
      </c>
      <c r="C127" s="464">
        <v>146</v>
      </c>
      <c r="D127" s="439">
        <v>32</v>
      </c>
      <c r="E127" s="440">
        <v>0</v>
      </c>
      <c r="F127" s="440">
        <v>36</v>
      </c>
      <c r="G127" s="465">
        <v>142</v>
      </c>
      <c r="H127" s="442">
        <v>0</v>
      </c>
      <c r="I127" s="443">
        <v>12</v>
      </c>
      <c r="J127" s="443">
        <v>46</v>
      </c>
      <c r="K127" s="442">
        <v>816</v>
      </c>
      <c r="L127" s="439">
        <v>92</v>
      </c>
      <c r="M127" s="437">
        <f>SUM(H127+E127)</f>
        <v>0</v>
      </c>
      <c r="N127" s="68"/>
      <c r="O127" s="68"/>
      <c r="P127" s="139"/>
    </row>
    <row r="128" spans="1:16" ht="14.25" thickBot="1" thickTop="1">
      <c r="A128" s="479" t="s">
        <v>117</v>
      </c>
      <c r="B128" s="480">
        <f>SUM(B124:B127)</f>
        <v>858</v>
      </c>
      <c r="C128" s="480">
        <f>SUM(C124:C127)</f>
        <v>651</v>
      </c>
      <c r="D128" s="482">
        <f aca="true" t="shared" si="32" ref="D128:M128">SUM(D124:D127)</f>
        <v>207</v>
      </c>
      <c r="E128" s="483">
        <f t="shared" si="32"/>
        <v>0</v>
      </c>
      <c r="F128" s="483">
        <f t="shared" si="32"/>
        <v>223</v>
      </c>
      <c r="G128" s="484">
        <f t="shared" si="32"/>
        <v>635</v>
      </c>
      <c r="H128" s="485">
        <v>0</v>
      </c>
      <c r="I128" s="486">
        <f t="shared" si="32"/>
        <v>260</v>
      </c>
      <c r="J128" s="486">
        <f t="shared" si="32"/>
        <v>1334</v>
      </c>
      <c r="K128" s="486">
        <f t="shared" si="32"/>
        <v>6424</v>
      </c>
      <c r="L128" s="482">
        <f t="shared" si="32"/>
        <v>560</v>
      </c>
      <c r="M128" s="480">
        <f t="shared" si="32"/>
        <v>0</v>
      </c>
      <c r="N128" s="393"/>
      <c r="O128" s="393"/>
      <c r="P128" s="394"/>
    </row>
    <row r="129" spans="1:16" ht="12.75">
      <c r="A129" s="1102" t="s">
        <v>141</v>
      </c>
      <c r="B129" s="1103"/>
      <c r="C129" s="1103"/>
      <c r="D129" s="1103"/>
      <c r="E129" s="1103"/>
      <c r="F129" s="1103"/>
      <c r="G129" s="1103"/>
      <c r="H129" s="1117"/>
      <c r="I129" s="1117"/>
      <c r="J129" s="1117"/>
      <c r="K129" s="1117"/>
      <c r="L129" s="1117"/>
      <c r="M129" s="1118"/>
      <c r="N129" s="393"/>
      <c r="O129" s="393"/>
      <c r="P129" s="394"/>
    </row>
    <row r="130" spans="1:16" ht="12.75">
      <c r="A130" s="406" t="s">
        <v>107</v>
      </c>
      <c r="B130" s="453">
        <f aca="true" t="shared" si="33" ref="B130:B141">SUM(C130+D130)</f>
        <v>26.35</v>
      </c>
      <c r="C130" s="401">
        <v>26.35</v>
      </c>
      <c r="D130" s="402">
        <v>0</v>
      </c>
      <c r="E130" s="403">
        <v>0</v>
      </c>
      <c r="F130" s="403">
        <v>5</v>
      </c>
      <c r="G130" s="433">
        <v>21</v>
      </c>
      <c r="H130" s="396">
        <v>0</v>
      </c>
      <c r="I130" s="399">
        <v>13.34</v>
      </c>
      <c r="J130" s="399">
        <v>117.13</v>
      </c>
      <c r="K130" s="399">
        <v>111.09</v>
      </c>
      <c r="L130" s="407">
        <v>40.09</v>
      </c>
      <c r="M130" s="453">
        <f>SUM(H130+E130)</f>
        <v>0</v>
      </c>
      <c r="N130" s="393"/>
      <c r="O130" s="393"/>
      <c r="P130" s="394"/>
    </row>
    <row r="131" spans="1:16" ht="12.75">
      <c r="A131" s="406" t="s">
        <v>108</v>
      </c>
      <c r="B131" s="423">
        <f t="shared" si="33"/>
        <v>0</v>
      </c>
      <c r="C131" s="401">
        <v>0</v>
      </c>
      <c r="D131" s="402">
        <v>0</v>
      </c>
      <c r="E131" s="403">
        <v>0</v>
      </c>
      <c r="F131" s="403">
        <v>0</v>
      </c>
      <c r="G131" s="433">
        <v>0</v>
      </c>
      <c r="H131" s="396">
        <v>0</v>
      </c>
      <c r="I131" s="19">
        <v>34.3</v>
      </c>
      <c r="J131" s="19">
        <v>118.59</v>
      </c>
      <c r="K131" s="19">
        <v>70.09</v>
      </c>
      <c r="L131" s="408">
        <v>295</v>
      </c>
      <c r="M131" s="423">
        <f>SUM(H131+E131)</f>
        <v>0</v>
      </c>
      <c r="N131" s="393"/>
      <c r="O131" s="393"/>
      <c r="P131" s="394"/>
    </row>
    <row r="132" spans="1:16" ht="12.75">
      <c r="A132" s="406" t="s">
        <v>110</v>
      </c>
      <c r="B132" s="423">
        <f t="shared" si="33"/>
        <v>235</v>
      </c>
      <c r="C132" s="401">
        <v>235</v>
      </c>
      <c r="D132" s="402">
        <v>0</v>
      </c>
      <c r="E132" s="403">
        <v>0</v>
      </c>
      <c r="F132" s="403">
        <v>47</v>
      </c>
      <c r="G132" s="433">
        <v>188</v>
      </c>
      <c r="H132" s="396">
        <v>0</v>
      </c>
      <c r="I132" s="19">
        <v>43</v>
      </c>
      <c r="J132" s="19">
        <v>126</v>
      </c>
      <c r="K132" s="19">
        <v>27</v>
      </c>
      <c r="L132" s="408">
        <v>144</v>
      </c>
      <c r="M132" s="424">
        <v>0</v>
      </c>
      <c r="N132" s="393"/>
      <c r="O132" s="393"/>
      <c r="P132" s="394"/>
    </row>
    <row r="133" spans="1:16" ht="12.75">
      <c r="A133" s="406" t="s">
        <v>111</v>
      </c>
      <c r="B133" s="423">
        <f t="shared" si="33"/>
        <v>6</v>
      </c>
      <c r="C133" s="401">
        <v>6</v>
      </c>
      <c r="D133" s="402">
        <v>0</v>
      </c>
      <c r="E133" s="403">
        <v>0</v>
      </c>
      <c r="F133" s="475">
        <v>1</v>
      </c>
      <c r="G133" s="476">
        <v>5</v>
      </c>
      <c r="H133" s="396">
        <v>0</v>
      </c>
      <c r="I133" s="19">
        <v>16</v>
      </c>
      <c r="J133" s="19">
        <v>84</v>
      </c>
      <c r="K133" s="19">
        <v>160</v>
      </c>
      <c r="L133" s="408">
        <v>0</v>
      </c>
      <c r="M133" s="453">
        <f aca="true" t="shared" si="34" ref="M133:M141">SUM(H133+E133)</f>
        <v>0</v>
      </c>
      <c r="N133" s="393"/>
      <c r="O133" s="393"/>
      <c r="P133" s="394"/>
    </row>
    <row r="134" spans="1:16" ht="12.75">
      <c r="A134" s="452" t="s">
        <v>50</v>
      </c>
      <c r="B134" s="423">
        <f t="shared" si="33"/>
        <v>67</v>
      </c>
      <c r="C134" s="454">
        <v>37</v>
      </c>
      <c r="D134" s="455">
        <v>30</v>
      </c>
      <c r="E134" s="456">
        <v>0</v>
      </c>
      <c r="F134" s="456">
        <v>13</v>
      </c>
      <c r="G134" s="457">
        <v>54</v>
      </c>
      <c r="H134" s="454">
        <v>0</v>
      </c>
      <c r="I134" s="458">
        <v>31</v>
      </c>
      <c r="J134" s="459">
        <v>231</v>
      </c>
      <c r="K134" s="458">
        <v>160</v>
      </c>
      <c r="L134" s="455">
        <v>133</v>
      </c>
      <c r="M134" s="453">
        <f t="shared" si="34"/>
        <v>0</v>
      </c>
      <c r="N134" s="68"/>
      <c r="O134" s="68"/>
      <c r="P134" s="139"/>
    </row>
    <row r="135" spans="1:16" ht="12.75">
      <c r="A135" s="460" t="s">
        <v>161</v>
      </c>
      <c r="B135" s="474">
        <f t="shared" si="33"/>
        <v>206</v>
      </c>
      <c r="C135" s="398">
        <v>183</v>
      </c>
      <c r="D135" s="462">
        <v>23</v>
      </c>
      <c r="E135" s="396">
        <v>0</v>
      </c>
      <c r="F135" s="399">
        <v>41</v>
      </c>
      <c r="G135" s="432">
        <v>165</v>
      </c>
      <c r="H135" s="398">
        <v>0</v>
      </c>
      <c r="I135" s="399">
        <v>0</v>
      </c>
      <c r="J135" s="399">
        <v>108</v>
      </c>
      <c r="K135" s="399">
        <v>342</v>
      </c>
      <c r="L135" s="462">
        <v>183</v>
      </c>
      <c r="M135" s="453">
        <f t="shared" si="34"/>
        <v>0</v>
      </c>
      <c r="N135" s="68"/>
      <c r="O135" s="68"/>
      <c r="P135" s="139"/>
    </row>
    <row r="136" spans="1:16" ht="12.75">
      <c r="A136" s="460" t="s">
        <v>162</v>
      </c>
      <c r="B136" s="453">
        <f t="shared" si="33"/>
        <v>37</v>
      </c>
      <c r="C136" s="398">
        <v>-31</v>
      </c>
      <c r="D136" s="462">
        <v>68</v>
      </c>
      <c r="E136" s="396">
        <v>0</v>
      </c>
      <c r="F136" s="399">
        <v>0</v>
      </c>
      <c r="G136" s="432">
        <v>37</v>
      </c>
      <c r="H136" s="398">
        <v>0</v>
      </c>
      <c r="I136" s="399">
        <v>12</v>
      </c>
      <c r="J136" s="399">
        <v>67</v>
      </c>
      <c r="K136" s="399">
        <v>595</v>
      </c>
      <c r="L136" s="462">
        <v>38</v>
      </c>
      <c r="M136" s="453">
        <f t="shared" si="34"/>
        <v>0</v>
      </c>
      <c r="N136" s="68"/>
      <c r="O136" s="68"/>
      <c r="P136" s="139"/>
    </row>
    <row r="137" spans="1:16" ht="12.75">
      <c r="A137" s="460" t="s">
        <v>163</v>
      </c>
      <c r="B137" s="453">
        <f t="shared" si="33"/>
        <v>83</v>
      </c>
      <c r="C137" s="398">
        <v>83</v>
      </c>
      <c r="D137" s="462">
        <v>0</v>
      </c>
      <c r="E137" s="396">
        <v>0</v>
      </c>
      <c r="F137" s="399">
        <v>16</v>
      </c>
      <c r="G137" s="432">
        <v>67</v>
      </c>
      <c r="H137" s="398">
        <v>0</v>
      </c>
      <c r="I137" s="399">
        <v>19</v>
      </c>
      <c r="J137" s="399">
        <v>115</v>
      </c>
      <c r="K137" s="399">
        <v>1457</v>
      </c>
      <c r="L137" s="462">
        <v>19</v>
      </c>
      <c r="M137" s="453">
        <f t="shared" si="34"/>
        <v>0</v>
      </c>
      <c r="N137" s="68"/>
      <c r="O137" s="68"/>
      <c r="P137" s="139"/>
    </row>
    <row r="138" spans="1:16" ht="12.75">
      <c r="A138" s="460" t="s">
        <v>164</v>
      </c>
      <c r="B138" s="423">
        <f t="shared" si="33"/>
        <v>88</v>
      </c>
      <c r="C138" s="398">
        <v>88</v>
      </c>
      <c r="D138" s="462">
        <v>0</v>
      </c>
      <c r="E138" s="396">
        <v>0</v>
      </c>
      <c r="F138" s="399">
        <v>17</v>
      </c>
      <c r="G138" s="432">
        <v>71</v>
      </c>
      <c r="H138" s="398">
        <v>0</v>
      </c>
      <c r="I138" s="399">
        <v>22</v>
      </c>
      <c r="J138" s="399">
        <v>88</v>
      </c>
      <c r="K138" s="399">
        <v>285</v>
      </c>
      <c r="L138" s="462">
        <v>87</v>
      </c>
      <c r="M138" s="453">
        <f t="shared" si="34"/>
        <v>0</v>
      </c>
      <c r="N138" s="68"/>
      <c r="O138" s="68"/>
      <c r="P138" s="139"/>
    </row>
    <row r="139" spans="1:16" ht="12.75">
      <c r="A139" s="460" t="s">
        <v>165</v>
      </c>
      <c r="B139" s="424">
        <f t="shared" si="33"/>
        <v>24.61</v>
      </c>
      <c r="C139" s="398">
        <v>24.61</v>
      </c>
      <c r="D139" s="462">
        <v>0</v>
      </c>
      <c r="E139" s="396">
        <v>0</v>
      </c>
      <c r="F139" s="399">
        <v>0</v>
      </c>
      <c r="G139" s="432">
        <v>25</v>
      </c>
      <c r="H139" s="398">
        <v>0</v>
      </c>
      <c r="I139" s="399">
        <v>0</v>
      </c>
      <c r="J139" s="399">
        <v>49</v>
      </c>
      <c r="K139" s="399">
        <v>553</v>
      </c>
      <c r="L139" s="462">
        <v>289</v>
      </c>
      <c r="M139" s="453">
        <f t="shared" si="34"/>
        <v>0</v>
      </c>
      <c r="N139" s="68"/>
      <c r="O139" s="68"/>
      <c r="P139" s="139"/>
    </row>
    <row r="140" spans="1:16" ht="12.75">
      <c r="A140" s="460" t="s">
        <v>166</v>
      </c>
      <c r="B140" s="424">
        <f t="shared" si="33"/>
        <v>105</v>
      </c>
      <c r="C140" s="398">
        <v>105</v>
      </c>
      <c r="D140" s="462">
        <v>0</v>
      </c>
      <c r="E140" s="396">
        <v>0</v>
      </c>
      <c r="F140" s="477">
        <v>21</v>
      </c>
      <c r="G140" s="478">
        <v>84</v>
      </c>
      <c r="H140" s="398">
        <v>0</v>
      </c>
      <c r="I140" s="399">
        <v>12</v>
      </c>
      <c r="J140" s="399">
        <v>47</v>
      </c>
      <c r="K140" s="399">
        <v>1077</v>
      </c>
      <c r="L140" s="462">
        <v>213</v>
      </c>
      <c r="M140" s="453">
        <f t="shared" si="34"/>
        <v>0</v>
      </c>
      <c r="N140" s="68"/>
      <c r="O140" s="68"/>
      <c r="P140" s="139"/>
    </row>
    <row r="141" spans="1:16" ht="13.5" thickBot="1">
      <c r="A141" s="461" t="s">
        <v>167</v>
      </c>
      <c r="B141" s="473">
        <f t="shared" si="33"/>
        <v>101</v>
      </c>
      <c r="C141" s="440">
        <v>101</v>
      </c>
      <c r="D141" s="463">
        <v>0</v>
      </c>
      <c r="E141" s="438">
        <v>0</v>
      </c>
      <c r="F141" s="443">
        <v>20</v>
      </c>
      <c r="G141" s="441">
        <v>81</v>
      </c>
      <c r="H141" s="440">
        <v>0</v>
      </c>
      <c r="I141" s="443">
        <v>21</v>
      </c>
      <c r="J141" s="443">
        <v>0</v>
      </c>
      <c r="K141" s="443">
        <v>155</v>
      </c>
      <c r="L141" s="463">
        <v>190</v>
      </c>
      <c r="M141" s="437">
        <f t="shared" si="34"/>
        <v>0</v>
      </c>
      <c r="N141" s="68"/>
      <c r="O141" s="68"/>
      <c r="P141" s="139"/>
    </row>
    <row r="142" spans="1:16" ht="14.25" thickBot="1" thickTop="1">
      <c r="A142" s="479" t="s">
        <v>119</v>
      </c>
      <c r="B142" s="480">
        <f aca="true" t="shared" si="35" ref="B142:M142">SUM(B130:B141)</f>
        <v>978.96</v>
      </c>
      <c r="C142" s="481">
        <f t="shared" si="35"/>
        <v>857.96</v>
      </c>
      <c r="D142" s="482">
        <f t="shared" si="35"/>
        <v>121</v>
      </c>
      <c r="E142" s="483">
        <f t="shared" si="35"/>
        <v>0</v>
      </c>
      <c r="F142" s="483">
        <f t="shared" si="35"/>
        <v>181</v>
      </c>
      <c r="G142" s="484">
        <f t="shared" si="35"/>
        <v>798</v>
      </c>
      <c r="H142" s="485">
        <v>0</v>
      </c>
      <c r="I142" s="486">
        <f t="shared" si="35"/>
        <v>223.64</v>
      </c>
      <c r="J142" s="486">
        <f t="shared" si="35"/>
        <v>1150.72</v>
      </c>
      <c r="K142" s="485">
        <f t="shared" si="35"/>
        <v>4992.18</v>
      </c>
      <c r="L142" s="482">
        <f t="shared" si="35"/>
        <v>1631.0900000000001</v>
      </c>
      <c r="M142" s="480">
        <f t="shared" si="35"/>
        <v>0</v>
      </c>
      <c r="N142" s="393"/>
      <c r="O142" s="393"/>
      <c r="P142" s="394"/>
    </row>
    <row r="143" spans="1:13" ht="12.75" customHeight="1">
      <c r="A143" s="467" t="s">
        <v>170</v>
      </c>
      <c r="B143" s="487"/>
      <c r="C143" s="488"/>
      <c r="D143" s="488"/>
      <c r="E143" s="488"/>
      <c r="F143" s="488"/>
      <c r="G143" s="487"/>
      <c r="H143" s="488"/>
      <c r="I143" s="488"/>
      <c r="J143" s="488"/>
      <c r="K143" s="488"/>
      <c r="L143" s="488"/>
      <c r="M143" s="468"/>
    </row>
    <row r="144" spans="1:13" ht="13.5" thickBot="1">
      <c r="A144" s="446" t="s">
        <v>169</v>
      </c>
      <c r="B144" s="507">
        <f>SUM(C144+D144)</f>
        <v>23</v>
      </c>
      <c r="C144" s="506">
        <v>23</v>
      </c>
      <c r="D144" s="505">
        <v>0</v>
      </c>
      <c r="E144" s="504">
        <v>0</v>
      </c>
      <c r="F144" s="503">
        <v>4</v>
      </c>
      <c r="G144" s="502">
        <v>19</v>
      </c>
      <c r="H144" s="506">
        <v>0</v>
      </c>
      <c r="I144" s="508">
        <v>3.5</v>
      </c>
      <c r="J144" s="508">
        <v>14.37</v>
      </c>
      <c r="K144" s="508">
        <v>89.36</v>
      </c>
      <c r="L144" s="509">
        <v>30.37</v>
      </c>
      <c r="M144" s="437">
        <f>SUM(H144+E144)</f>
        <v>0</v>
      </c>
    </row>
    <row r="145" spans="1:13" ht="14.25" thickBot="1" thickTop="1">
      <c r="A145" s="466" t="s">
        <v>119</v>
      </c>
      <c r="B145" s="494">
        <f>SUM(B144)</f>
        <v>23</v>
      </c>
      <c r="C145" s="466">
        <f aca="true" t="shared" si="36" ref="C145:L145">SUM(C144)</f>
        <v>23</v>
      </c>
      <c r="D145" s="495">
        <f>SUM(D144)</f>
        <v>0</v>
      </c>
      <c r="E145" s="466">
        <f t="shared" si="36"/>
        <v>0</v>
      </c>
      <c r="F145" s="496">
        <f t="shared" si="36"/>
        <v>4</v>
      </c>
      <c r="G145" s="497">
        <f t="shared" si="36"/>
        <v>19</v>
      </c>
      <c r="H145" s="466">
        <f t="shared" si="36"/>
        <v>0</v>
      </c>
      <c r="I145" s="510">
        <f t="shared" si="36"/>
        <v>3.5</v>
      </c>
      <c r="J145" s="510">
        <f t="shared" si="36"/>
        <v>14.37</v>
      </c>
      <c r="K145" s="510">
        <f t="shared" si="36"/>
        <v>89.36</v>
      </c>
      <c r="L145" s="511">
        <f t="shared" si="36"/>
        <v>30.37</v>
      </c>
      <c r="M145" s="498">
        <f>SUM(H145+E145)</f>
        <v>0</v>
      </c>
    </row>
    <row r="146" spans="1:13" ht="16.5" thickBot="1">
      <c r="A146" s="472" t="s">
        <v>171</v>
      </c>
      <c r="B146" s="490">
        <f aca="true" t="shared" si="37" ref="B146:M146">+B122+B128+B142+B145</f>
        <v>2091.96</v>
      </c>
      <c r="C146" s="491">
        <f t="shared" si="37"/>
        <v>1529.96</v>
      </c>
      <c r="D146" s="492">
        <f t="shared" si="37"/>
        <v>562</v>
      </c>
      <c r="E146" s="491">
        <f t="shared" si="37"/>
        <v>0</v>
      </c>
      <c r="F146" s="489">
        <f t="shared" si="37"/>
        <v>527</v>
      </c>
      <c r="G146" s="493">
        <f t="shared" si="37"/>
        <v>1565</v>
      </c>
      <c r="H146" s="491">
        <f t="shared" si="37"/>
        <v>0</v>
      </c>
      <c r="I146" s="489">
        <f t="shared" si="37"/>
        <v>764.14</v>
      </c>
      <c r="J146" s="489">
        <f t="shared" si="37"/>
        <v>3072.09</v>
      </c>
      <c r="K146" s="489">
        <f t="shared" si="37"/>
        <v>15842.54</v>
      </c>
      <c r="L146" s="493">
        <f t="shared" si="37"/>
        <v>2651.46</v>
      </c>
      <c r="M146" s="490">
        <f t="shared" si="37"/>
        <v>0</v>
      </c>
    </row>
  </sheetData>
  <mergeCells count="36">
    <mergeCell ref="L6:P6"/>
    <mergeCell ref="A6:A9"/>
    <mergeCell ref="N8:O8"/>
    <mergeCell ref="I8:J8"/>
    <mergeCell ref="I7:K7"/>
    <mergeCell ref="L7:P7"/>
    <mergeCell ref="A129:M129"/>
    <mergeCell ref="B8:D8"/>
    <mergeCell ref="E8:G8"/>
    <mergeCell ref="L8:M8"/>
    <mergeCell ref="C114:D114"/>
    <mergeCell ref="E114:G114"/>
    <mergeCell ref="H114:L114"/>
    <mergeCell ref="J112:P112"/>
    <mergeCell ref="N113:P113"/>
    <mergeCell ref="A56:H56"/>
    <mergeCell ref="A114:A116"/>
    <mergeCell ref="A117:M117"/>
    <mergeCell ref="A123:M123"/>
    <mergeCell ref="B7:H7"/>
    <mergeCell ref="B61:D61"/>
    <mergeCell ref="E61:G61"/>
    <mergeCell ref="A113:I113"/>
    <mergeCell ref="A76:H76"/>
    <mergeCell ref="A70:H70"/>
    <mergeCell ref="A63:H63"/>
    <mergeCell ref="N1:P1"/>
    <mergeCell ref="N2:P2"/>
    <mergeCell ref="H61:H62"/>
    <mergeCell ref="A10:P10"/>
    <mergeCell ref="A17:P17"/>
    <mergeCell ref="A23:P23"/>
    <mergeCell ref="A59:A62"/>
    <mergeCell ref="A3:P3"/>
    <mergeCell ref="B6:H6"/>
    <mergeCell ref="I6:K6"/>
  </mergeCells>
  <printOptions horizontalCentered="1"/>
  <pageMargins left="0.31" right="0.23" top="0.38" bottom="0.5" header="0.23" footer="0.24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B1">
      <selection activeCell="G15" sqref="G15"/>
    </sheetView>
  </sheetViews>
  <sheetFormatPr defaultColWidth="9.00390625" defaultRowHeight="12.75"/>
  <cols>
    <col min="1" max="1" width="28.125" style="0" customWidth="1"/>
    <col min="2" max="2" width="12.75390625" style="0" customWidth="1"/>
    <col min="4" max="4" width="11.625" style="0" customWidth="1"/>
    <col min="5" max="5" width="16.875" style="0" customWidth="1"/>
    <col min="6" max="6" width="14.375" style="0" customWidth="1"/>
    <col min="7" max="7" width="15.625" style="0" customWidth="1"/>
    <col min="13" max="13" width="12.875" style="0" customWidth="1"/>
  </cols>
  <sheetData>
    <row r="2" spans="1:13" ht="15.75">
      <c r="A2" s="1145" t="s">
        <v>189</v>
      </c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</row>
    <row r="3" spans="1:13" ht="13.5" thickBot="1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653" t="s">
        <v>12</v>
      </c>
    </row>
    <row r="4" spans="1:13" ht="25.5" customHeight="1">
      <c r="A4" s="1146" t="s">
        <v>155</v>
      </c>
      <c r="B4" s="654" t="s">
        <v>13</v>
      </c>
      <c r="C4" s="1149" t="s">
        <v>14</v>
      </c>
      <c r="D4" s="1150"/>
      <c r="E4" s="1151" t="s">
        <v>182</v>
      </c>
      <c r="F4" s="1152"/>
      <c r="G4" s="1153"/>
      <c r="H4" s="1154" t="s">
        <v>16</v>
      </c>
      <c r="I4" s="1155"/>
      <c r="J4" s="1155"/>
      <c r="K4" s="1155"/>
      <c r="L4" s="1156"/>
      <c r="M4" s="655" t="s">
        <v>17</v>
      </c>
    </row>
    <row r="5" spans="1:13" ht="15.75" customHeight="1">
      <c r="A5" s="1147"/>
      <c r="B5" s="656" t="s">
        <v>18</v>
      </c>
      <c r="C5" s="657" t="s">
        <v>19</v>
      </c>
      <c r="D5" s="658" t="s">
        <v>20</v>
      </c>
      <c r="E5" s="659" t="s">
        <v>183</v>
      </c>
      <c r="F5" s="660" t="s">
        <v>185</v>
      </c>
      <c r="G5" s="658" t="s">
        <v>188</v>
      </c>
      <c r="H5" s="661" t="s">
        <v>24</v>
      </c>
      <c r="I5" s="660" t="s">
        <v>25</v>
      </c>
      <c r="J5" s="662" t="s">
        <v>22</v>
      </c>
      <c r="K5" s="663" t="s">
        <v>26</v>
      </c>
      <c r="L5" s="658" t="s">
        <v>27</v>
      </c>
      <c r="M5" s="664" t="s">
        <v>28</v>
      </c>
    </row>
    <row r="6" spans="1:13" ht="15.75" customHeight="1" thickBot="1">
      <c r="A6" s="1148"/>
      <c r="B6" s="665" t="s">
        <v>29</v>
      </c>
      <c r="C6" s="666"/>
      <c r="D6" s="667"/>
      <c r="E6" s="668" t="s">
        <v>184</v>
      </c>
      <c r="F6" s="669" t="s">
        <v>186</v>
      </c>
      <c r="G6" s="670" t="s">
        <v>187</v>
      </c>
      <c r="H6" s="671" t="s">
        <v>32</v>
      </c>
      <c r="I6" s="669" t="s">
        <v>31</v>
      </c>
      <c r="J6" s="672" t="s">
        <v>23</v>
      </c>
      <c r="K6" s="673" t="s">
        <v>22</v>
      </c>
      <c r="L6" s="670"/>
      <c r="M6" s="674" t="s">
        <v>33</v>
      </c>
    </row>
    <row r="7" spans="1:13" ht="12.75">
      <c r="A7" s="1144" t="s">
        <v>139</v>
      </c>
      <c r="B7" s="1067"/>
      <c r="C7" s="1067"/>
      <c r="D7" s="1067"/>
      <c r="E7" s="1067"/>
      <c r="F7" s="1067"/>
      <c r="G7" s="1067"/>
      <c r="H7" s="1067"/>
      <c r="I7" s="1067"/>
      <c r="J7" s="1067"/>
      <c r="K7" s="1067"/>
      <c r="L7" s="1067"/>
      <c r="M7" s="1068"/>
    </row>
    <row r="8" spans="1:13" ht="13.5" thickBot="1">
      <c r="A8" s="675" t="s">
        <v>102</v>
      </c>
      <c r="B8" s="676">
        <f>SUM(C8+D8)</f>
        <v>-727</v>
      </c>
      <c r="C8" s="677">
        <v>-727</v>
      </c>
      <c r="D8" s="678">
        <v>0</v>
      </c>
      <c r="E8" s="679">
        <v>727</v>
      </c>
      <c r="F8" s="679">
        <v>0</v>
      </c>
      <c r="G8" s="680">
        <v>0</v>
      </c>
      <c r="H8" s="677">
        <v>0</v>
      </c>
      <c r="I8" s="679">
        <v>188</v>
      </c>
      <c r="J8" s="681">
        <v>1692</v>
      </c>
      <c r="K8" s="681">
        <v>457</v>
      </c>
      <c r="L8" s="678">
        <v>89</v>
      </c>
      <c r="M8" s="676">
        <v>0</v>
      </c>
    </row>
    <row r="9" spans="1:13" ht="14.25" thickBot="1" thickTop="1">
      <c r="A9" s="682" t="s">
        <v>115</v>
      </c>
      <c r="B9" s="683">
        <f aca="true" t="shared" si="0" ref="B9:M9">SUM(B8)</f>
        <v>-727</v>
      </c>
      <c r="C9" s="1054">
        <f t="shared" si="0"/>
        <v>-727</v>
      </c>
      <c r="D9" s="1055">
        <f t="shared" si="0"/>
        <v>0</v>
      </c>
      <c r="E9" s="1054">
        <f t="shared" si="0"/>
        <v>727</v>
      </c>
      <c r="F9" s="1058">
        <f t="shared" si="0"/>
        <v>0</v>
      </c>
      <c r="G9" s="1057">
        <f t="shared" si="0"/>
        <v>0</v>
      </c>
      <c r="H9" s="1054">
        <f t="shared" si="0"/>
        <v>0</v>
      </c>
      <c r="I9" s="1058">
        <f t="shared" si="0"/>
        <v>188</v>
      </c>
      <c r="J9" s="1060">
        <f t="shared" si="0"/>
        <v>1692</v>
      </c>
      <c r="K9" s="1058">
        <f t="shared" si="0"/>
        <v>457</v>
      </c>
      <c r="L9" s="1057">
        <f t="shared" si="0"/>
        <v>89</v>
      </c>
      <c r="M9" s="683">
        <f t="shared" si="0"/>
        <v>0</v>
      </c>
    </row>
    <row r="10" spans="1:13" ht="12.75">
      <c r="A10" s="1044" t="s">
        <v>99</v>
      </c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6"/>
    </row>
    <row r="11" spans="1:13" ht="13.5" thickBot="1">
      <c r="A11" s="733" t="s">
        <v>109</v>
      </c>
      <c r="B11" s="1048">
        <f>SUM(C11:D11)</f>
        <v>-30</v>
      </c>
      <c r="C11" s="589">
        <v>-30</v>
      </c>
      <c r="D11" s="1049">
        <v>0</v>
      </c>
      <c r="E11" s="591">
        <v>30</v>
      </c>
      <c r="F11" s="594">
        <v>0</v>
      </c>
      <c r="G11" s="1049">
        <v>0</v>
      </c>
      <c r="H11" s="591">
        <v>0</v>
      </c>
      <c r="I11" s="1050">
        <v>15.61</v>
      </c>
      <c r="J11" s="1050">
        <v>132.06</v>
      </c>
      <c r="K11" s="1050">
        <v>196.28</v>
      </c>
      <c r="L11" s="1051">
        <v>100.7</v>
      </c>
      <c r="M11" s="1052">
        <v>0</v>
      </c>
    </row>
    <row r="12" spans="1:13" ht="14.25" thickBot="1" thickTop="1">
      <c r="A12" s="686" t="s">
        <v>119</v>
      </c>
      <c r="B12" s="687">
        <f aca="true" t="shared" si="1" ref="B12:M12">SUM(B11)</f>
        <v>-30</v>
      </c>
      <c r="C12" s="581">
        <f t="shared" si="1"/>
        <v>-30</v>
      </c>
      <c r="D12" s="1056">
        <f t="shared" si="1"/>
        <v>0</v>
      </c>
      <c r="E12" s="581">
        <f t="shared" si="1"/>
        <v>30</v>
      </c>
      <c r="F12" s="1059">
        <f t="shared" si="1"/>
        <v>0</v>
      </c>
      <c r="G12" s="688">
        <f t="shared" si="1"/>
        <v>0</v>
      </c>
      <c r="H12" s="581">
        <f t="shared" si="1"/>
        <v>0</v>
      </c>
      <c r="I12" s="1061">
        <f t="shared" si="1"/>
        <v>15.61</v>
      </c>
      <c r="J12" s="1066">
        <f t="shared" si="1"/>
        <v>132.06</v>
      </c>
      <c r="K12" s="1061">
        <f t="shared" si="1"/>
        <v>196.28</v>
      </c>
      <c r="L12" s="689">
        <f t="shared" si="1"/>
        <v>100.7</v>
      </c>
      <c r="M12" s="689">
        <f t="shared" si="1"/>
        <v>0</v>
      </c>
    </row>
  </sheetData>
  <mergeCells count="6">
    <mergeCell ref="A7:M7"/>
    <mergeCell ref="A2:M2"/>
    <mergeCell ref="A4:A6"/>
    <mergeCell ref="C4:D4"/>
    <mergeCell ref="E4:G4"/>
    <mergeCell ref="H4:L4"/>
  </mergeCells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F36" sqref="F36"/>
    </sheetView>
  </sheetViews>
  <sheetFormatPr defaultColWidth="9.00390625" defaultRowHeight="12.75"/>
  <cols>
    <col min="1" max="1" width="37.375" style="0" customWidth="1"/>
    <col min="2" max="3" width="12.25390625" style="0" customWidth="1"/>
    <col min="4" max="4" width="12.00390625" style="0" customWidth="1"/>
    <col min="5" max="5" width="12.25390625" style="0" customWidth="1"/>
    <col min="6" max="6" width="11.625" style="0" customWidth="1"/>
    <col min="7" max="8" width="12.25390625" style="0" customWidth="1"/>
    <col min="9" max="9" width="13.375" style="0" customWidth="1"/>
    <col min="10" max="12" width="12.25390625" style="0" customWidth="1"/>
  </cols>
  <sheetData>
    <row r="1" spans="1:12" ht="15.75">
      <c r="A1" s="1145" t="s">
        <v>193</v>
      </c>
      <c r="B1" s="1145"/>
      <c r="C1" s="1145"/>
      <c r="D1" s="1145"/>
      <c r="E1" s="1145"/>
      <c r="F1" s="1145"/>
      <c r="G1" s="1145"/>
      <c r="H1" s="1145"/>
      <c r="I1" s="1145"/>
      <c r="J1" s="1145"/>
      <c r="K1" s="512"/>
      <c r="L1" s="512"/>
    </row>
    <row r="2" spans="1:12" ht="13.5" thickBo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790" t="s">
        <v>66</v>
      </c>
    </row>
    <row r="3" spans="1:12" s="154" customFormat="1" ht="15" customHeight="1">
      <c r="A3" s="1146" t="s">
        <v>155</v>
      </c>
      <c r="B3" s="1157" t="s">
        <v>81</v>
      </c>
      <c r="C3" s="1171"/>
      <c r="D3" s="1172"/>
      <c r="E3" s="693" t="s">
        <v>59</v>
      </c>
      <c r="F3" s="693" t="s">
        <v>61</v>
      </c>
      <c r="G3" s="1166" t="s">
        <v>9</v>
      </c>
      <c r="H3" s="1167"/>
      <c r="I3" s="791" t="s">
        <v>67</v>
      </c>
      <c r="J3" s="1168" t="s">
        <v>82</v>
      </c>
      <c r="K3" s="1169"/>
      <c r="L3" s="1170"/>
    </row>
    <row r="4" spans="1:12" s="156" customFormat="1" ht="15" customHeight="1">
      <c r="A4" s="1147"/>
      <c r="B4" s="620" t="s">
        <v>3</v>
      </c>
      <c r="C4" s="792" t="s">
        <v>3</v>
      </c>
      <c r="D4" s="793" t="s">
        <v>83</v>
      </c>
      <c r="E4" s="697" t="s">
        <v>60</v>
      </c>
      <c r="F4" s="697" t="s">
        <v>60</v>
      </c>
      <c r="G4" s="794" t="s">
        <v>62</v>
      </c>
      <c r="H4" s="795" t="s">
        <v>57</v>
      </c>
      <c r="I4" s="796" t="s">
        <v>68</v>
      </c>
      <c r="J4" s="797" t="s">
        <v>3</v>
      </c>
      <c r="K4" s="699" t="s">
        <v>3</v>
      </c>
      <c r="L4" s="798" t="s">
        <v>78</v>
      </c>
    </row>
    <row r="5" spans="1:12" s="156" customFormat="1" ht="15" customHeight="1" thickBot="1">
      <c r="A5" s="1148"/>
      <c r="B5" s="799">
        <v>2004</v>
      </c>
      <c r="C5" s="800">
        <v>2005</v>
      </c>
      <c r="D5" s="801" t="s">
        <v>84</v>
      </c>
      <c r="E5" s="802" t="s">
        <v>58</v>
      </c>
      <c r="F5" s="802" t="s">
        <v>58</v>
      </c>
      <c r="G5" s="803" t="s">
        <v>63</v>
      </c>
      <c r="H5" s="804" t="s">
        <v>64</v>
      </c>
      <c r="I5" s="805" t="s">
        <v>65</v>
      </c>
      <c r="J5" s="805">
        <v>2004</v>
      </c>
      <c r="K5" s="806">
        <v>2005</v>
      </c>
      <c r="L5" s="805" t="s">
        <v>191</v>
      </c>
    </row>
    <row r="6" spans="1:12" s="156" customFormat="1" ht="15" customHeight="1">
      <c r="A6" s="1173" t="s">
        <v>95</v>
      </c>
      <c r="B6" s="1174"/>
      <c r="C6" s="1174"/>
      <c r="D6" s="1174"/>
      <c r="E6" s="1174"/>
      <c r="F6" s="1174"/>
      <c r="G6" s="1174"/>
      <c r="H6" s="1174"/>
      <c r="I6" s="1174"/>
      <c r="J6" s="1174"/>
      <c r="K6" s="1174"/>
      <c r="L6" s="1175"/>
    </row>
    <row r="7" spans="1:12" ht="12.75">
      <c r="A7" s="532" t="s">
        <v>102</v>
      </c>
      <c r="B7" s="807">
        <v>30</v>
      </c>
      <c r="C7" s="808">
        <v>35</v>
      </c>
      <c r="D7" s="809">
        <f aca="true" t="shared" si="0" ref="D7:D25">C7-B7</f>
        <v>5</v>
      </c>
      <c r="E7" s="711">
        <v>5835</v>
      </c>
      <c r="F7" s="711">
        <v>5835</v>
      </c>
      <c r="G7" s="712">
        <v>0</v>
      </c>
      <c r="H7" s="713">
        <v>0</v>
      </c>
      <c r="I7" s="810">
        <f aca="true" t="shared" si="1" ref="I7:I12">F7-E7</f>
        <v>0</v>
      </c>
      <c r="J7" s="709">
        <v>13223</v>
      </c>
      <c r="K7" s="709">
        <f>(F7*1000)/C7/12</f>
        <v>13892.857142857143</v>
      </c>
      <c r="L7" s="811">
        <f aca="true" t="shared" si="2" ref="L7:L12">K7/J7*100</f>
        <v>105.06584846749712</v>
      </c>
    </row>
    <row r="8" spans="1:12" ht="12.75">
      <c r="A8" s="540" t="s">
        <v>103</v>
      </c>
      <c r="B8" s="807">
        <v>40</v>
      </c>
      <c r="C8" s="808">
        <v>41</v>
      </c>
      <c r="D8" s="809">
        <f t="shared" si="0"/>
        <v>1</v>
      </c>
      <c r="E8" s="719">
        <v>7442</v>
      </c>
      <c r="F8" s="719">
        <v>7442</v>
      </c>
      <c r="G8" s="721">
        <v>0</v>
      </c>
      <c r="H8" s="716">
        <v>0</v>
      </c>
      <c r="I8" s="810">
        <f t="shared" si="1"/>
        <v>0</v>
      </c>
      <c r="J8" s="709">
        <v>13810</v>
      </c>
      <c r="K8" s="709">
        <f>(F8*1000)/C8/12</f>
        <v>15126.016260162602</v>
      </c>
      <c r="L8" s="812">
        <f t="shared" si="2"/>
        <v>109.52944431689066</v>
      </c>
    </row>
    <row r="9" spans="1:12" ht="12.75">
      <c r="A9" s="549" t="s">
        <v>104</v>
      </c>
      <c r="B9" s="813">
        <v>32</v>
      </c>
      <c r="C9" s="814">
        <v>33</v>
      </c>
      <c r="D9" s="815">
        <f t="shared" si="0"/>
        <v>1</v>
      </c>
      <c r="E9" s="727">
        <v>6202</v>
      </c>
      <c r="F9" s="727">
        <v>6201</v>
      </c>
      <c r="G9" s="729">
        <v>0</v>
      </c>
      <c r="H9" s="730">
        <v>0</v>
      </c>
      <c r="I9" s="718">
        <f t="shared" si="1"/>
        <v>-1</v>
      </c>
      <c r="J9" s="726">
        <v>14418</v>
      </c>
      <c r="K9" s="709">
        <f>(F9*1000)/C9/12</f>
        <v>15659.09090909091</v>
      </c>
      <c r="L9" s="816">
        <f t="shared" si="2"/>
        <v>108.60792695998688</v>
      </c>
    </row>
    <row r="10" spans="1:12" ht="12.75">
      <c r="A10" s="540" t="s">
        <v>158</v>
      </c>
      <c r="B10" s="817">
        <v>48</v>
      </c>
      <c r="C10" s="818">
        <v>48</v>
      </c>
      <c r="D10" s="815">
        <f t="shared" si="0"/>
        <v>0</v>
      </c>
      <c r="E10" s="720">
        <v>7923</v>
      </c>
      <c r="F10" s="719">
        <v>7923</v>
      </c>
      <c r="G10" s="715">
        <v>0</v>
      </c>
      <c r="H10" s="819">
        <v>0</v>
      </c>
      <c r="I10" s="810">
        <f t="shared" si="1"/>
        <v>0</v>
      </c>
      <c r="J10" s="718">
        <v>12655</v>
      </c>
      <c r="K10" s="709">
        <f>(F10*1000)/C10/12</f>
        <v>13755.208333333334</v>
      </c>
      <c r="L10" s="816">
        <f t="shared" si="2"/>
        <v>108.69386276833926</v>
      </c>
    </row>
    <row r="11" spans="1:12" ht="13.5" thickBot="1">
      <c r="A11" s="558" t="s">
        <v>159</v>
      </c>
      <c r="B11" s="820">
        <v>54</v>
      </c>
      <c r="C11" s="821">
        <v>52</v>
      </c>
      <c r="D11" s="822">
        <f t="shared" si="0"/>
        <v>-2</v>
      </c>
      <c r="E11" s="739">
        <v>9485</v>
      </c>
      <c r="F11" s="740">
        <v>9543.69</v>
      </c>
      <c r="G11" s="754">
        <v>59</v>
      </c>
      <c r="H11" s="823">
        <v>0</v>
      </c>
      <c r="I11" s="738">
        <f t="shared" si="1"/>
        <v>58.69000000000051</v>
      </c>
      <c r="J11" s="738">
        <v>13610</v>
      </c>
      <c r="K11" s="738">
        <f>(F11*1000)/C11/12</f>
        <v>15294.375</v>
      </c>
      <c r="L11" s="824">
        <f t="shared" si="2"/>
        <v>112.37601028655399</v>
      </c>
    </row>
    <row r="12" spans="1:12" ht="13.5" thickTop="1">
      <c r="A12" s="755" t="s">
        <v>115</v>
      </c>
      <c r="B12" s="825">
        <f>SUM(B7:B11)</f>
        <v>204</v>
      </c>
      <c r="C12" s="826">
        <f>SUM(C7:C11)</f>
        <v>209</v>
      </c>
      <c r="D12" s="827">
        <f>C12-B12</f>
        <v>5</v>
      </c>
      <c r="E12" s="759">
        <f>SUM(E7:E11)</f>
        <v>36887</v>
      </c>
      <c r="F12" s="759">
        <f>SUM(F7:F11)</f>
        <v>36944.69</v>
      </c>
      <c r="G12" s="756">
        <f>SUM(G7:G11)</f>
        <v>59</v>
      </c>
      <c r="H12" s="828">
        <f>SUM(H7:H11)</f>
        <v>0</v>
      </c>
      <c r="I12" s="758">
        <f t="shared" si="1"/>
        <v>57.69000000000233</v>
      </c>
      <c r="J12" s="759">
        <f>SUM(J7:J11)/5</f>
        <v>13543.2</v>
      </c>
      <c r="K12" s="759">
        <f>SUM(K7:K11)/5</f>
        <v>14745.509529088798</v>
      </c>
      <c r="L12" s="829">
        <f t="shared" si="2"/>
        <v>108.87758822943468</v>
      </c>
    </row>
    <row r="13" spans="1:12" s="156" customFormat="1" ht="15" customHeight="1">
      <c r="A13" s="1179" t="s">
        <v>90</v>
      </c>
      <c r="B13" s="1180"/>
      <c r="C13" s="1180"/>
      <c r="D13" s="1180"/>
      <c r="E13" s="1180"/>
      <c r="F13" s="1180"/>
      <c r="G13" s="1180"/>
      <c r="H13" s="1180"/>
      <c r="I13" s="1180"/>
      <c r="J13" s="1180"/>
      <c r="K13" s="1180"/>
      <c r="L13" s="1181"/>
    </row>
    <row r="14" spans="1:12" ht="12.75">
      <c r="A14" s="573" t="s">
        <v>89</v>
      </c>
      <c r="B14" s="830">
        <v>144</v>
      </c>
      <c r="C14" s="831">
        <v>143</v>
      </c>
      <c r="D14" s="809">
        <f t="shared" si="0"/>
        <v>-1</v>
      </c>
      <c r="E14" s="711">
        <v>28492</v>
      </c>
      <c r="F14" s="711">
        <v>28562</v>
      </c>
      <c r="G14" s="712">
        <v>70</v>
      </c>
      <c r="H14" s="713">
        <v>0</v>
      </c>
      <c r="I14" s="810">
        <f>F14-E14</f>
        <v>70</v>
      </c>
      <c r="J14" s="709">
        <v>15656</v>
      </c>
      <c r="K14" s="709">
        <f>(F14*1000)/C14/12</f>
        <v>16644.522144522143</v>
      </c>
      <c r="L14" s="811">
        <f>K14/J14*100</f>
        <v>106.31401471973776</v>
      </c>
    </row>
    <row r="15" spans="1:12" ht="12.75">
      <c r="A15" s="540" t="s">
        <v>105</v>
      </c>
      <c r="B15" s="830">
        <v>60</v>
      </c>
      <c r="C15" s="831">
        <v>60</v>
      </c>
      <c r="D15" s="809">
        <f t="shared" si="0"/>
        <v>0</v>
      </c>
      <c r="E15" s="719">
        <v>10159</v>
      </c>
      <c r="F15" s="719">
        <v>10159</v>
      </c>
      <c r="G15" s="721">
        <v>0</v>
      </c>
      <c r="H15" s="716">
        <v>0</v>
      </c>
      <c r="I15" s="810">
        <f>F15-E15</f>
        <v>0</v>
      </c>
      <c r="J15" s="709">
        <v>12880</v>
      </c>
      <c r="K15" s="709">
        <f>(F15*1000)/C15/12</f>
        <v>14109.72222222222</v>
      </c>
      <c r="L15" s="812">
        <f>K15/J15*100</f>
        <v>109.54753278122841</v>
      </c>
    </row>
    <row r="16" spans="1:12" ht="12.75">
      <c r="A16" s="549" t="s">
        <v>106</v>
      </c>
      <c r="B16" s="813">
        <v>42</v>
      </c>
      <c r="C16" s="814">
        <v>41</v>
      </c>
      <c r="D16" s="832">
        <f t="shared" si="0"/>
        <v>-1</v>
      </c>
      <c r="E16" s="727">
        <v>6835</v>
      </c>
      <c r="F16" s="727">
        <v>6692</v>
      </c>
      <c r="G16" s="729">
        <v>0</v>
      </c>
      <c r="H16" s="730">
        <v>0</v>
      </c>
      <c r="I16" s="833">
        <f>F16-E16</f>
        <v>-143</v>
      </c>
      <c r="J16" s="726">
        <v>13754</v>
      </c>
      <c r="K16" s="709">
        <f>(F16*1000)/C16/12</f>
        <v>13601.626016260163</v>
      </c>
      <c r="L16" s="812">
        <f>K16/J16*100</f>
        <v>98.89214785706095</v>
      </c>
    </row>
    <row r="17" spans="1:12" ht="13.5" thickBot="1">
      <c r="A17" s="558" t="s">
        <v>160</v>
      </c>
      <c r="B17" s="834">
        <v>82</v>
      </c>
      <c r="C17" s="835">
        <v>82</v>
      </c>
      <c r="D17" s="822">
        <f>C17-B17</f>
        <v>0</v>
      </c>
      <c r="E17" s="740">
        <v>13798</v>
      </c>
      <c r="F17" s="740">
        <v>13797</v>
      </c>
      <c r="G17" s="741">
        <v>0</v>
      </c>
      <c r="H17" s="742">
        <v>0</v>
      </c>
      <c r="I17" s="778">
        <f>F17-E17</f>
        <v>-1</v>
      </c>
      <c r="J17" s="738">
        <v>13083</v>
      </c>
      <c r="K17" s="738">
        <f>(F17*1000)/C17/12</f>
        <v>14021.341463414634</v>
      </c>
      <c r="L17" s="824">
        <f>K17/J17*100</f>
        <v>107.17221939474611</v>
      </c>
    </row>
    <row r="18" spans="1:12" ht="13.5" thickTop="1">
      <c r="A18" s="755" t="s">
        <v>117</v>
      </c>
      <c r="B18" s="825">
        <f>SUM(B14:B17)</f>
        <v>328</v>
      </c>
      <c r="C18" s="836">
        <f>SUM(C14:C17)</f>
        <v>326</v>
      </c>
      <c r="D18" s="837">
        <f>SUM(D14:D17)</f>
        <v>-2</v>
      </c>
      <c r="E18" s="759">
        <f>SUM(E14:E17)</f>
        <v>59284</v>
      </c>
      <c r="F18" s="759">
        <f>SUM(F14:F17)</f>
        <v>59210</v>
      </c>
      <c r="G18" s="756">
        <v>0</v>
      </c>
      <c r="H18" s="828">
        <v>0</v>
      </c>
      <c r="I18" s="758">
        <f>F18-E18</f>
        <v>-74</v>
      </c>
      <c r="J18" s="759">
        <f>SUM(J14:J17)/4</f>
        <v>13843.25</v>
      </c>
      <c r="K18" s="759">
        <f>SUM(K14:K17)/4</f>
        <v>14594.30296160479</v>
      </c>
      <c r="L18" s="829">
        <f>K18/J18*100</f>
        <v>105.42540921824563</v>
      </c>
    </row>
    <row r="19" spans="1:12" s="156" customFormat="1" ht="15" customHeight="1">
      <c r="A19" s="1179" t="s">
        <v>99</v>
      </c>
      <c r="B19" s="1180"/>
      <c r="C19" s="1180"/>
      <c r="D19" s="1180"/>
      <c r="E19" s="1180"/>
      <c r="F19" s="1180"/>
      <c r="G19" s="1180"/>
      <c r="H19" s="1180"/>
      <c r="I19" s="1180"/>
      <c r="J19" s="1180"/>
      <c r="K19" s="1180"/>
      <c r="L19" s="1181"/>
    </row>
    <row r="20" spans="1:12" ht="12.75">
      <c r="A20" s="838" t="s">
        <v>107</v>
      </c>
      <c r="B20" s="830">
        <v>34</v>
      </c>
      <c r="C20" s="831">
        <v>37</v>
      </c>
      <c r="D20" s="809">
        <f>C20-B20</f>
        <v>3</v>
      </c>
      <c r="E20" s="711">
        <v>5945</v>
      </c>
      <c r="F20" s="711">
        <v>5944</v>
      </c>
      <c r="G20" s="712">
        <v>0</v>
      </c>
      <c r="H20" s="713">
        <v>0</v>
      </c>
      <c r="I20" s="810">
        <f aca="true" t="shared" si="3" ref="I20:I32">F20-E20</f>
        <v>-1</v>
      </c>
      <c r="J20" s="839">
        <v>14991</v>
      </c>
      <c r="K20" s="709">
        <f aca="true" t="shared" si="4" ref="K20:K29">(F20*1000)/C20/12</f>
        <v>13387.387387387387</v>
      </c>
      <c r="L20" s="811">
        <f aca="true" t="shared" si="5" ref="L20:L25">K20/J20*100</f>
        <v>89.30283094781794</v>
      </c>
    </row>
    <row r="21" spans="1:12" ht="12.75">
      <c r="A21" s="714" t="s">
        <v>108</v>
      </c>
      <c r="B21" s="830">
        <v>58</v>
      </c>
      <c r="C21" s="831">
        <v>59</v>
      </c>
      <c r="D21" s="809">
        <f>C21-B21</f>
        <v>1</v>
      </c>
      <c r="E21" s="719">
        <v>10323</v>
      </c>
      <c r="F21" s="719">
        <v>10323</v>
      </c>
      <c r="G21" s="721">
        <v>0</v>
      </c>
      <c r="H21" s="716">
        <v>0</v>
      </c>
      <c r="I21" s="810">
        <f t="shared" si="3"/>
        <v>0</v>
      </c>
      <c r="J21" s="709">
        <v>14587</v>
      </c>
      <c r="K21" s="709">
        <f t="shared" si="4"/>
        <v>14580.50847457627</v>
      </c>
      <c r="L21" s="812">
        <f t="shared" si="5"/>
        <v>99.9554978719152</v>
      </c>
    </row>
    <row r="22" spans="1:12" ht="12.75">
      <c r="A22" s="714" t="s">
        <v>109</v>
      </c>
      <c r="B22" s="830">
        <v>18</v>
      </c>
      <c r="C22" s="831">
        <v>19</v>
      </c>
      <c r="D22" s="809">
        <f>C22-B22</f>
        <v>1</v>
      </c>
      <c r="E22" s="719">
        <v>2894</v>
      </c>
      <c r="F22" s="719">
        <v>2869</v>
      </c>
      <c r="G22" s="721">
        <v>0</v>
      </c>
      <c r="H22" s="716">
        <v>0</v>
      </c>
      <c r="I22" s="810">
        <f t="shared" si="3"/>
        <v>-25</v>
      </c>
      <c r="J22" s="709">
        <v>11203</v>
      </c>
      <c r="K22" s="709">
        <f t="shared" si="4"/>
        <v>12583.333333333334</v>
      </c>
      <c r="L22" s="811">
        <f t="shared" si="5"/>
        <v>112.32110446606565</v>
      </c>
    </row>
    <row r="23" spans="1:12" ht="12.75">
      <c r="A23" s="714" t="s">
        <v>110</v>
      </c>
      <c r="B23" s="840">
        <v>28</v>
      </c>
      <c r="C23" s="766">
        <v>30</v>
      </c>
      <c r="D23" s="809">
        <f>C23-B23</f>
        <v>2</v>
      </c>
      <c r="E23" s="719">
        <v>5049</v>
      </c>
      <c r="F23" s="719">
        <v>5044</v>
      </c>
      <c r="G23" s="721">
        <v>0</v>
      </c>
      <c r="H23" s="716">
        <v>0</v>
      </c>
      <c r="I23" s="718">
        <f>F23-(E23+G23)</f>
        <v>-5</v>
      </c>
      <c r="J23" s="709">
        <v>13236</v>
      </c>
      <c r="K23" s="709">
        <f t="shared" si="4"/>
        <v>14011.111111111111</v>
      </c>
      <c r="L23" s="812">
        <f t="shared" si="5"/>
        <v>105.85608273731575</v>
      </c>
    </row>
    <row r="24" spans="1:12" ht="12.75">
      <c r="A24" s="714" t="s">
        <v>111</v>
      </c>
      <c r="B24" s="840">
        <v>35</v>
      </c>
      <c r="C24" s="766">
        <v>35</v>
      </c>
      <c r="D24" s="809">
        <f t="shared" si="0"/>
        <v>0</v>
      </c>
      <c r="E24" s="719">
        <v>5124</v>
      </c>
      <c r="F24" s="719">
        <v>5144</v>
      </c>
      <c r="G24" s="721">
        <v>20</v>
      </c>
      <c r="H24" s="716">
        <v>0</v>
      </c>
      <c r="I24" s="810">
        <f t="shared" si="3"/>
        <v>20</v>
      </c>
      <c r="J24" s="709">
        <v>12226</v>
      </c>
      <c r="K24" s="709">
        <f t="shared" si="4"/>
        <v>12247.619047619048</v>
      </c>
      <c r="L24" s="811">
        <f t="shared" si="5"/>
        <v>100.17682846081341</v>
      </c>
    </row>
    <row r="25" spans="1:12" ht="12.75">
      <c r="A25" s="549" t="s">
        <v>50</v>
      </c>
      <c r="B25" s="813">
        <v>84</v>
      </c>
      <c r="C25" s="814">
        <v>91</v>
      </c>
      <c r="D25" s="815">
        <f t="shared" si="0"/>
        <v>7</v>
      </c>
      <c r="E25" s="727">
        <v>15038</v>
      </c>
      <c r="F25" s="727">
        <v>15021</v>
      </c>
      <c r="G25" s="729">
        <v>0</v>
      </c>
      <c r="H25" s="730">
        <v>0</v>
      </c>
      <c r="I25" s="833">
        <f>F25-(E25+G25)</f>
        <v>-17</v>
      </c>
      <c r="J25" s="726">
        <v>13057</v>
      </c>
      <c r="K25" s="709">
        <f t="shared" si="4"/>
        <v>13755.494505494506</v>
      </c>
      <c r="L25" s="816">
        <f t="shared" si="5"/>
        <v>105.34957881208935</v>
      </c>
    </row>
    <row r="26" spans="1:12" ht="12.75">
      <c r="A26" s="540" t="s">
        <v>161</v>
      </c>
      <c r="B26" s="841">
        <v>68</v>
      </c>
      <c r="C26" s="818">
        <v>70</v>
      </c>
      <c r="D26" s="809">
        <f aca="true" t="shared" si="6" ref="D26:D32">C26-B26</f>
        <v>2</v>
      </c>
      <c r="E26" s="719">
        <v>11835</v>
      </c>
      <c r="F26" s="719">
        <v>11379</v>
      </c>
      <c r="G26" s="721">
        <v>0</v>
      </c>
      <c r="H26" s="716">
        <v>0</v>
      </c>
      <c r="I26" s="842">
        <f t="shared" si="3"/>
        <v>-456</v>
      </c>
      <c r="J26" s="718">
        <v>12007</v>
      </c>
      <c r="K26" s="709">
        <f t="shared" si="4"/>
        <v>13546.428571428572</v>
      </c>
      <c r="L26" s="816">
        <f aca="true" t="shared" si="7" ref="L26:L32">K26/J26*100</f>
        <v>112.82109245797096</v>
      </c>
    </row>
    <row r="27" spans="1:12" ht="12.75">
      <c r="A27" s="549" t="s">
        <v>162</v>
      </c>
      <c r="B27" s="813">
        <v>86</v>
      </c>
      <c r="C27" s="814">
        <v>80</v>
      </c>
      <c r="D27" s="809">
        <f t="shared" si="6"/>
        <v>-6</v>
      </c>
      <c r="E27" s="727">
        <v>13488</v>
      </c>
      <c r="F27" s="727">
        <v>13488</v>
      </c>
      <c r="G27" s="729">
        <v>0</v>
      </c>
      <c r="H27" s="730">
        <v>0</v>
      </c>
      <c r="I27" s="833">
        <f>F27-(E27+G27)</f>
        <v>0</v>
      </c>
      <c r="J27" s="726">
        <v>11990</v>
      </c>
      <c r="K27" s="709">
        <f t="shared" si="4"/>
        <v>14050</v>
      </c>
      <c r="L27" s="816">
        <f t="shared" si="7"/>
        <v>117.18098415346121</v>
      </c>
    </row>
    <row r="28" spans="1:12" ht="12.75">
      <c r="A28" s="549" t="s">
        <v>163</v>
      </c>
      <c r="B28" s="813">
        <v>50</v>
      </c>
      <c r="C28" s="814">
        <v>52</v>
      </c>
      <c r="D28" s="809">
        <f t="shared" si="6"/>
        <v>2</v>
      </c>
      <c r="E28" s="727">
        <v>8094</v>
      </c>
      <c r="F28" s="727">
        <v>8092</v>
      </c>
      <c r="G28" s="729">
        <v>0</v>
      </c>
      <c r="H28" s="730">
        <v>0</v>
      </c>
      <c r="I28" s="833">
        <f t="shared" si="3"/>
        <v>-2</v>
      </c>
      <c r="J28" s="726">
        <v>12823</v>
      </c>
      <c r="K28" s="709">
        <f t="shared" si="4"/>
        <v>12967.948717948719</v>
      </c>
      <c r="L28" s="816">
        <f t="shared" si="7"/>
        <v>101.13038070614301</v>
      </c>
    </row>
    <row r="29" spans="1:12" ht="12.75">
      <c r="A29" s="549" t="s">
        <v>164</v>
      </c>
      <c r="B29" s="813">
        <v>50</v>
      </c>
      <c r="C29" s="814">
        <v>49</v>
      </c>
      <c r="D29" s="809">
        <f t="shared" si="6"/>
        <v>-1</v>
      </c>
      <c r="E29" s="727">
        <v>7629</v>
      </c>
      <c r="F29" s="727">
        <v>7629</v>
      </c>
      <c r="G29" s="729">
        <v>0</v>
      </c>
      <c r="H29" s="730">
        <v>0</v>
      </c>
      <c r="I29" s="833">
        <f t="shared" si="3"/>
        <v>0</v>
      </c>
      <c r="J29" s="726">
        <v>12297</v>
      </c>
      <c r="K29" s="709">
        <f t="shared" si="4"/>
        <v>12974.489795918367</v>
      </c>
      <c r="L29" s="816">
        <f t="shared" si="7"/>
        <v>105.50939087515954</v>
      </c>
    </row>
    <row r="30" spans="1:12" ht="12.75">
      <c r="A30" s="549" t="s">
        <v>165</v>
      </c>
      <c r="B30" s="813">
        <v>103</v>
      </c>
      <c r="C30" s="814">
        <v>99</v>
      </c>
      <c r="D30" s="809">
        <f t="shared" si="6"/>
        <v>-4</v>
      </c>
      <c r="E30" s="727">
        <v>15925</v>
      </c>
      <c r="F30" s="727">
        <v>15925</v>
      </c>
      <c r="G30" s="729">
        <v>0</v>
      </c>
      <c r="H30" s="730">
        <v>0</v>
      </c>
      <c r="I30" s="833">
        <f t="shared" si="3"/>
        <v>0</v>
      </c>
      <c r="J30" s="726">
        <v>11964</v>
      </c>
      <c r="K30" s="709">
        <f>(F30*1000)/C30/12</f>
        <v>13404.882154882156</v>
      </c>
      <c r="L30" s="816">
        <f t="shared" si="7"/>
        <v>112.04348173589231</v>
      </c>
    </row>
    <row r="31" spans="1:12" ht="12.75">
      <c r="A31" s="549" t="s">
        <v>166</v>
      </c>
      <c r="B31" s="813">
        <v>51</v>
      </c>
      <c r="C31" s="814">
        <v>51</v>
      </c>
      <c r="D31" s="809">
        <f t="shared" si="6"/>
        <v>0</v>
      </c>
      <c r="E31" s="727">
        <v>7874</v>
      </c>
      <c r="F31" s="727">
        <v>7874</v>
      </c>
      <c r="G31" s="729">
        <v>0</v>
      </c>
      <c r="H31" s="730">
        <v>0</v>
      </c>
      <c r="I31" s="833">
        <f t="shared" si="3"/>
        <v>0</v>
      </c>
      <c r="J31" s="726">
        <v>12533</v>
      </c>
      <c r="K31" s="709">
        <f>(F31*1000)/C31/12</f>
        <v>12866.013071895424</v>
      </c>
      <c r="L31" s="816">
        <f t="shared" si="7"/>
        <v>102.65708985793844</v>
      </c>
    </row>
    <row r="32" spans="1:12" ht="13.5" thickBot="1">
      <c r="A32" s="558" t="s">
        <v>167</v>
      </c>
      <c r="B32" s="834">
        <v>59</v>
      </c>
      <c r="C32" s="821">
        <v>59</v>
      </c>
      <c r="D32" s="822">
        <f t="shared" si="6"/>
        <v>0</v>
      </c>
      <c r="E32" s="740">
        <v>9530</v>
      </c>
      <c r="F32" s="740">
        <v>9417</v>
      </c>
      <c r="G32" s="741">
        <v>0</v>
      </c>
      <c r="H32" s="742">
        <v>0</v>
      </c>
      <c r="I32" s="778">
        <f t="shared" si="3"/>
        <v>-113</v>
      </c>
      <c r="J32" s="738">
        <v>12552</v>
      </c>
      <c r="K32" s="709">
        <f>(F32*1000)/C32/12</f>
        <v>13300.847457627118</v>
      </c>
      <c r="L32" s="824">
        <f t="shared" si="7"/>
        <v>105.96596126216633</v>
      </c>
    </row>
    <row r="33" spans="1:12" ht="14.25" thickBot="1" thickTop="1">
      <c r="A33" s="843" t="s">
        <v>119</v>
      </c>
      <c r="B33" s="781">
        <f aca="true" t="shared" si="8" ref="B33:G33">SUM(B20:B32)</f>
        <v>724</v>
      </c>
      <c r="C33" s="844">
        <f t="shared" si="8"/>
        <v>731</v>
      </c>
      <c r="D33" s="845">
        <f t="shared" si="8"/>
        <v>7</v>
      </c>
      <c r="E33" s="846">
        <f>SUM(E20:E32)</f>
        <v>118748</v>
      </c>
      <c r="F33" s="846">
        <f t="shared" si="8"/>
        <v>118149</v>
      </c>
      <c r="G33" s="846">
        <f t="shared" si="8"/>
        <v>20</v>
      </c>
      <c r="H33" s="847">
        <v>0</v>
      </c>
      <c r="I33" s="848">
        <f>F33-E33</f>
        <v>-599</v>
      </c>
      <c r="J33" s="846">
        <f>SUM(J20:J32)/13</f>
        <v>12728.153846153846</v>
      </c>
      <c r="K33" s="748">
        <f>SUM(K20:K32)/13</f>
        <v>13359.69720224785</v>
      </c>
      <c r="L33" s="651">
        <f>K33/J33*100</f>
        <v>104.96178286126579</v>
      </c>
    </row>
    <row r="34" spans="1:12" ht="12.75">
      <c r="A34" s="849" t="s">
        <v>170</v>
      </c>
      <c r="B34" s="850"/>
      <c r="C34" s="850"/>
      <c r="D34" s="851"/>
      <c r="E34" s="852"/>
      <c r="F34" s="852"/>
      <c r="G34" s="852"/>
      <c r="H34" s="852"/>
      <c r="I34" s="852"/>
      <c r="J34" s="852"/>
      <c r="K34" s="853"/>
      <c r="L34" s="854"/>
    </row>
    <row r="35" spans="1:12" ht="13.5" thickBot="1">
      <c r="A35" s="855" t="s">
        <v>180</v>
      </c>
      <c r="B35" s="856">
        <v>10</v>
      </c>
      <c r="C35" s="857">
        <v>10</v>
      </c>
      <c r="D35" s="858">
        <f>C35-B35</f>
        <v>0</v>
      </c>
      <c r="E35" s="859">
        <v>2702</v>
      </c>
      <c r="F35" s="859">
        <v>2702</v>
      </c>
      <c r="G35" s="860">
        <v>0</v>
      </c>
      <c r="H35" s="861">
        <v>0</v>
      </c>
      <c r="I35" s="738">
        <f>F35-E35</f>
        <v>0</v>
      </c>
      <c r="J35" s="862">
        <v>20075</v>
      </c>
      <c r="K35" s="738">
        <f>(F35*1000)/C35/12</f>
        <v>22516.666666666668</v>
      </c>
      <c r="L35" s="824">
        <f>K35/J35*100</f>
        <v>112.16272312162722</v>
      </c>
    </row>
    <row r="36" spans="1:12" ht="14.25" thickBot="1" thickTop="1">
      <c r="A36" s="843" t="s">
        <v>168</v>
      </c>
      <c r="B36" s="781">
        <f aca="true" t="shared" si="9" ref="B36:H36">SUM(B35)</f>
        <v>10</v>
      </c>
      <c r="C36" s="782">
        <f t="shared" si="9"/>
        <v>10</v>
      </c>
      <c r="D36" s="783">
        <f t="shared" si="9"/>
        <v>0</v>
      </c>
      <c r="E36" s="781">
        <f>SUM(E35)</f>
        <v>2702</v>
      </c>
      <c r="F36" s="781">
        <f t="shared" si="9"/>
        <v>2702</v>
      </c>
      <c r="G36" s="781">
        <f t="shared" si="9"/>
        <v>0</v>
      </c>
      <c r="H36" s="784">
        <f t="shared" si="9"/>
        <v>0</v>
      </c>
      <c r="I36" s="848">
        <f>F36-E36</f>
        <v>0</v>
      </c>
      <c r="J36" s="846">
        <f>SUM(J35)</f>
        <v>20075</v>
      </c>
      <c r="K36" s="846">
        <f>SUM(K35)</f>
        <v>22516.666666666668</v>
      </c>
      <c r="L36" s="863">
        <f>K36/J36*100</f>
        <v>112.16272312162722</v>
      </c>
    </row>
    <row r="37" spans="1:12" s="165" customFormat="1" ht="15.75" thickBot="1">
      <c r="A37" s="785" t="s">
        <v>171</v>
      </c>
      <c r="B37" s="864">
        <f aca="true" t="shared" si="10" ref="B37:I37">+B33+B18+B12+B36</f>
        <v>1266</v>
      </c>
      <c r="C37" s="865">
        <f t="shared" si="10"/>
        <v>1276</v>
      </c>
      <c r="D37" s="866">
        <f t="shared" si="10"/>
        <v>10</v>
      </c>
      <c r="E37" s="864">
        <f t="shared" si="10"/>
        <v>217621</v>
      </c>
      <c r="F37" s="786">
        <f t="shared" si="10"/>
        <v>217005.69</v>
      </c>
      <c r="G37" s="786">
        <f t="shared" si="10"/>
        <v>79</v>
      </c>
      <c r="H37" s="789">
        <f t="shared" si="10"/>
        <v>0</v>
      </c>
      <c r="I37" s="786">
        <f t="shared" si="10"/>
        <v>-615.3099999999977</v>
      </c>
      <c r="J37" s="1041" t="s">
        <v>203</v>
      </c>
      <c r="K37" s="1041" t="s">
        <v>203</v>
      </c>
      <c r="L37" s="1042" t="s">
        <v>203</v>
      </c>
    </row>
    <row r="38" spans="1:4" ht="12.75">
      <c r="A38" s="6"/>
      <c r="B38" s="6"/>
      <c r="C38" s="6"/>
      <c r="D38" s="6"/>
    </row>
    <row r="39" spans="1:4" ht="12.75">
      <c r="A39" s="6"/>
      <c r="B39" s="6"/>
      <c r="C39" s="469"/>
      <c r="D39" s="6"/>
    </row>
    <row r="40" spans="1:4" ht="12.75">
      <c r="A40" s="6"/>
      <c r="B40" s="6"/>
      <c r="C40" s="469"/>
      <c r="D40" s="6"/>
    </row>
    <row r="41" spans="1:4" ht="12.75">
      <c r="A41" s="6"/>
      <c r="B41" s="6"/>
      <c r="C41" s="469"/>
      <c r="D41" s="6"/>
    </row>
    <row r="42" spans="1:4" ht="12.75">
      <c r="A42" s="6"/>
      <c r="B42" s="6"/>
      <c r="C42" s="469"/>
      <c r="D42" s="6"/>
    </row>
    <row r="43" spans="1:4" ht="12.75">
      <c r="A43" s="6"/>
      <c r="B43" s="6"/>
      <c r="C43" s="469"/>
      <c r="D43" s="6"/>
    </row>
    <row r="44" spans="1:4" ht="12.75">
      <c r="A44" s="6"/>
      <c r="B44" s="6"/>
      <c r="C44" s="469"/>
      <c r="D44" s="6"/>
    </row>
    <row r="45" spans="1:4" ht="12.75">
      <c r="A45" s="6"/>
      <c r="B45" s="6"/>
      <c r="C45" s="469"/>
      <c r="D45" s="6"/>
    </row>
    <row r="46" spans="1:4" ht="12.75">
      <c r="A46" s="6"/>
      <c r="B46" s="6"/>
      <c r="C46" s="469"/>
      <c r="D46" s="6"/>
    </row>
    <row r="47" spans="1:4" ht="12.75">
      <c r="A47" s="6"/>
      <c r="B47" s="6"/>
      <c r="C47" s="469"/>
      <c r="D47" s="6"/>
    </row>
    <row r="48" spans="1:4" ht="12.75">
      <c r="A48" s="6"/>
      <c r="B48" s="6"/>
      <c r="C48" s="469"/>
      <c r="D48" s="6"/>
    </row>
    <row r="49" spans="1:4" ht="12.75">
      <c r="A49" s="6"/>
      <c r="B49" s="6"/>
      <c r="C49" s="469"/>
      <c r="D49" s="6"/>
    </row>
    <row r="50" spans="1:4" ht="12.75">
      <c r="A50" s="6"/>
      <c r="B50" s="6"/>
      <c r="C50" s="469"/>
      <c r="D50" s="6"/>
    </row>
    <row r="51" spans="1:4" ht="12.75">
      <c r="A51" s="6"/>
      <c r="B51" s="6"/>
      <c r="C51" s="469"/>
      <c r="D51" s="6"/>
    </row>
    <row r="52" spans="1:4" ht="12.75">
      <c r="A52" s="6"/>
      <c r="B52" s="6"/>
      <c r="C52" s="469"/>
      <c r="D52" s="6"/>
    </row>
    <row r="53" spans="1:4" ht="12.75">
      <c r="A53" s="6"/>
      <c r="B53" s="6"/>
      <c r="C53" s="469"/>
      <c r="D53" s="6"/>
    </row>
    <row r="54" spans="1:4" ht="12.75">
      <c r="A54" s="6"/>
      <c r="B54" s="6"/>
      <c r="C54" s="469"/>
      <c r="D54" s="6"/>
    </row>
    <row r="55" spans="1:4" ht="12.75">
      <c r="A55" s="6"/>
      <c r="B55" s="6"/>
      <c r="C55" s="469"/>
      <c r="D55" s="6"/>
    </row>
    <row r="56" spans="1:4" ht="12.75">
      <c r="A56" s="6"/>
      <c r="B56" s="6"/>
      <c r="C56" s="469"/>
      <c r="D56" s="6"/>
    </row>
    <row r="57" spans="1:4" ht="12.75">
      <c r="A57" s="6"/>
      <c r="B57" s="6"/>
      <c r="C57" s="469"/>
      <c r="D57" s="6"/>
    </row>
    <row r="58" spans="1:4" ht="12.75">
      <c r="A58" s="6"/>
      <c r="B58" s="6"/>
      <c r="C58" s="469"/>
      <c r="D58" s="6"/>
    </row>
    <row r="59" spans="1:4" ht="12.75">
      <c r="A59" s="6"/>
      <c r="B59" s="6"/>
      <c r="C59" s="469"/>
      <c r="D59" s="6"/>
    </row>
    <row r="60" spans="1:4" ht="12.75">
      <c r="A60" s="6"/>
      <c r="B60" s="6"/>
      <c r="C60" s="469"/>
      <c r="D60" s="6"/>
    </row>
    <row r="61" spans="1:4" ht="12.75">
      <c r="A61" s="6"/>
      <c r="B61" s="6"/>
      <c r="C61" s="469"/>
      <c r="D61" s="6"/>
    </row>
    <row r="62" spans="1:4" ht="12.75">
      <c r="A62" s="6"/>
      <c r="B62" s="6"/>
      <c r="C62" s="469"/>
      <c r="D62" s="6"/>
    </row>
    <row r="63" spans="1:4" ht="12.75">
      <c r="A63" s="6"/>
      <c r="B63" s="6"/>
      <c r="C63" s="469"/>
      <c r="D63" s="6"/>
    </row>
    <row r="64" spans="1:4" ht="12.75">
      <c r="A64" s="6"/>
      <c r="B64" s="6"/>
      <c r="C64" s="469"/>
      <c r="D64" s="6"/>
    </row>
    <row r="65" spans="1:4" ht="12.75">
      <c r="A65" s="6"/>
      <c r="B65" s="6"/>
      <c r="C65" s="469"/>
      <c r="D65" s="6"/>
    </row>
    <row r="66" spans="1:4" ht="12.75">
      <c r="A66" s="6"/>
      <c r="B66" s="6"/>
      <c r="C66" s="6"/>
      <c r="D66" s="6"/>
    </row>
    <row r="67" spans="1:11" ht="15.75">
      <c r="A67" s="1145" t="s">
        <v>196</v>
      </c>
      <c r="B67" s="1145"/>
      <c r="C67" s="1145"/>
      <c r="D67" s="1145"/>
      <c r="E67" s="1145"/>
      <c r="F67" s="1145"/>
      <c r="G67" s="1145"/>
      <c r="H67" s="1145"/>
      <c r="I67" s="1145"/>
      <c r="J67" s="1145"/>
      <c r="K67" s="1145"/>
    </row>
    <row r="68" spans="1:11" ht="13.5" thickBot="1">
      <c r="A68" s="512"/>
      <c r="B68" s="512"/>
      <c r="C68" s="512"/>
      <c r="D68" s="512"/>
      <c r="E68" s="512"/>
      <c r="F68" s="512"/>
      <c r="G68" s="512"/>
      <c r="H68" s="512"/>
      <c r="I68" s="512"/>
      <c r="J68" s="512"/>
      <c r="K68" s="512" t="s">
        <v>12</v>
      </c>
    </row>
    <row r="69" spans="1:11" ht="12.75" customHeight="1" thickBot="1">
      <c r="A69" s="1089" t="s">
        <v>154</v>
      </c>
      <c r="B69" s="1164" t="s">
        <v>142</v>
      </c>
      <c r="C69" s="1185"/>
      <c r="D69" s="1165"/>
      <c r="E69" s="690"/>
      <c r="F69" s="1182" t="s">
        <v>153</v>
      </c>
      <c r="G69" s="1159" t="s">
        <v>133</v>
      </c>
      <c r="H69" s="1160"/>
      <c r="I69" s="1161"/>
      <c r="J69" s="1157" t="s">
        <v>143</v>
      </c>
      <c r="K69" s="1158"/>
    </row>
    <row r="70" spans="1:11" ht="12.75" customHeight="1" thickBot="1">
      <c r="A70" s="1090"/>
      <c r="B70" s="694"/>
      <c r="C70" s="1162" t="s">
        <v>8</v>
      </c>
      <c r="D70" s="1163"/>
      <c r="E70" s="691" t="s">
        <v>77</v>
      </c>
      <c r="F70" s="1090"/>
      <c r="G70" s="692" t="s">
        <v>144</v>
      </c>
      <c r="H70" s="693" t="s">
        <v>135</v>
      </c>
      <c r="I70" s="1183" t="s">
        <v>5</v>
      </c>
      <c r="J70" s="1164" t="s">
        <v>8</v>
      </c>
      <c r="K70" s="1165"/>
    </row>
    <row r="71" spans="1:11" ht="12.75" customHeight="1">
      <c r="A71" s="1090"/>
      <c r="B71" s="694"/>
      <c r="C71" s="1063" t="s">
        <v>178</v>
      </c>
      <c r="D71" s="695" t="s">
        <v>179</v>
      </c>
      <c r="E71" s="691" t="s">
        <v>177</v>
      </c>
      <c r="F71" s="1090"/>
      <c r="G71" s="696" t="s">
        <v>145</v>
      </c>
      <c r="H71" s="697" t="s">
        <v>136</v>
      </c>
      <c r="I71" s="1184"/>
      <c r="J71" s="1064" t="s">
        <v>71</v>
      </c>
      <c r="K71" s="693"/>
    </row>
    <row r="72" spans="1:11" ht="13.5" thickBot="1">
      <c r="A72" s="1091"/>
      <c r="B72" s="694" t="s">
        <v>5</v>
      </c>
      <c r="C72" s="802" t="s">
        <v>10</v>
      </c>
      <c r="D72" s="699" t="s">
        <v>11</v>
      </c>
      <c r="E72" s="700"/>
      <c r="F72" s="1091"/>
      <c r="G72" s="701" t="s">
        <v>146</v>
      </c>
      <c r="H72" s="702"/>
      <c r="I72" s="1069"/>
      <c r="J72" s="956" t="s">
        <v>10</v>
      </c>
      <c r="K72" s="1065" t="s">
        <v>11</v>
      </c>
    </row>
    <row r="73" spans="1:11" ht="12.75">
      <c r="A73" s="1176" t="s">
        <v>95</v>
      </c>
      <c r="B73" s="1067"/>
      <c r="C73" s="1067"/>
      <c r="D73" s="1067"/>
      <c r="E73" s="1067"/>
      <c r="F73" s="1067"/>
      <c r="G73" s="1067"/>
      <c r="H73" s="1067"/>
      <c r="I73" s="1067"/>
      <c r="J73" s="1067"/>
      <c r="K73" s="1068"/>
    </row>
    <row r="74" spans="1:11" ht="12.75">
      <c r="A74" s="704" t="s">
        <v>102</v>
      </c>
      <c r="B74" s="705">
        <v>464</v>
      </c>
      <c r="C74" s="706">
        <v>464</v>
      </c>
      <c r="D74" s="707">
        <v>0</v>
      </c>
      <c r="E74" s="708">
        <v>0</v>
      </c>
      <c r="F74" s="709">
        <f aca="true" t="shared" si="11" ref="F74:F79">SUM(B74+E74)</f>
        <v>464</v>
      </c>
      <c r="G74" s="710">
        <f>SUM(I74-H74)</f>
        <v>755</v>
      </c>
      <c r="H74" s="731">
        <v>162</v>
      </c>
      <c r="I74" s="710">
        <v>917</v>
      </c>
      <c r="J74" s="712">
        <v>0</v>
      </c>
      <c r="K74" s="713">
        <v>0</v>
      </c>
    </row>
    <row r="75" spans="1:11" ht="12.75">
      <c r="A75" s="714" t="s">
        <v>103</v>
      </c>
      <c r="B75" s="705">
        <v>280</v>
      </c>
      <c r="C75" s="715">
        <v>280</v>
      </c>
      <c r="D75" s="716">
        <v>0</v>
      </c>
      <c r="E75" s="717">
        <v>0</v>
      </c>
      <c r="F75" s="718">
        <f t="shared" si="11"/>
        <v>280</v>
      </c>
      <c r="G75" s="710">
        <f>SUM(I75-H75)</f>
        <v>1064</v>
      </c>
      <c r="H75" s="731">
        <v>209</v>
      </c>
      <c r="I75" s="720">
        <v>1273</v>
      </c>
      <c r="J75" s="721">
        <v>0</v>
      </c>
      <c r="K75" s="716">
        <v>0</v>
      </c>
    </row>
    <row r="76" spans="1:11" ht="12.75">
      <c r="A76" s="722" t="s">
        <v>104</v>
      </c>
      <c r="B76" s="705">
        <v>161</v>
      </c>
      <c r="C76" s="723">
        <v>161</v>
      </c>
      <c r="D76" s="724">
        <v>0</v>
      </c>
      <c r="E76" s="725">
        <v>0</v>
      </c>
      <c r="F76" s="726">
        <f t="shared" si="11"/>
        <v>161</v>
      </c>
      <c r="G76" s="710">
        <f>SUM(I76-H76)</f>
        <v>810</v>
      </c>
      <c r="H76" s="723">
        <v>499</v>
      </c>
      <c r="I76" s="728">
        <v>1309</v>
      </c>
      <c r="J76" s="729">
        <v>0</v>
      </c>
      <c r="K76" s="730">
        <v>0</v>
      </c>
    </row>
    <row r="77" spans="1:11" ht="12.75">
      <c r="A77" s="714" t="s">
        <v>158</v>
      </c>
      <c r="B77" s="705">
        <v>178</v>
      </c>
      <c r="C77" s="731">
        <v>178</v>
      </c>
      <c r="D77" s="732">
        <v>0</v>
      </c>
      <c r="E77" s="717">
        <v>0</v>
      </c>
      <c r="F77" s="726">
        <f t="shared" si="11"/>
        <v>178</v>
      </c>
      <c r="G77" s="710">
        <f>SUM(I77-H77)</f>
        <v>0</v>
      </c>
      <c r="H77" s="731">
        <v>0</v>
      </c>
      <c r="I77" s="720">
        <v>0</v>
      </c>
      <c r="J77" s="721">
        <v>0</v>
      </c>
      <c r="K77" s="716">
        <v>0</v>
      </c>
    </row>
    <row r="78" spans="1:11" ht="13.5" thickBot="1">
      <c r="A78" s="733" t="s">
        <v>159</v>
      </c>
      <c r="B78" s="734">
        <v>328</v>
      </c>
      <c r="C78" s="735">
        <v>324</v>
      </c>
      <c r="D78" s="736">
        <v>4</v>
      </c>
      <c r="E78" s="737">
        <v>0</v>
      </c>
      <c r="F78" s="738">
        <f t="shared" si="11"/>
        <v>328</v>
      </c>
      <c r="G78" s="739">
        <f>SUM(I78-H78)</f>
        <v>1582</v>
      </c>
      <c r="H78" s="735">
        <v>73</v>
      </c>
      <c r="I78" s="739">
        <v>1655</v>
      </c>
      <c r="J78" s="741">
        <v>0</v>
      </c>
      <c r="K78" s="742">
        <v>0</v>
      </c>
    </row>
    <row r="79" spans="1:11" ht="14.25" thickBot="1" thickTop="1">
      <c r="A79" s="743" t="s">
        <v>115</v>
      </c>
      <c r="B79" s="756">
        <f>SUM(B74:B78)</f>
        <v>1411</v>
      </c>
      <c r="C79" s="745">
        <f>SUM(C74:C78)</f>
        <v>1407</v>
      </c>
      <c r="D79" s="746">
        <f>SUM(D74:D78)</f>
        <v>4</v>
      </c>
      <c r="E79" s="747">
        <f>SUM(E74:E78)</f>
        <v>0</v>
      </c>
      <c r="F79" s="748">
        <f t="shared" si="11"/>
        <v>1411</v>
      </c>
      <c r="G79" s="749">
        <f>SUM(G74:G78)</f>
        <v>4211</v>
      </c>
      <c r="H79" s="745">
        <f>SUM(H74:H78)</f>
        <v>943</v>
      </c>
      <c r="I79" s="749">
        <f>SUM(I74:I78)</f>
        <v>5154</v>
      </c>
      <c r="J79" s="744">
        <f>SUM(J74:J78)</f>
        <v>0</v>
      </c>
      <c r="K79" s="750">
        <f>SUM(K74:K78)</f>
        <v>0</v>
      </c>
    </row>
    <row r="80" spans="1:11" ht="12.75">
      <c r="A80" s="1177" t="s">
        <v>90</v>
      </c>
      <c r="B80" s="1115"/>
      <c r="C80" s="1115"/>
      <c r="D80" s="1115"/>
      <c r="E80" s="1115"/>
      <c r="F80" s="1115"/>
      <c r="G80" s="1115"/>
      <c r="H80" s="1115"/>
      <c r="I80" s="1115"/>
      <c r="J80" s="1115"/>
      <c r="K80" s="1116"/>
    </row>
    <row r="81" spans="1:11" ht="12.75">
      <c r="A81" s="714" t="s">
        <v>89</v>
      </c>
      <c r="B81" s="705">
        <v>1061</v>
      </c>
      <c r="C81" s="751">
        <v>119</v>
      </c>
      <c r="D81" s="752">
        <v>942</v>
      </c>
      <c r="E81" s="753">
        <v>297</v>
      </c>
      <c r="F81" s="709">
        <f>SUM(B81+E81)</f>
        <v>1358</v>
      </c>
      <c r="G81" s="710">
        <f>SUM(I81-H81)</f>
        <v>3539</v>
      </c>
      <c r="H81" s="731">
        <v>184</v>
      </c>
      <c r="I81" s="720">
        <v>3723</v>
      </c>
      <c r="J81" s="721">
        <v>0</v>
      </c>
      <c r="K81" s="716">
        <v>0</v>
      </c>
    </row>
    <row r="82" spans="1:11" ht="12.75">
      <c r="A82" s="540" t="s">
        <v>105</v>
      </c>
      <c r="B82" s="705">
        <v>1</v>
      </c>
      <c r="C82" s="731">
        <v>1</v>
      </c>
      <c r="D82" s="732">
        <v>0</v>
      </c>
      <c r="E82" s="717">
        <v>0</v>
      </c>
      <c r="F82" s="709">
        <f>SUM(B82+E82)</f>
        <v>1</v>
      </c>
      <c r="G82" s="710">
        <v>0</v>
      </c>
      <c r="H82" s="731">
        <v>72</v>
      </c>
      <c r="I82" s="720">
        <v>1596</v>
      </c>
      <c r="J82" s="721">
        <v>0</v>
      </c>
      <c r="K82" s="716">
        <v>0</v>
      </c>
    </row>
    <row r="83" spans="1:11" ht="12.75">
      <c r="A83" s="549" t="s">
        <v>106</v>
      </c>
      <c r="B83" s="705">
        <v>174</v>
      </c>
      <c r="C83" s="723">
        <v>174</v>
      </c>
      <c r="D83" s="724">
        <v>0</v>
      </c>
      <c r="E83" s="725">
        <v>0</v>
      </c>
      <c r="F83" s="709">
        <f>SUM(B83+E83)</f>
        <v>174</v>
      </c>
      <c r="G83" s="710">
        <f>SUM(I83-H83)</f>
        <v>883</v>
      </c>
      <c r="H83" s="723">
        <v>406</v>
      </c>
      <c r="I83" s="728">
        <v>1289</v>
      </c>
      <c r="J83" s="729">
        <v>0</v>
      </c>
      <c r="K83" s="730">
        <v>0</v>
      </c>
    </row>
    <row r="84" spans="1:11" ht="13.5" thickBot="1">
      <c r="A84" s="558" t="s">
        <v>160</v>
      </c>
      <c r="B84" s="734">
        <v>718</v>
      </c>
      <c r="C84" s="735">
        <v>223</v>
      </c>
      <c r="D84" s="742">
        <v>495</v>
      </c>
      <c r="E84" s="739">
        <v>0</v>
      </c>
      <c r="F84" s="738">
        <f>SUM(B84+E84)</f>
        <v>718</v>
      </c>
      <c r="G84" s="737">
        <f>SUM(I84-H84)</f>
        <v>1911</v>
      </c>
      <c r="H84" s="735">
        <v>327</v>
      </c>
      <c r="I84" s="736">
        <v>2238</v>
      </c>
      <c r="J84" s="754">
        <v>0</v>
      </c>
      <c r="K84" s="742">
        <v>0</v>
      </c>
    </row>
    <row r="85" spans="1:11" ht="14.25" thickBot="1" thickTop="1">
      <c r="A85" s="755" t="s">
        <v>117</v>
      </c>
      <c r="B85" s="756">
        <f>SUM(B81:B84)</f>
        <v>1954</v>
      </c>
      <c r="C85" s="757">
        <f>SUM(C81:C84)</f>
        <v>517</v>
      </c>
      <c r="D85" s="746">
        <f>SUM(D81:D84)</f>
        <v>1437</v>
      </c>
      <c r="E85" s="758">
        <f>SUM(E81:E84)</f>
        <v>297</v>
      </c>
      <c r="F85" s="759">
        <f>SUM(B85+E85)</f>
        <v>2251</v>
      </c>
      <c r="G85" s="760">
        <f>SUM(G81:G84)</f>
        <v>6333</v>
      </c>
      <c r="H85" s="1062">
        <f>SUM(H81:H84)</f>
        <v>989</v>
      </c>
      <c r="I85" s="760">
        <f>SUM(I81:I84)</f>
        <v>8846</v>
      </c>
      <c r="J85" s="744">
        <f>SUM(J80:J84)</f>
        <v>0</v>
      </c>
      <c r="K85" s="750">
        <f>SUM(K81:K84)</f>
        <v>0</v>
      </c>
    </row>
    <row r="86" spans="1:11" ht="12.75">
      <c r="A86" s="1176" t="s">
        <v>99</v>
      </c>
      <c r="B86" s="1067"/>
      <c r="C86" s="1067"/>
      <c r="D86" s="1067"/>
      <c r="E86" s="1178"/>
      <c r="F86" s="1178"/>
      <c r="G86" s="1067"/>
      <c r="H86" s="1067"/>
      <c r="I86" s="1067"/>
      <c r="J86" s="1115"/>
      <c r="K86" s="1116"/>
    </row>
    <row r="87" spans="1:11" ht="12.75">
      <c r="A87" s="540" t="s">
        <v>107</v>
      </c>
      <c r="B87" s="705">
        <v>25</v>
      </c>
      <c r="C87" s="761">
        <v>25</v>
      </c>
      <c r="D87" s="762">
        <v>0</v>
      </c>
      <c r="E87" s="763">
        <v>0</v>
      </c>
      <c r="F87" s="718">
        <f aca="true" t="shared" si="12" ref="F87:F99">SUM(B87+E87)</f>
        <v>25</v>
      </c>
      <c r="G87" s="710">
        <f aca="true" t="shared" si="13" ref="G87:G99">SUM(I87-H87)</f>
        <v>919</v>
      </c>
      <c r="H87" s="731">
        <v>113</v>
      </c>
      <c r="I87" s="720">
        <v>1032</v>
      </c>
      <c r="J87" s="764">
        <v>0</v>
      </c>
      <c r="K87" s="765">
        <v>0</v>
      </c>
    </row>
    <row r="88" spans="1:11" ht="12.75">
      <c r="A88" s="540" t="s">
        <v>108</v>
      </c>
      <c r="B88" s="705">
        <v>162</v>
      </c>
      <c r="C88" s="766">
        <v>162</v>
      </c>
      <c r="D88" s="732">
        <v>0</v>
      </c>
      <c r="E88" s="719">
        <v>0</v>
      </c>
      <c r="F88" s="709">
        <f t="shared" si="12"/>
        <v>162</v>
      </c>
      <c r="G88" s="710">
        <f t="shared" si="13"/>
        <v>1618</v>
      </c>
      <c r="H88" s="731">
        <v>51</v>
      </c>
      <c r="I88" s="720">
        <v>1669</v>
      </c>
      <c r="J88" s="721">
        <v>0</v>
      </c>
      <c r="K88" s="716">
        <v>0</v>
      </c>
    </row>
    <row r="89" spans="1:11" ht="12.75">
      <c r="A89" s="540" t="s">
        <v>109</v>
      </c>
      <c r="B89" s="705">
        <v>172</v>
      </c>
      <c r="C89" s="761">
        <v>172</v>
      </c>
      <c r="D89" s="762">
        <v>0</v>
      </c>
      <c r="E89" s="763">
        <v>0</v>
      </c>
      <c r="F89" s="709">
        <f t="shared" si="12"/>
        <v>172</v>
      </c>
      <c r="G89" s="710">
        <f t="shared" si="13"/>
        <v>274</v>
      </c>
      <c r="H89" s="731">
        <v>33</v>
      </c>
      <c r="I89" s="720">
        <v>307</v>
      </c>
      <c r="J89" s="764">
        <v>0</v>
      </c>
      <c r="K89" s="765">
        <v>0</v>
      </c>
    </row>
    <row r="90" spans="1:11" ht="12.75">
      <c r="A90" s="540" t="s">
        <v>110</v>
      </c>
      <c r="B90" s="705">
        <v>336</v>
      </c>
      <c r="C90" s="761">
        <v>336</v>
      </c>
      <c r="D90" s="762">
        <v>0</v>
      </c>
      <c r="E90" s="763">
        <v>0</v>
      </c>
      <c r="F90" s="709">
        <f t="shared" si="12"/>
        <v>336</v>
      </c>
      <c r="G90" s="710">
        <f t="shared" si="13"/>
        <v>572</v>
      </c>
      <c r="H90" s="731">
        <v>91</v>
      </c>
      <c r="I90" s="720">
        <v>663</v>
      </c>
      <c r="J90" s="764">
        <v>0</v>
      </c>
      <c r="K90" s="765">
        <v>0</v>
      </c>
    </row>
    <row r="91" spans="1:11" ht="12.75">
      <c r="A91" s="714" t="s">
        <v>111</v>
      </c>
      <c r="B91" s="705">
        <v>44</v>
      </c>
      <c r="C91" s="731">
        <v>44</v>
      </c>
      <c r="D91" s="732">
        <v>0</v>
      </c>
      <c r="E91" s="719">
        <v>0</v>
      </c>
      <c r="F91" s="709">
        <f t="shared" si="12"/>
        <v>44</v>
      </c>
      <c r="G91" s="710">
        <f t="shared" si="13"/>
        <v>654</v>
      </c>
      <c r="H91" s="731">
        <v>262</v>
      </c>
      <c r="I91" s="720">
        <v>916</v>
      </c>
      <c r="J91" s="721">
        <v>0</v>
      </c>
      <c r="K91" s="716">
        <v>0</v>
      </c>
    </row>
    <row r="92" spans="1:11" ht="12.75">
      <c r="A92" s="722" t="s">
        <v>50</v>
      </c>
      <c r="B92" s="705">
        <v>1082</v>
      </c>
      <c r="C92" s="723">
        <v>1082</v>
      </c>
      <c r="D92" s="724">
        <v>0</v>
      </c>
      <c r="E92" s="727">
        <v>0</v>
      </c>
      <c r="F92" s="709">
        <f t="shared" si="12"/>
        <v>1082</v>
      </c>
      <c r="G92" s="710">
        <f t="shared" si="13"/>
        <v>1799</v>
      </c>
      <c r="H92" s="723">
        <v>446</v>
      </c>
      <c r="I92" s="728">
        <v>2245</v>
      </c>
      <c r="J92" s="729">
        <v>0</v>
      </c>
      <c r="K92" s="730">
        <v>0</v>
      </c>
    </row>
    <row r="93" spans="1:11" ht="12.75">
      <c r="A93" s="714" t="s">
        <v>161</v>
      </c>
      <c r="B93" s="705">
        <v>127</v>
      </c>
      <c r="C93" s="731">
        <v>127</v>
      </c>
      <c r="D93" s="732">
        <v>0</v>
      </c>
      <c r="E93" s="719">
        <v>0</v>
      </c>
      <c r="F93" s="709">
        <f t="shared" si="12"/>
        <v>127</v>
      </c>
      <c r="G93" s="710">
        <f t="shared" si="13"/>
        <v>1974</v>
      </c>
      <c r="H93" s="731">
        <v>163</v>
      </c>
      <c r="I93" s="732">
        <v>2137</v>
      </c>
      <c r="J93" s="717">
        <v>0</v>
      </c>
      <c r="K93" s="716">
        <v>0</v>
      </c>
    </row>
    <row r="94" spans="1:11" ht="12.75">
      <c r="A94" s="714" t="s">
        <v>162</v>
      </c>
      <c r="B94" s="705">
        <v>25</v>
      </c>
      <c r="C94" s="731">
        <v>25</v>
      </c>
      <c r="D94" s="732">
        <v>0</v>
      </c>
      <c r="E94" s="719">
        <v>0</v>
      </c>
      <c r="F94" s="709">
        <f t="shared" si="12"/>
        <v>25</v>
      </c>
      <c r="G94" s="710">
        <f t="shared" si="13"/>
        <v>2028</v>
      </c>
      <c r="H94" s="731">
        <v>438</v>
      </c>
      <c r="I94" s="732">
        <v>2466</v>
      </c>
      <c r="J94" s="717">
        <v>0</v>
      </c>
      <c r="K94" s="716">
        <v>0</v>
      </c>
    </row>
    <row r="95" spans="1:11" ht="12.75">
      <c r="A95" s="714" t="s">
        <v>163</v>
      </c>
      <c r="B95" s="705">
        <v>16</v>
      </c>
      <c r="C95" s="731">
        <v>16</v>
      </c>
      <c r="D95" s="732">
        <v>0</v>
      </c>
      <c r="E95" s="719">
        <v>0</v>
      </c>
      <c r="F95" s="709">
        <f t="shared" si="12"/>
        <v>16</v>
      </c>
      <c r="G95" s="710">
        <f t="shared" si="13"/>
        <v>0</v>
      </c>
      <c r="H95" s="731">
        <v>192</v>
      </c>
      <c r="I95" s="732">
        <v>192</v>
      </c>
      <c r="J95" s="717">
        <v>0</v>
      </c>
      <c r="K95" s="716">
        <v>0</v>
      </c>
    </row>
    <row r="96" spans="1:11" ht="12.75">
      <c r="A96" s="714" t="s">
        <v>164</v>
      </c>
      <c r="B96" s="705">
        <v>449</v>
      </c>
      <c r="C96" s="731">
        <v>449</v>
      </c>
      <c r="D96" s="732">
        <v>0</v>
      </c>
      <c r="E96" s="719">
        <v>0</v>
      </c>
      <c r="F96" s="709">
        <f t="shared" si="12"/>
        <v>449</v>
      </c>
      <c r="G96" s="710">
        <f t="shared" si="13"/>
        <v>936</v>
      </c>
      <c r="H96" s="731">
        <v>58</v>
      </c>
      <c r="I96" s="732">
        <v>994</v>
      </c>
      <c r="J96" s="717">
        <v>0</v>
      </c>
      <c r="K96" s="716">
        <v>0</v>
      </c>
    </row>
    <row r="97" spans="1:11" ht="12.75">
      <c r="A97" s="714" t="s">
        <v>165</v>
      </c>
      <c r="B97" s="705">
        <v>69</v>
      </c>
      <c r="C97" s="731">
        <v>69</v>
      </c>
      <c r="D97" s="732">
        <v>0</v>
      </c>
      <c r="E97" s="719">
        <v>0</v>
      </c>
      <c r="F97" s="709">
        <f t="shared" si="12"/>
        <v>69</v>
      </c>
      <c r="G97" s="710">
        <f t="shared" si="13"/>
        <v>2651</v>
      </c>
      <c r="H97" s="731">
        <v>488</v>
      </c>
      <c r="I97" s="732">
        <v>3139</v>
      </c>
      <c r="J97" s="717">
        <v>0</v>
      </c>
      <c r="K97" s="716">
        <v>0</v>
      </c>
    </row>
    <row r="98" spans="1:11" ht="12.75">
      <c r="A98" s="714" t="s">
        <v>166</v>
      </c>
      <c r="B98" s="705">
        <v>16</v>
      </c>
      <c r="C98" s="731">
        <v>16</v>
      </c>
      <c r="D98" s="732">
        <v>0</v>
      </c>
      <c r="E98" s="719">
        <v>0</v>
      </c>
      <c r="F98" s="709">
        <f t="shared" si="12"/>
        <v>16</v>
      </c>
      <c r="G98" s="710">
        <f t="shared" si="13"/>
        <v>1154</v>
      </c>
      <c r="H98" s="731">
        <v>151</v>
      </c>
      <c r="I98" s="732">
        <v>1305</v>
      </c>
      <c r="J98" s="717">
        <v>0</v>
      </c>
      <c r="K98" s="716">
        <v>0</v>
      </c>
    </row>
    <row r="99" spans="1:11" ht="13.5" thickBot="1">
      <c r="A99" s="733" t="s">
        <v>167</v>
      </c>
      <c r="B99" s="705">
        <v>180</v>
      </c>
      <c r="C99" s="767">
        <v>180</v>
      </c>
      <c r="D99" s="768">
        <v>0</v>
      </c>
      <c r="E99" s="769">
        <v>0</v>
      </c>
      <c r="F99" s="709">
        <f t="shared" si="12"/>
        <v>180</v>
      </c>
      <c r="G99" s="710">
        <f t="shared" si="13"/>
        <v>1278</v>
      </c>
      <c r="H99" s="735">
        <v>19</v>
      </c>
      <c r="I99" s="736">
        <v>1297</v>
      </c>
      <c r="J99" s="770">
        <v>0</v>
      </c>
      <c r="K99" s="771">
        <v>0</v>
      </c>
    </row>
    <row r="100" spans="1:11" ht="14.25" thickBot="1" thickTop="1">
      <c r="A100" s="772" t="s">
        <v>119</v>
      </c>
      <c r="B100" s="747">
        <f aca="true" t="shared" si="14" ref="B100:K100">SUM(B87:B99)</f>
        <v>2703</v>
      </c>
      <c r="C100" s="745">
        <f>SUM(C87:C99)</f>
        <v>2703</v>
      </c>
      <c r="D100" s="750">
        <f t="shared" si="14"/>
        <v>0</v>
      </c>
      <c r="E100" s="747">
        <f t="shared" si="14"/>
        <v>0</v>
      </c>
      <c r="F100" s="747">
        <f t="shared" si="14"/>
        <v>2703</v>
      </c>
      <c r="G100" s="747">
        <f t="shared" si="14"/>
        <v>15857</v>
      </c>
      <c r="H100" s="745">
        <f>SUM(H87:H99)</f>
        <v>2505</v>
      </c>
      <c r="I100" s="749">
        <f t="shared" si="14"/>
        <v>18362</v>
      </c>
      <c r="J100" s="744">
        <f>SUM(J87:J99)</f>
        <v>0</v>
      </c>
      <c r="K100" s="746">
        <f t="shared" si="14"/>
        <v>0</v>
      </c>
    </row>
    <row r="101" spans="1:11" ht="12.75">
      <c r="A101" s="773" t="s">
        <v>170</v>
      </c>
      <c r="B101" s="774"/>
      <c r="C101" s="774"/>
      <c r="D101" s="775"/>
      <c r="E101" s="774"/>
      <c r="F101" s="774"/>
      <c r="G101" s="774"/>
      <c r="H101" s="774"/>
      <c r="I101" s="774"/>
      <c r="J101" s="774"/>
      <c r="K101" s="776"/>
    </row>
    <row r="102" spans="1:11" ht="13.5" thickBot="1">
      <c r="A102" s="777" t="s">
        <v>172</v>
      </c>
      <c r="B102" s="778">
        <v>7.62</v>
      </c>
      <c r="C102" s="767">
        <v>8</v>
      </c>
      <c r="D102" s="779">
        <v>0</v>
      </c>
      <c r="E102" s="770">
        <v>0</v>
      </c>
      <c r="F102" s="738">
        <f>SUM(B102+E102)</f>
        <v>7.62</v>
      </c>
      <c r="G102" s="737">
        <f>SUM(I102-H102)</f>
        <v>408</v>
      </c>
      <c r="H102" s="767">
        <v>109</v>
      </c>
      <c r="I102" s="779">
        <v>517</v>
      </c>
      <c r="J102" s="780">
        <v>0</v>
      </c>
      <c r="K102" s="771">
        <v>0</v>
      </c>
    </row>
    <row r="103" spans="1:11" ht="14.25" thickBot="1" thickTop="1">
      <c r="A103" s="743" t="s">
        <v>168</v>
      </c>
      <c r="B103" s="848">
        <f aca="true" t="shared" si="15" ref="B103:K103">SUM(B102)</f>
        <v>7.62</v>
      </c>
      <c r="C103" s="745">
        <f t="shared" si="15"/>
        <v>8</v>
      </c>
      <c r="D103" s="1043">
        <f t="shared" si="15"/>
        <v>0</v>
      </c>
      <c r="E103" s="848">
        <f t="shared" si="15"/>
        <v>0</v>
      </c>
      <c r="F103" s="848">
        <f>SUM(F102)</f>
        <v>7.62</v>
      </c>
      <c r="G103" s="848">
        <f t="shared" si="15"/>
        <v>408</v>
      </c>
      <c r="H103" s="1062">
        <f t="shared" si="15"/>
        <v>109</v>
      </c>
      <c r="I103" s="1043">
        <f>SUM(I102)</f>
        <v>517</v>
      </c>
      <c r="J103" s="848">
        <f t="shared" si="15"/>
        <v>0</v>
      </c>
      <c r="K103" s="750">
        <f t="shared" si="15"/>
        <v>0</v>
      </c>
    </row>
    <row r="104" spans="1:11" ht="15.75" thickBot="1">
      <c r="A104" s="785" t="s">
        <v>171</v>
      </c>
      <c r="B104" s="786">
        <f aca="true" t="shared" si="16" ref="B104:K104">+B100+B85+B79+B103</f>
        <v>6075.62</v>
      </c>
      <c r="C104" s="787">
        <f>+C100+C85+C79+C103</f>
        <v>4635</v>
      </c>
      <c r="D104" s="788">
        <f t="shared" si="16"/>
        <v>1441</v>
      </c>
      <c r="E104" s="786">
        <f t="shared" si="16"/>
        <v>297</v>
      </c>
      <c r="F104" s="786">
        <f t="shared" si="16"/>
        <v>6372.62</v>
      </c>
      <c r="G104" s="786">
        <f t="shared" si="16"/>
        <v>26809</v>
      </c>
      <c r="H104" s="787">
        <f t="shared" si="16"/>
        <v>4546</v>
      </c>
      <c r="I104" s="788">
        <f t="shared" si="16"/>
        <v>32879</v>
      </c>
      <c r="J104" s="786">
        <f>+J100+J85+J79+J103</f>
        <v>0</v>
      </c>
      <c r="K104" s="789">
        <f t="shared" si="16"/>
        <v>0</v>
      </c>
    </row>
    <row r="106" ht="12.75">
      <c r="A106" s="499"/>
    </row>
    <row r="107" spans="1:5" ht="12.75">
      <c r="A107" s="1072"/>
      <c r="B107" s="1072"/>
      <c r="C107" s="1072"/>
      <c r="D107" s="1072"/>
      <c r="E107" s="1072"/>
    </row>
  </sheetData>
  <mergeCells count="21">
    <mergeCell ref="A6:L6"/>
    <mergeCell ref="A107:E107"/>
    <mergeCell ref="A73:K73"/>
    <mergeCell ref="A80:K80"/>
    <mergeCell ref="A86:K86"/>
    <mergeCell ref="A13:L13"/>
    <mergeCell ref="A19:L19"/>
    <mergeCell ref="F69:F72"/>
    <mergeCell ref="I70:I72"/>
    <mergeCell ref="B69:D69"/>
    <mergeCell ref="A1:J1"/>
    <mergeCell ref="G3:H3"/>
    <mergeCell ref="J3:L3"/>
    <mergeCell ref="B3:D3"/>
    <mergeCell ref="A3:A5"/>
    <mergeCell ref="J69:K69"/>
    <mergeCell ref="G69:I69"/>
    <mergeCell ref="A67:K67"/>
    <mergeCell ref="A69:A72"/>
    <mergeCell ref="C70:D70"/>
    <mergeCell ref="J70:K70"/>
  </mergeCells>
  <printOptions horizontalCentered="1"/>
  <pageMargins left="0.1968503937007874" right="0.1968503937007874" top="0.47" bottom="0.16" header="0.32" footer="0.16"/>
  <pageSetup horizontalDpi="600" verticalDpi="600" orientation="landscape" paperSize="9" scale="65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B10" sqref="B10:I10"/>
    </sheetView>
  </sheetViews>
  <sheetFormatPr defaultColWidth="9.00390625" defaultRowHeight="12.75"/>
  <cols>
    <col min="1" max="1" width="30.75390625" style="0" customWidth="1"/>
    <col min="2" max="12" width="12.75390625" style="0" customWidth="1"/>
  </cols>
  <sheetData>
    <row r="1" spans="1:12" s="149" customFormat="1" ht="15.75">
      <c r="A1" s="1186" t="s">
        <v>137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</row>
    <row r="4" ht="13.5" thickBot="1">
      <c r="L4" s="3" t="s">
        <v>66</v>
      </c>
    </row>
    <row r="5" spans="1:12" s="154" customFormat="1" ht="14.25" customHeight="1">
      <c r="A5" s="150" t="s">
        <v>91</v>
      </c>
      <c r="B5" s="1187" t="s">
        <v>70</v>
      </c>
      <c r="C5" s="1188"/>
      <c r="D5" s="1189"/>
      <c r="E5" s="1199" t="s">
        <v>77</v>
      </c>
      <c r="F5" s="176"/>
      <c r="G5" s="1187" t="s">
        <v>133</v>
      </c>
      <c r="H5" s="1189"/>
      <c r="I5" s="1187" t="s">
        <v>74</v>
      </c>
      <c r="J5" s="1188"/>
      <c r="K5" s="1189"/>
      <c r="L5" s="153" t="s">
        <v>75</v>
      </c>
    </row>
    <row r="6" spans="1:12" s="154" customFormat="1" ht="13.5" customHeight="1">
      <c r="A6" s="152"/>
      <c r="B6" s="174"/>
      <c r="C6" s="1203" t="s">
        <v>8</v>
      </c>
      <c r="D6" s="1204"/>
      <c r="E6" s="1200"/>
      <c r="F6" s="158" t="s">
        <v>69</v>
      </c>
      <c r="G6" s="1196" t="s">
        <v>134</v>
      </c>
      <c r="H6" s="171" t="s">
        <v>135</v>
      </c>
      <c r="I6" s="168"/>
      <c r="J6" s="1194" t="s">
        <v>8</v>
      </c>
      <c r="K6" s="1195"/>
      <c r="L6" s="155" t="s">
        <v>72</v>
      </c>
    </row>
    <row r="7" spans="2:12" s="154" customFormat="1" ht="13.5" customHeight="1" thickBot="1">
      <c r="B7" s="174" t="s">
        <v>5</v>
      </c>
      <c r="C7" s="1192" t="s">
        <v>10</v>
      </c>
      <c r="D7" s="1201" t="s">
        <v>11</v>
      </c>
      <c r="E7" s="1200"/>
      <c r="F7" s="158" t="s">
        <v>5</v>
      </c>
      <c r="G7" s="1197"/>
      <c r="H7" s="170" t="s">
        <v>136</v>
      </c>
      <c r="I7" s="169" t="s">
        <v>5</v>
      </c>
      <c r="J7" s="166" t="s">
        <v>71</v>
      </c>
      <c r="K7" s="1190" t="s">
        <v>11</v>
      </c>
      <c r="L7" s="155" t="s">
        <v>73</v>
      </c>
    </row>
    <row r="8" spans="1:12" s="167" customFormat="1" ht="13.5" thickBot="1">
      <c r="A8" s="304" t="s">
        <v>95</v>
      </c>
      <c r="B8" s="305"/>
      <c r="C8" s="1193"/>
      <c r="D8" s="1202"/>
      <c r="E8" s="1200"/>
      <c r="F8" s="177"/>
      <c r="G8" s="1198"/>
      <c r="H8" s="172"/>
      <c r="I8" s="109"/>
      <c r="J8" s="173" t="s">
        <v>10</v>
      </c>
      <c r="K8" s="1191"/>
      <c r="L8" s="161" t="s">
        <v>76</v>
      </c>
    </row>
    <row r="9" spans="1:12" ht="12.75">
      <c r="A9" s="279" t="s">
        <v>102</v>
      </c>
      <c r="B9" s="303">
        <v>266</v>
      </c>
      <c r="C9" s="178">
        <v>4.32</v>
      </c>
      <c r="D9" s="179">
        <v>0</v>
      </c>
      <c r="E9" s="180">
        <v>0</v>
      </c>
      <c r="F9" s="181">
        <f>SUM(B9+E9)</f>
        <v>266</v>
      </c>
      <c r="G9" s="182">
        <v>0</v>
      </c>
      <c r="H9" s="183">
        <v>0</v>
      </c>
      <c r="I9" s="184">
        <v>0</v>
      </c>
      <c r="J9" s="185">
        <v>0</v>
      </c>
      <c r="K9" s="183">
        <v>0</v>
      </c>
      <c r="L9" s="186">
        <v>0</v>
      </c>
    </row>
    <row r="10" spans="1:12" ht="12.75">
      <c r="A10" s="18" t="s">
        <v>103</v>
      </c>
      <c r="B10" s="187">
        <v>33</v>
      </c>
      <c r="C10" s="188">
        <v>26</v>
      </c>
      <c r="D10" s="189">
        <v>7</v>
      </c>
      <c r="E10" s="190">
        <v>0</v>
      </c>
      <c r="F10" s="191">
        <f aca="true" t="shared" si="0" ref="F10:F17">SUM(B10+E10)</f>
        <v>33</v>
      </c>
      <c r="G10" s="188"/>
      <c r="H10" s="189"/>
      <c r="I10" s="192">
        <v>1121</v>
      </c>
      <c r="J10" s="193"/>
      <c r="K10" s="189"/>
      <c r="L10" s="194"/>
    </row>
    <row r="11" spans="1:13" ht="12.75">
      <c r="A11" s="18" t="s">
        <v>104</v>
      </c>
      <c r="B11" s="187">
        <v>159</v>
      </c>
      <c r="C11" s="188">
        <v>0</v>
      </c>
      <c r="D11" s="189">
        <v>0</v>
      </c>
      <c r="E11" s="190">
        <v>0</v>
      </c>
      <c r="F11" s="191">
        <f t="shared" si="0"/>
        <v>159</v>
      </c>
      <c r="G11" s="188">
        <v>0</v>
      </c>
      <c r="H11" s="189">
        <v>0</v>
      </c>
      <c r="I11" s="192">
        <v>0</v>
      </c>
      <c r="J11" s="193">
        <v>0</v>
      </c>
      <c r="K11" s="189">
        <v>0</v>
      </c>
      <c r="L11" s="194">
        <v>0</v>
      </c>
      <c r="M11" s="23"/>
    </row>
    <row r="12" spans="1:12" s="165" customFormat="1" ht="12.75">
      <c r="A12" s="280" t="s">
        <v>115</v>
      </c>
      <c r="B12" s="281">
        <f>SUM(C12:D12)</f>
        <v>0</v>
      </c>
      <c r="C12" s="282"/>
      <c r="D12" s="283"/>
      <c r="E12" s="284"/>
      <c r="F12" s="285">
        <f t="shared" si="0"/>
        <v>0</v>
      </c>
      <c r="G12" s="282"/>
      <c r="H12" s="283"/>
      <c r="I12" s="286">
        <v>0</v>
      </c>
      <c r="J12" s="281">
        <v>0</v>
      </c>
      <c r="K12" s="283">
        <v>0</v>
      </c>
      <c r="L12" s="285">
        <v>0</v>
      </c>
    </row>
    <row r="13" spans="1:12" ht="12.75">
      <c r="A13" s="287" t="s">
        <v>90</v>
      </c>
      <c r="B13" s="295">
        <f>SUM(C13:D13)</f>
        <v>0</v>
      </c>
      <c r="C13" s="296"/>
      <c r="D13" s="297"/>
      <c r="E13" s="298"/>
      <c r="F13" s="299">
        <f t="shared" si="0"/>
        <v>0</v>
      </c>
      <c r="G13" s="296"/>
      <c r="H13" s="297"/>
      <c r="I13" s="300"/>
      <c r="J13" s="301"/>
      <c r="K13" s="297"/>
      <c r="L13" s="302"/>
    </row>
    <row r="14" spans="1:12" ht="12.75">
      <c r="A14" s="18" t="s">
        <v>89</v>
      </c>
      <c r="B14" s="215">
        <v>1322</v>
      </c>
      <c r="C14" s="19">
        <v>82</v>
      </c>
      <c r="D14" s="10">
        <v>1201</v>
      </c>
      <c r="E14" s="359"/>
      <c r="F14" s="382">
        <f t="shared" si="0"/>
        <v>1322</v>
      </c>
      <c r="G14" s="188"/>
      <c r="H14" s="189"/>
      <c r="I14" s="192">
        <v>0</v>
      </c>
      <c r="J14" s="193">
        <v>0</v>
      </c>
      <c r="K14" s="189">
        <v>0</v>
      </c>
      <c r="L14" s="194">
        <v>0</v>
      </c>
    </row>
    <row r="15" spans="1:12" ht="12.75">
      <c r="A15" s="18" t="s">
        <v>105</v>
      </c>
      <c r="B15" s="352">
        <v>57</v>
      </c>
      <c r="C15" s="188">
        <v>0</v>
      </c>
      <c r="D15" s="189">
        <v>0</v>
      </c>
      <c r="E15" s="190">
        <v>0</v>
      </c>
      <c r="F15" s="191">
        <f t="shared" si="0"/>
        <v>57</v>
      </c>
      <c r="G15" s="188">
        <v>0</v>
      </c>
      <c r="H15" s="189">
        <v>0</v>
      </c>
      <c r="I15" s="192">
        <v>0</v>
      </c>
      <c r="J15" s="193">
        <v>0</v>
      </c>
      <c r="K15" s="189">
        <v>0</v>
      </c>
      <c r="L15" s="194">
        <v>0</v>
      </c>
    </row>
    <row r="16" spans="1:12" ht="12.75">
      <c r="A16" s="18" t="s">
        <v>106</v>
      </c>
      <c r="B16" s="187">
        <v>291</v>
      </c>
      <c r="C16" s="188">
        <v>0</v>
      </c>
      <c r="D16" s="189">
        <v>0</v>
      </c>
      <c r="E16" s="190">
        <v>0</v>
      </c>
      <c r="F16" s="191">
        <f t="shared" si="0"/>
        <v>291</v>
      </c>
      <c r="G16" s="188">
        <v>0</v>
      </c>
      <c r="H16" s="189">
        <v>0</v>
      </c>
      <c r="I16" s="192">
        <v>0</v>
      </c>
      <c r="J16" s="193">
        <v>0</v>
      </c>
      <c r="K16" s="189">
        <v>0</v>
      </c>
      <c r="L16" s="194">
        <v>0</v>
      </c>
    </row>
    <row r="17" spans="1:12" ht="12.75">
      <c r="A17" s="280" t="s">
        <v>117</v>
      </c>
      <c r="B17" s="187">
        <f>SUM(B14:B16)</f>
        <v>1670</v>
      </c>
      <c r="C17" s="188">
        <f>SUM(C14:C16)</f>
        <v>82</v>
      </c>
      <c r="D17" s="189">
        <f>SUM(D14:D16)</f>
        <v>1201</v>
      </c>
      <c r="E17" s="190"/>
      <c r="F17" s="191">
        <f t="shared" si="0"/>
        <v>1670</v>
      </c>
      <c r="G17" s="188"/>
      <c r="H17" s="189"/>
      <c r="I17" s="192"/>
      <c r="J17" s="193"/>
      <c r="K17" s="189"/>
      <c r="L17" s="194"/>
    </row>
    <row r="18" spans="1:12" ht="12.75">
      <c r="A18" s="287" t="s">
        <v>99</v>
      </c>
      <c r="B18" s="295"/>
      <c r="C18" s="296"/>
      <c r="D18" s="297"/>
      <c r="E18" s="298"/>
      <c r="F18" s="299"/>
      <c r="G18" s="296"/>
      <c r="H18" s="297"/>
      <c r="I18" s="300"/>
      <c r="J18" s="301"/>
      <c r="K18" s="297"/>
      <c r="L18" s="302"/>
    </row>
    <row r="19" spans="1:12" ht="12.75">
      <c r="A19" s="11" t="s">
        <v>107</v>
      </c>
      <c r="B19" s="187">
        <v>49</v>
      </c>
      <c r="C19" s="188">
        <v>0</v>
      </c>
      <c r="D19" s="189">
        <v>0</v>
      </c>
      <c r="E19" s="190">
        <v>0</v>
      </c>
      <c r="F19" s="191">
        <f>SUM(B19:E19)</f>
        <v>49</v>
      </c>
      <c r="G19" s="188">
        <v>0</v>
      </c>
      <c r="H19" s="189">
        <v>0</v>
      </c>
      <c r="I19" s="192">
        <v>0</v>
      </c>
      <c r="J19" s="193">
        <v>0</v>
      </c>
      <c r="K19" s="189">
        <v>0</v>
      </c>
      <c r="L19" s="194">
        <v>0</v>
      </c>
    </row>
    <row r="20" spans="1:12" ht="12.75">
      <c r="A20" s="11" t="s">
        <v>108</v>
      </c>
      <c r="B20" s="215">
        <v>130</v>
      </c>
      <c r="C20" s="14">
        <v>0</v>
      </c>
      <c r="D20" s="360">
        <v>0</v>
      </c>
      <c r="E20" s="157">
        <v>0</v>
      </c>
      <c r="F20" s="221">
        <f>SUM(B20:E20)</f>
        <v>130</v>
      </c>
      <c r="G20" s="188">
        <v>0</v>
      </c>
      <c r="H20" s="189">
        <v>0</v>
      </c>
      <c r="I20" s="192">
        <v>0</v>
      </c>
      <c r="J20" s="193">
        <v>0</v>
      </c>
      <c r="K20" s="189">
        <v>0</v>
      </c>
      <c r="L20" s="194">
        <v>0</v>
      </c>
    </row>
    <row r="21" spans="1:12" ht="12.75">
      <c r="A21" s="11" t="s">
        <v>109</v>
      </c>
      <c r="B21" s="215">
        <v>256</v>
      </c>
      <c r="C21" s="188">
        <v>0</v>
      </c>
      <c r="D21" s="189">
        <v>0</v>
      </c>
      <c r="E21" s="190">
        <v>0</v>
      </c>
      <c r="F21" s="159">
        <f>SUM(B21)</f>
        <v>256</v>
      </c>
      <c r="G21" s="188">
        <v>0</v>
      </c>
      <c r="H21" s="189">
        <v>0</v>
      </c>
      <c r="I21" s="192">
        <v>0</v>
      </c>
      <c r="J21" s="193">
        <v>0</v>
      </c>
      <c r="K21" s="189">
        <v>0</v>
      </c>
      <c r="L21" s="194">
        <v>0</v>
      </c>
    </row>
    <row r="22" spans="1:12" ht="12.75">
      <c r="A22" s="11" t="s">
        <v>110</v>
      </c>
      <c r="B22" s="215">
        <v>14</v>
      </c>
      <c r="C22" s="188">
        <v>0</v>
      </c>
      <c r="D22" s="189">
        <v>0</v>
      </c>
      <c r="E22" s="190">
        <v>0</v>
      </c>
      <c r="F22" s="191">
        <f>SUM(B22)</f>
        <v>14</v>
      </c>
      <c r="G22" s="188">
        <v>0</v>
      </c>
      <c r="H22" s="189">
        <v>0</v>
      </c>
      <c r="I22" s="192">
        <v>0</v>
      </c>
      <c r="J22" s="193">
        <v>0</v>
      </c>
      <c r="K22" s="189">
        <v>0</v>
      </c>
      <c r="L22" s="194">
        <v>0</v>
      </c>
    </row>
    <row r="23" spans="1:12" ht="12.75">
      <c r="A23" s="11" t="s">
        <v>111</v>
      </c>
      <c r="B23" s="215">
        <v>51</v>
      </c>
      <c r="C23" s="188">
        <v>0</v>
      </c>
      <c r="D23" s="189">
        <v>0</v>
      </c>
      <c r="E23" s="190">
        <v>0</v>
      </c>
      <c r="F23" s="191">
        <f>SUM(B23)</f>
        <v>51</v>
      </c>
      <c r="G23" s="188">
        <v>0</v>
      </c>
      <c r="H23" s="189">
        <v>0</v>
      </c>
      <c r="I23" s="192">
        <v>0</v>
      </c>
      <c r="J23" s="193">
        <v>0</v>
      </c>
      <c r="K23" s="189">
        <v>0</v>
      </c>
      <c r="L23" s="194">
        <v>0</v>
      </c>
    </row>
    <row r="24" spans="1:12" ht="12.75">
      <c r="A24" s="11" t="s">
        <v>50</v>
      </c>
      <c r="B24" s="215">
        <v>206</v>
      </c>
      <c r="C24" s="188">
        <v>0</v>
      </c>
      <c r="D24" s="189">
        <v>0</v>
      </c>
      <c r="E24" s="190">
        <v>0</v>
      </c>
      <c r="F24" s="191">
        <v>206</v>
      </c>
      <c r="G24" s="188">
        <v>0</v>
      </c>
      <c r="H24" s="189">
        <v>0</v>
      </c>
      <c r="I24" s="192">
        <v>0</v>
      </c>
      <c r="J24" s="193">
        <v>0</v>
      </c>
      <c r="K24" s="189">
        <v>0</v>
      </c>
      <c r="L24" s="194">
        <v>0</v>
      </c>
    </row>
    <row r="25" spans="1:12" ht="12.75">
      <c r="A25" s="280" t="s">
        <v>119</v>
      </c>
      <c r="B25" s="187">
        <f>SUM(B19:B24)</f>
        <v>706</v>
      </c>
      <c r="C25" s="188">
        <v>0</v>
      </c>
      <c r="D25" s="189">
        <v>0</v>
      </c>
      <c r="E25" s="190">
        <v>0</v>
      </c>
      <c r="F25" s="191">
        <f>SUM(F19:F24)</f>
        <v>706</v>
      </c>
      <c r="G25" s="188">
        <v>0</v>
      </c>
      <c r="H25" s="189">
        <v>0</v>
      </c>
      <c r="I25" s="192">
        <v>0</v>
      </c>
      <c r="J25" s="193">
        <v>0</v>
      </c>
      <c r="K25" s="189">
        <v>0</v>
      </c>
      <c r="L25" s="194">
        <v>0</v>
      </c>
    </row>
    <row r="26" spans="1:12" s="294" customFormat="1" ht="12.75">
      <c r="A26" s="287" t="s">
        <v>124</v>
      </c>
      <c r="B26" s="288"/>
      <c r="C26" s="289"/>
      <c r="D26" s="290"/>
      <c r="E26" s="291"/>
      <c r="F26" s="292"/>
      <c r="G26" s="289"/>
      <c r="H26" s="290"/>
      <c r="I26" s="293"/>
      <c r="J26" s="288"/>
      <c r="K26" s="290"/>
      <c r="L26" s="292"/>
    </row>
    <row r="27" spans="1:12" ht="12.75">
      <c r="A27" s="18" t="s">
        <v>121</v>
      </c>
      <c r="B27" s="187">
        <v>171</v>
      </c>
      <c r="C27" s="188">
        <v>171</v>
      </c>
      <c r="D27" s="189">
        <v>0</v>
      </c>
      <c r="E27" s="190">
        <v>0</v>
      </c>
      <c r="F27" s="191">
        <v>171</v>
      </c>
      <c r="G27" s="188">
        <v>0</v>
      </c>
      <c r="H27" s="189">
        <v>0</v>
      </c>
      <c r="I27" s="192">
        <v>0</v>
      </c>
      <c r="J27" s="193">
        <v>0</v>
      </c>
      <c r="K27" s="189">
        <v>0</v>
      </c>
      <c r="L27" s="194">
        <v>0</v>
      </c>
    </row>
    <row r="28" spans="1:12" ht="12.75">
      <c r="A28" s="18" t="s">
        <v>122</v>
      </c>
      <c r="B28" s="187"/>
      <c r="C28" s="188"/>
      <c r="D28" s="189"/>
      <c r="E28" s="190"/>
      <c r="F28" s="191"/>
      <c r="G28" s="188"/>
      <c r="H28" s="189"/>
      <c r="I28" s="192"/>
      <c r="J28" s="193"/>
      <c r="K28" s="189"/>
      <c r="L28" s="194"/>
    </row>
    <row r="29" spans="1:12" ht="13.5" thickBot="1">
      <c r="A29" s="175" t="s">
        <v>123</v>
      </c>
      <c r="B29" s="307"/>
      <c r="C29" s="308"/>
      <c r="D29" s="309"/>
      <c r="E29" s="310"/>
      <c r="F29" s="311"/>
      <c r="G29" s="312"/>
      <c r="H29" s="313"/>
      <c r="I29" s="312"/>
      <c r="J29" s="314"/>
      <c r="K29" s="312"/>
      <c r="L29" s="315"/>
    </row>
    <row r="30" spans="1:12" s="165" customFormat="1" ht="13.5" thickBot="1">
      <c r="A30" s="216" t="s">
        <v>4</v>
      </c>
      <c r="B30" s="162">
        <f aca="true" t="shared" si="1" ref="B30:L30">SUM(B9:B28)</f>
        <v>5381</v>
      </c>
      <c r="C30" s="195">
        <f t="shared" si="1"/>
        <v>365.32</v>
      </c>
      <c r="D30" s="196">
        <f t="shared" si="1"/>
        <v>2409</v>
      </c>
      <c r="E30" s="164">
        <f t="shared" si="1"/>
        <v>0</v>
      </c>
      <c r="F30" s="160">
        <f t="shared" si="1"/>
        <v>5381</v>
      </c>
      <c r="G30" s="197">
        <f t="shared" si="1"/>
        <v>0</v>
      </c>
      <c r="H30" s="163">
        <f t="shared" si="1"/>
        <v>0</v>
      </c>
      <c r="I30" s="160">
        <f t="shared" si="1"/>
        <v>1121</v>
      </c>
      <c r="J30" s="162">
        <f t="shared" si="1"/>
        <v>0</v>
      </c>
      <c r="K30" s="197">
        <f t="shared" si="1"/>
        <v>0</v>
      </c>
      <c r="L30" s="160">
        <f t="shared" si="1"/>
        <v>0</v>
      </c>
    </row>
  </sheetData>
  <mergeCells count="11">
    <mergeCell ref="K7:K8"/>
    <mergeCell ref="C7:C8"/>
    <mergeCell ref="J6:K6"/>
    <mergeCell ref="G6:G8"/>
    <mergeCell ref="E5:E8"/>
    <mergeCell ref="D7:D8"/>
    <mergeCell ref="C6:D6"/>
    <mergeCell ref="A1:L1"/>
    <mergeCell ref="B5:D5"/>
    <mergeCell ref="G5:H5"/>
    <mergeCell ref="I5:K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8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28.375" style="0" customWidth="1"/>
    <col min="2" max="3" width="9.75390625" style="0" customWidth="1"/>
    <col min="4" max="4" width="10.125" style="0" customWidth="1"/>
    <col min="5" max="5" width="11.625" style="0" customWidth="1"/>
    <col min="6" max="6" width="10.25390625" style="0" customWidth="1"/>
    <col min="7" max="7" width="2.125" style="0" hidden="1" customWidth="1"/>
    <col min="8" max="8" width="0.2421875" style="0" hidden="1" customWidth="1"/>
    <col min="9" max="9" width="11.875" style="0" customWidth="1"/>
    <col min="10" max="10" width="9.75390625" style="0" hidden="1" customWidth="1"/>
    <col min="11" max="11" width="9.75390625" style="0" customWidth="1"/>
    <col min="12" max="12" width="12.625" style="0" customWidth="1"/>
    <col min="13" max="13" width="14.875" style="0" customWidth="1"/>
    <col min="14" max="14" width="10.625" style="0" customWidth="1"/>
    <col min="15" max="16" width="9.75390625" style="0" customWidth="1"/>
  </cols>
  <sheetData>
    <row r="1" spans="1:16" ht="15.75">
      <c r="A1" s="1224" t="s">
        <v>157</v>
      </c>
      <c r="B1" s="1224"/>
      <c r="C1" s="1224"/>
      <c r="D1" s="1224"/>
      <c r="E1" s="1224"/>
      <c r="F1" s="1224"/>
      <c r="G1" s="1224"/>
      <c r="H1" s="1224"/>
      <c r="I1" s="1224"/>
      <c r="J1" s="1224"/>
      <c r="K1" s="1224"/>
      <c r="L1" s="1224"/>
      <c r="M1" s="1224"/>
      <c r="N1" s="1224"/>
      <c r="O1" s="1224"/>
      <c r="P1" s="1224"/>
    </row>
    <row r="2" spans="1:16" ht="13.5" thickBot="1">
      <c r="A2" s="512"/>
      <c r="B2" s="512"/>
      <c r="C2" s="512"/>
      <c r="D2" s="512"/>
      <c r="E2" s="512"/>
      <c r="F2" s="512"/>
      <c r="G2" s="790" t="s">
        <v>12</v>
      </c>
      <c r="H2" s="512"/>
      <c r="I2" s="512" t="s">
        <v>12</v>
      </c>
      <c r="J2" s="512"/>
      <c r="K2" s="512"/>
      <c r="L2" s="512"/>
      <c r="M2" s="512"/>
      <c r="N2" s="512"/>
      <c r="O2" s="512"/>
      <c r="P2" s="512"/>
    </row>
    <row r="3" spans="1:16" ht="13.5" customHeight="1">
      <c r="A3" s="1146" t="s">
        <v>155</v>
      </c>
      <c r="B3" s="1225" t="s">
        <v>149</v>
      </c>
      <c r="C3" s="1226"/>
      <c r="D3" s="1227"/>
      <c r="E3" s="1225" t="s">
        <v>150</v>
      </c>
      <c r="F3" s="1226"/>
      <c r="G3" s="1227"/>
      <c r="H3" s="867"/>
      <c r="I3" s="868"/>
      <c r="J3" s="867"/>
      <c r="K3" s="512" t="s">
        <v>151</v>
      </c>
      <c r="L3" s="869"/>
      <c r="M3" s="867"/>
      <c r="N3" s="870"/>
      <c r="O3" s="870"/>
      <c r="P3" s="870"/>
    </row>
    <row r="4" spans="1:16" ht="12.75">
      <c r="A4" s="1147"/>
      <c r="B4" s="871" t="s">
        <v>52</v>
      </c>
      <c r="C4" s="872" t="s">
        <v>52</v>
      </c>
      <c r="D4" s="873" t="s">
        <v>51</v>
      </c>
      <c r="E4" s="871" t="s">
        <v>52</v>
      </c>
      <c r="F4" s="520" t="s">
        <v>52</v>
      </c>
      <c r="G4" s="521" t="s">
        <v>54</v>
      </c>
      <c r="H4" s="874"/>
      <c r="I4" s="875" t="s">
        <v>51</v>
      </c>
      <c r="J4" s="874"/>
      <c r="K4" s="512" t="s">
        <v>152</v>
      </c>
      <c r="L4" s="512"/>
      <c r="M4" s="876"/>
      <c r="N4" s="870"/>
      <c r="O4" s="870"/>
      <c r="P4" s="876"/>
    </row>
    <row r="5" spans="1:16" ht="15" customHeight="1" thickBot="1">
      <c r="A5" s="1148"/>
      <c r="B5" s="877">
        <v>38353</v>
      </c>
      <c r="C5" s="878">
        <v>38717</v>
      </c>
      <c r="D5" s="879" t="s">
        <v>53</v>
      </c>
      <c r="E5" s="877">
        <v>38353</v>
      </c>
      <c r="F5" s="880">
        <v>38717</v>
      </c>
      <c r="G5" s="881" t="s">
        <v>55</v>
      </c>
      <c r="H5" s="882"/>
      <c r="I5" s="879" t="s">
        <v>175</v>
      </c>
      <c r="J5" s="883"/>
      <c r="K5" s="883"/>
      <c r="L5" s="882"/>
      <c r="M5" s="884"/>
      <c r="N5" s="885"/>
      <c r="O5" s="885"/>
      <c r="P5" s="884"/>
    </row>
    <row r="6" spans="1:16" s="2" customFormat="1" ht="12.75">
      <c r="A6" s="1070" t="s">
        <v>95</v>
      </c>
      <c r="B6" s="1067"/>
      <c r="C6" s="1067"/>
      <c r="D6" s="1067"/>
      <c r="E6" s="1067"/>
      <c r="F6" s="1067"/>
      <c r="G6" s="1068"/>
      <c r="H6" s="609"/>
      <c r="I6" s="886"/>
      <c r="J6" s="609"/>
      <c r="K6" s="609"/>
      <c r="L6" s="609"/>
      <c r="M6" s="887"/>
      <c r="N6" s="609"/>
      <c r="O6" s="609"/>
      <c r="P6" s="887"/>
    </row>
    <row r="7" spans="1:16" s="2" customFormat="1" ht="12.75" customHeight="1">
      <c r="A7" s="888" t="s">
        <v>102</v>
      </c>
      <c r="B7" s="889">
        <v>158</v>
      </c>
      <c r="C7" s="890">
        <v>182.65</v>
      </c>
      <c r="D7" s="891">
        <f>SUM(C7-B7)</f>
        <v>24.650000000000006</v>
      </c>
      <c r="E7" s="892">
        <v>11534</v>
      </c>
      <c r="F7" s="890">
        <v>11748.88</v>
      </c>
      <c r="G7" s="893">
        <f>SUM(F7-E7)</f>
        <v>214.8799999999992</v>
      </c>
      <c r="H7" s="609"/>
      <c r="I7" s="894">
        <f aca="true" t="shared" si="0" ref="I7:I12">SUM(F7-E7)</f>
        <v>214.8799999999992</v>
      </c>
      <c r="J7" s="609"/>
      <c r="K7" s="609"/>
      <c r="L7" s="609"/>
      <c r="M7" s="887"/>
      <c r="N7" s="609"/>
      <c r="O7" s="609"/>
      <c r="P7" s="887"/>
    </row>
    <row r="8" spans="1:16" s="2" customFormat="1" ht="11.25">
      <c r="A8" s="888" t="s">
        <v>103</v>
      </c>
      <c r="B8" s="895">
        <v>165</v>
      </c>
      <c r="C8" s="896">
        <v>173.35</v>
      </c>
      <c r="D8" s="891">
        <f aca="true" t="shared" si="1" ref="D8:D21">SUM(C8-B8)</f>
        <v>8.349999999999994</v>
      </c>
      <c r="E8" s="897">
        <v>16391</v>
      </c>
      <c r="F8" s="896">
        <v>21723.98</v>
      </c>
      <c r="G8" s="898">
        <f aca="true" t="shared" si="2" ref="G8:G32">SUM(F8-E8)</f>
        <v>5332.98</v>
      </c>
      <c r="H8" s="609"/>
      <c r="I8" s="899">
        <f t="shared" si="0"/>
        <v>5332.98</v>
      </c>
      <c r="J8" s="609"/>
      <c r="K8" s="609"/>
      <c r="L8" s="609"/>
      <c r="M8" s="887"/>
      <c r="N8" s="609"/>
      <c r="O8" s="609"/>
      <c r="P8" s="887"/>
    </row>
    <row r="9" spans="1:16" s="2" customFormat="1" ht="11.25">
      <c r="A9" s="900" t="s">
        <v>104</v>
      </c>
      <c r="B9" s="901">
        <v>87</v>
      </c>
      <c r="C9" s="902">
        <v>92.89</v>
      </c>
      <c r="D9" s="903">
        <f t="shared" si="1"/>
        <v>5.890000000000001</v>
      </c>
      <c r="E9" s="904">
        <v>55424</v>
      </c>
      <c r="F9" s="902">
        <v>56304.78</v>
      </c>
      <c r="G9" s="905">
        <f t="shared" si="2"/>
        <v>880.7799999999988</v>
      </c>
      <c r="H9" s="609"/>
      <c r="I9" s="899">
        <f t="shared" si="0"/>
        <v>880.7799999999988</v>
      </c>
      <c r="J9" s="609"/>
      <c r="K9" s="609"/>
      <c r="L9" s="609"/>
      <c r="M9" s="887"/>
      <c r="N9" s="609"/>
      <c r="O9" s="609"/>
      <c r="P9" s="887"/>
    </row>
    <row r="10" spans="1:16" s="2" customFormat="1" ht="11.25">
      <c r="A10" s="900" t="s">
        <v>158</v>
      </c>
      <c r="B10" s="901">
        <v>74</v>
      </c>
      <c r="C10" s="902">
        <v>82.66</v>
      </c>
      <c r="D10" s="903">
        <f t="shared" si="1"/>
        <v>8.659999999999997</v>
      </c>
      <c r="E10" s="904">
        <v>20457</v>
      </c>
      <c r="F10" s="902">
        <v>21150.66</v>
      </c>
      <c r="G10" s="905">
        <f t="shared" si="2"/>
        <v>693.6599999999999</v>
      </c>
      <c r="H10" s="609"/>
      <c r="I10" s="899">
        <f t="shared" si="0"/>
        <v>693.6599999999999</v>
      </c>
      <c r="J10" s="609"/>
      <c r="K10" s="609"/>
      <c r="L10" s="609"/>
      <c r="M10" s="887"/>
      <c r="N10" s="609"/>
      <c r="O10" s="609"/>
      <c r="P10" s="887"/>
    </row>
    <row r="11" spans="1:16" s="2" customFormat="1" ht="12" thickBot="1">
      <c r="A11" s="906" t="s">
        <v>159</v>
      </c>
      <c r="B11" s="907">
        <v>143</v>
      </c>
      <c r="C11" s="908">
        <v>143.13</v>
      </c>
      <c r="D11" s="909">
        <f t="shared" si="1"/>
        <v>0.12999999999999545</v>
      </c>
      <c r="E11" s="910">
        <v>19967</v>
      </c>
      <c r="F11" s="908">
        <v>21364.76</v>
      </c>
      <c r="G11" s="911">
        <f t="shared" si="2"/>
        <v>1397.7599999999984</v>
      </c>
      <c r="H11" s="609"/>
      <c r="I11" s="909">
        <f t="shared" si="0"/>
        <v>1397.7599999999984</v>
      </c>
      <c r="J11" s="609"/>
      <c r="K11" s="609"/>
      <c r="L11" s="609"/>
      <c r="M11" s="887"/>
      <c r="N11" s="609"/>
      <c r="O11" s="609"/>
      <c r="P11" s="887"/>
    </row>
    <row r="12" spans="1:16" s="435" customFormat="1" ht="17.25" customHeight="1" thickBot="1" thickTop="1">
      <c r="A12" s="912" t="s">
        <v>115</v>
      </c>
      <c r="B12" s="913">
        <f>SUM(B7:B11)</f>
        <v>627</v>
      </c>
      <c r="C12" s="914">
        <f>SUM(C7:C11)</f>
        <v>674.68</v>
      </c>
      <c r="D12" s="914">
        <f>SUM(C12-B12)</f>
        <v>47.67999999999995</v>
      </c>
      <c r="E12" s="915">
        <f>SUM(E7:E11)</f>
        <v>123773</v>
      </c>
      <c r="F12" s="914">
        <f>SUM(F7:F11)</f>
        <v>132293.06</v>
      </c>
      <c r="G12" s="916">
        <f t="shared" si="2"/>
        <v>8520.059999999998</v>
      </c>
      <c r="H12" s="917"/>
      <c r="I12" s="918">
        <f t="shared" si="0"/>
        <v>8520.059999999998</v>
      </c>
      <c r="J12" s="919"/>
      <c r="K12" s="919"/>
      <c r="L12" s="919"/>
      <c r="M12" s="919"/>
      <c r="N12" s="919"/>
      <c r="O12" s="919"/>
      <c r="P12" s="919"/>
    </row>
    <row r="13" spans="1:16" s="2" customFormat="1" ht="12.75">
      <c r="A13" s="1070" t="s">
        <v>90</v>
      </c>
      <c r="B13" s="1067"/>
      <c r="C13" s="1067"/>
      <c r="D13" s="1067"/>
      <c r="E13" s="1067"/>
      <c r="F13" s="1067"/>
      <c r="G13" s="1068"/>
      <c r="H13" s="609"/>
      <c r="I13" s="886"/>
      <c r="J13" s="609"/>
      <c r="K13" s="609"/>
      <c r="L13" s="609"/>
      <c r="M13" s="887"/>
      <c r="N13" s="609"/>
      <c r="O13" s="609"/>
      <c r="P13" s="887"/>
    </row>
    <row r="14" spans="1:16" s="2" customFormat="1" ht="11.25">
      <c r="A14" s="920" t="s">
        <v>89</v>
      </c>
      <c r="B14" s="889">
        <v>642</v>
      </c>
      <c r="C14" s="890">
        <v>692.63</v>
      </c>
      <c r="D14" s="891">
        <f t="shared" si="1"/>
        <v>50.629999999999995</v>
      </c>
      <c r="E14" s="892">
        <v>175261</v>
      </c>
      <c r="F14" s="890">
        <v>175134.59</v>
      </c>
      <c r="G14" s="921">
        <f t="shared" si="2"/>
        <v>-126.41000000000349</v>
      </c>
      <c r="H14" s="609"/>
      <c r="I14" s="899">
        <f>SUM(F14-E14)</f>
        <v>-126.41000000000349</v>
      </c>
      <c r="J14" s="609"/>
      <c r="K14" s="609"/>
      <c r="L14" s="609"/>
      <c r="M14" s="887"/>
      <c r="N14" s="609"/>
      <c r="O14" s="609"/>
      <c r="P14" s="887"/>
    </row>
    <row r="15" spans="1:16" s="2" customFormat="1" ht="11.25">
      <c r="A15" s="922" t="s">
        <v>105</v>
      </c>
      <c r="B15" s="895">
        <v>179</v>
      </c>
      <c r="C15" s="896">
        <v>325.37</v>
      </c>
      <c r="D15" s="891">
        <f t="shared" si="1"/>
        <v>146.37</v>
      </c>
      <c r="E15" s="897">
        <v>20591</v>
      </c>
      <c r="F15" s="896">
        <v>21796.14</v>
      </c>
      <c r="G15" s="898">
        <f t="shared" si="2"/>
        <v>1205.1399999999994</v>
      </c>
      <c r="H15" s="609"/>
      <c r="I15" s="899">
        <f>SUM(F15-E15)</f>
        <v>1205.1399999999994</v>
      </c>
      <c r="J15" s="609"/>
      <c r="K15" s="609"/>
      <c r="L15" s="609"/>
      <c r="M15" s="887"/>
      <c r="N15" s="609"/>
      <c r="O15" s="609"/>
      <c r="P15" s="887"/>
    </row>
    <row r="16" spans="1:16" s="2" customFormat="1" ht="11.25">
      <c r="A16" s="923" t="s">
        <v>106</v>
      </c>
      <c r="B16" s="901">
        <v>29</v>
      </c>
      <c r="C16" s="902">
        <v>42.53</v>
      </c>
      <c r="D16" s="903">
        <f t="shared" si="1"/>
        <v>13.530000000000001</v>
      </c>
      <c r="E16" s="904">
        <v>10874</v>
      </c>
      <c r="F16" s="902">
        <v>11290.13</v>
      </c>
      <c r="G16" s="905">
        <f t="shared" si="2"/>
        <v>416.1299999999992</v>
      </c>
      <c r="H16" s="609"/>
      <c r="I16" s="899">
        <f>SUM(F16-E16)</f>
        <v>416.1299999999992</v>
      </c>
      <c r="J16" s="609"/>
      <c r="K16" s="609"/>
      <c r="L16" s="609"/>
      <c r="M16" s="887"/>
      <c r="N16" s="609"/>
      <c r="O16" s="609"/>
      <c r="P16" s="887"/>
    </row>
    <row r="17" spans="1:16" s="2" customFormat="1" ht="12" thickBot="1">
      <c r="A17" s="924" t="s">
        <v>160</v>
      </c>
      <c r="B17" s="907">
        <v>53</v>
      </c>
      <c r="C17" s="908">
        <v>53.3</v>
      </c>
      <c r="D17" s="925">
        <f t="shared" si="1"/>
        <v>0.29999999999999716</v>
      </c>
      <c r="E17" s="910">
        <v>76877</v>
      </c>
      <c r="F17" s="908">
        <v>77740.95</v>
      </c>
      <c r="G17" s="911">
        <f t="shared" si="2"/>
        <v>863.9499999999971</v>
      </c>
      <c r="H17" s="609"/>
      <c r="I17" s="909">
        <f>SUM(F17-E17)</f>
        <v>863.9499999999971</v>
      </c>
      <c r="J17" s="609"/>
      <c r="K17" s="609"/>
      <c r="L17" s="609"/>
      <c r="M17" s="887"/>
      <c r="N17" s="609"/>
      <c r="O17" s="609"/>
      <c r="P17" s="887"/>
    </row>
    <row r="18" spans="1:16" s="435" customFormat="1" ht="15.75" customHeight="1" thickBot="1" thickTop="1">
      <c r="A18" s="912" t="s">
        <v>117</v>
      </c>
      <c r="B18" s="913">
        <f>SUM(B14:B17)</f>
        <v>903</v>
      </c>
      <c r="C18" s="914">
        <f>SUM(C14:C17)</f>
        <v>1113.83</v>
      </c>
      <c r="D18" s="914">
        <f>SUM(C18-B18)</f>
        <v>210.82999999999993</v>
      </c>
      <c r="E18" s="915">
        <f>SUM(E14:E17)</f>
        <v>283603</v>
      </c>
      <c r="F18" s="914">
        <f>SUM(F14:F17)</f>
        <v>285961.81</v>
      </c>
      <c r="G18" s="916">
        <f>SUM(F18-E18)</f>
        <v>2358.8099999999977</v>
      </c>
      <c r="H18" s="917"/>
      <c r="I18" s="918">
        <f>SUM(F18-E18)</f>
        <v>2358.8099999999977</v>
      </c>
      <c r="J18" s="919"/>
      <c r="K18" s="919"/>
      <c r="L18" s="919"/>
      <c r="M18" s="919"/>
      <c r="N18" s="919"/>
      <c r="O18" s="919"/>
      <c r="P18" s="919"/>
    </row>
    <row r="19" spans="1:16" s="2" customFormat="1" ht="12.75">
      <c r="A19" s="1070" t="s">
        <v>99</v>
      </c>
      <c r="B19" s="1067"/>
      <c r="C19" s="1067"/>
      <c r="D19" s="1067"/>
      <c r="E19" s="1067"/>
      <c r="F19" s="1067"/>
      <c r="G19" s="1068"/>
      <c r="H19" s="609"/>
      <c r="I19" s="886"/>
      <c r="J19" s="609"/>
      <c r="K19" s="609"/>
      <c r="L19" s="609"/>
      <c r="M19" s="887"/>
      <c r="N19" s="609"/>
      <c r="O19" s="609"/>
      <c r="P19" s="887"/>
    </row>
    <row r="20" spans="1:16" s="2" customFormat="1" ht="11.25">
      <c r="A20" s="920" t="s">
        <v>107</v>
      </c>
      <c r="B20" s="889">
        <v>99</v>
      </c>
      <c r="C20" s="890">
        <v>99.23</v>
      </c>
      <c r="D20" s="891">
        <f t="shared" si="1"/>
        <v>0.23000000000000398</v>
      </c>
      <c r="E20" s="892">
        <v>15896</v>
      </c>
      <c r="F20" s="890">
        <v>24282.39</v>
      </c>
      <c r="G20" s="921">
        <f t="shared" si="2"/>
        <v>8386.39</v>
      </c>
      <c r="H20" s="609"/>
      <c r="I20" s="899">
        <f aca="true" t="shared" si="3" ref="I20:I33">SUM(F20-E20)</f>
        <v>8386.39</v>
      </c>
      <c r="J20" s="609"/>
      <c r="K20" s="609"/>
      <c r="L20" s="609"/>
      <c r="M20" s="887"/>
      <c r="N20" s="609"/>
      <c r="O20" s="609"/>
      <c r="P20" s="887"/>
    </row>
    <row r="21" spans="1:16" s="2" customFormat="1" ht="11.25">
      <c r="A21" s="922" t="s">
        <v>108</v>
      </c>
      <c r="B21" s="895">
        <v>27</v>
      </c>
      <c r="C21" s="896">
        <v>27.15</v>
      </c>
      <c r="D21" s="926">
        <f t="shared" si="1"/>
        <v>0.14999999999999858</v>
      </c>
      <c r="E21" s="897">
        <v>37161</v>
      </c>
      <c r="F21" s="896">
        <v>38507.43</v>
      </c>
      <c r="G21" s="898">
        <f t="shared" si="2"/>
        <v>1346.4300000000003</v>
      </c>
      <c r="H21" s="609"/>
      <c r="I21" s="899">
        <f t="shared" si="3"/>
        <v>1346.4300000000003</v>
      </c>
      <c r="J21" s="609"/>
      <c r="K21" s="609"/>
      <c r="L21" s="609"/>
      <c r="M21" s="887"/>
      <c r="N21" s="609"/>
      <c r="O21" s="609"/>
      <c r="P21" s="887"/>
    </row>
    <row r="22" spans="1:16" s="2" customFormat="1" ht="11.25">
      <c r="A22" s="922" t="s">
        <v>109</v>
      </c>
      <c r="B22" s="895">
        <v>0</v>
      </c>
      <c r="C22" s="896">
        <v>0</v>
      </c>
      <c r="D22" s="926">
        <f aca="true" t="shared" si="4" ref="D22:D33">SUM(C22-B22)</f>
        <v>0</v>
      </c>
      <c r="E22" s="897">
        <v>11210</v>
      </c>
      <c r="F22" s="896">
        <v>12132.28</v>
      </c>
      <c r="G22" s="898">
        <f t="shared" si="2"/>
        <v>922.2800000000007</v>
      </c>
      <c r="H22" s="609"/>
      <c r="I22" s="899">
        <f t="shared" si="3"/>
        <v>922.2800000000007</v>
      </c>
      <c r="J22" s="609"/>
      <c r="K22" s="609"/>
      <c r="L22" s="609"/>
      <c r="M22" s="887"/>
      <c r="N22" s="609"/>
      <c r="O22" s="609"/>
      <c r="P22" s="887"/>
    </row>
    <row r="23" spans="1:16" s="2" customFormat="1" ht="11.25">
      <c r="A23" s="922" t="s">
        <v>110</v>
      </c>
      <c r="B23" s="895">
        <v>0</v>
      </c>
      <c r="C23" s="896">
        <v>0</v>
      </c>
      <c r="D23" s="926">
        <f t="shared" si="4"/>
        <v>0</v>
      </c>
      <c r="E23" s="897">
        <v>26115</v>
      </c>
      <c r="F23" s="896">
        <v>30832.9</v>
      </c>
      <c r="G23" s="898">
        <f t="shared" si="2"/>
        <v>4717.9000000000015</v>
      </c>
      <c r="H23" s="609"/>
      <c r="I23" s="899">
        <f t="shared" si="3"/>
        <v>4717.9000000000015</v>
      </c>
      <c r="J23" s="609"/>
      <c r="K23" s="609"/>
      <c r="L23" s="609"/>
      <c r="M23" s="887"/>
      <c r="N23" s="609"/>
      <c r="O23" s="609"/>
      <c r="P23" s="887"/>
    </row>
    <row r="24" spans="1:16" s="2" customFormat="1" ht="11.25">
      <c r="A24" s="922" t="s">
        <v>111</v>
      </c>
      <c r="B24" s="895">
        <v>78</v>
      </c>
      <c r="C24" s="896">
        <v>78.31</v>
      </c>
      <c r="D24" s="926">
        <f t="shared" si="4"/>
        <v>0.3100000000000023</v>
      </c>
      <c r="E24" s="897">
        <v>29213</v>
      </c>
      <c r="F24" s="896">
        <v>31122.67</v>
      </c>
      <c r="G24" s="898">
        <f t="shared" si="2"/>
        <v>1909.6699999999983</v>
      </c>
      <c r="H24" s="609"/>
      <c r="I24" s="899">
        <f t="shared" si="3"/>
        <v>1909.6699999999983</v>
      </c>
      <c r="J24" s="609"/>
      <c r="K24" s="609"/>
      <c r="L24" s="609"/>
      <c r="M24" s="887"/>
      <c r="N24" s="609"/>
      <c r="O24" s="609"/>
      <c r="P24" s="887"/>
    </row>
    <row r="25" spans="1:16" s="2" customFormat="1" ht="11.25">
      <c r="A25" s="923" t="s">
        <v>50</v>
      </c>
      <c r="B25" s="901">
        <v>0</v>
      </c>
      <c r="C25" s="902">
        <v>0</v>
      </c>
      <c r="D25" s="926">
        <f t="shared" si="4"/>
        <v>0</v>
      </c>
      <c r="E25" s="904">
        <v>39570</v>
      </c>
      <c r="F25" s="902">
        <v>41121.05</v>
      </c>
      <c r="G25" s="905">
        <f t="shared" si="2"/>
        <v>1551.050000000003</v>
      </c>
      <c r="H25" s="609"/>
      <c r="I25" s="899">
        <f t="shared" si="3"/>
        <v>1551.050000000003</v>
      </c>
      <c r="J25" s="609"/>
      <c r="K25" s="609"/>
      <c r="L25" s="609"/>
      <c r="M25" s="887"/>
      <c r="N25" s="609"/>
      <c r="O25" s="609"/>
      <c r="P25" s="887"/>
    </row>
    <row r="26" spans="1:16" s="2" customFormat="1" ht="11.25">
      <c r="A26" s="927" t="s">
        <v>161</v>
      </c>
      <c r="B26" s="897">
        <v>75</v>
      </c>
      <c r="C26" s="928">
        <v>86.61</v>
      </c>
      <c r="D26" s="926">
        <f t="shared" si="4"/>
        <v>11.61</v>
      </c>
      <c r="E26" s="897">
        <v>55219</v>
      </c>
      <c r="F26" s="928">
        <v>55655.67</v>
      </c>
      <c r="G26" s="929">
        <f t="shared" si="2"/>
        <v>436.66999999999825</v>
      </c>
      <c r="H26" s="609"/>
      <c r="I26" s="899">
        <f t="shared" si="3"/>
        <v>436.66999999999825</v>
      </c>
      <c r="J26" s="609"/>
      <c r="K26" s="609"/>
      <c r="L26" s="609"/>
      <c r="M26" s="887"/>
      <c r="N26" s="609"/>
      <c r="O26" s="609"/>
      <c r="P26" s="887"/>
    </row>
    <row r="27" spans="1:16" s="2" customFormat="1" ht="11.25">
      <c r="A27" s="927" t="s">
        <v>162</v>
      </c>
      <c r="B27" s="897">
        <v>66</v>
      </c>
      <c r="C27" s="928">
        <v>103.79</v>
      </c>
      <c r="D27" s="926">
        <f t="shared" si="4"/>
        <v>37.790000000000006</v>
      </c>
      <c r="E27" s="897">
        <v>27828</v>
      </c>
      <c r="F27" s="928">
        <v>29555.98</v>
      </c>
      <c r="G27" s="929">
        <f t="shared" si="2"/>
        <v>1727.9799999999996</v>
      </c>
      <c r="H27" s="609"/>
      <c r="I27" s="899">
        <f t="shared" si="3"/>
        <v>1727.9799999999996</v>
      </c>
      <c r="J27" s="609"/>
      <c r="K27" s="609"/>
      <c r="L27" s="609"/>
      <c r="M27" s="887"/>
      <c r="N27" s="609"/>
      <c r="O27" s="609"/>
      <c r="P27" s="887"/>
    </row>
    <row r="28" spans="1:16" s="2" customFormat="1" ht="11.25">
      <c r="A28" s="927" t="s">
        <v>163</v>
      </c>
      <c r="B28" s="897">
        <v>133</v>
      </c>
      <c r="C28" s="928">
        <v>132.91</v>
      </c>
      <c r="D28" s="926">
        <f t="shared" si="4"/>
        <v>-0.09000000000000341</v>
      </c>
      <c r="E28" s="897">
        <v>135012</v>
      </c>
      <c r="F28" s="928">
        <v>135629.73</v>
      </c>
      <c r="G28" s="929">
        <f t="shared" si="2"/>
        <v>617.7300000000105</v>
      </c>
      <c r="H28" s="609"/>
      <c r="I28" s="899">
        <f t="shared" si="3"/>
        <v>617.7300000000105</v>
      </c>
      <c r="J28" s="609"/>
      <c r="K28" s="609"/>
      <c r="L28" s="609"/>
      <c r="M28" s="887"/>
      <c r="N28" s="609"/>
      <c r="O28" s="609"/>
      <c r="P28" s="887"/>
    </row>
    <row r="29" spans="1:16" s="2" customFormat="1" ht="11.25">
      <c r="A29" s="927" t="s">
        <v>164</v>
      </c>
      <c r="B29" s="897">
        <v>78</v>
      </c>
      <c r="C29" s="928">
        <v>78.01</v>
      </c>
      <c r="D29" s="926">
        <f t="shared" si="4"/>
        <v>0.010000000000005116</v>
      </c>
      <c r="E29" s="897">
        <v>10209</v>
      </c>
      <c r="F29" s="928">
        <v>10747.52</v>
      </c>
      <c r="G29" s="929">
        <f t="shared" si="2"/>
        <v>538.5200000000004</v>
      </c>
      <c r="H29" s="609"/>
      <c r="I29" s="899">
        <f t="shared" si="3"/>
        <v>538.5200000000004</v>
      </c>
      <c r="J29" s="609"/>
      <c r="K29" s="609"/>
      <c r="L29" s="609"/>
      <c r="M29" s="887"/>
      <c r="N29" s="609"/>
      <c r="O29" s="609"/>
      <c r="P29" s="887"/>
    </row>
    <row r="30" spans="1:16" s="2" customFormat="1" ht="11.25">
      <c r="A30" s="927" t="s">
        <v>165</v>
      </c>
      <c r="B30" s="897">
        <v>153</v>
      </c>
      <c r="C30" s="928">
        <v>192.64</v>
      </c>
      <c r="D30" s="926">
        <f t="shared" si="4"/>
        <v>39.639999999999986</v>
      </c>
      <c r="E30" s="897">
        <v>62061</v>
      </c>
      <c r="F30" s="928">
        <v>69908.99</v>
      </c>
      <c r="G30" s="929">
        <f t="shared" si="2"/>
        <v>7847.990000000005</v>
      </c>
      <c r="H30" s="609"/>
      <c r="I30" s="899">
        <f t="shared" si="3"/>
        <v>7847.990000000005</v>
      </c>
      <c r="J30" s="609"/>
      <c r="K30" s="609"/>
      <c r="L30" s="609"/>
      <c r="M30" s="887"/>
      <c r="N30" s="609"/>
      <c r="O30" s="609"/>
      <c r="P30" s="887"/>
    </row>
    <row r="31" spans="1:16" s="2" customFormat="1" ht="11.25">
      <c r="A31" s="927" t="s">
        <v>166</v>
      </c>
      <c r="B31" s="897">
        <v>83</v>
      </c>
      <c r="C31" s="928">
        <v>82.68</v>
      </c>
      <c r="D31" s="926">
        <f t="shared" si="4"/>
        <v>-0.3199999999999932</v>
      </c>
      <c r="E31" s="897">
        <v>133904</v>
      </c>
      <c r="F31" s="928">
        <v>134600.03</v>
      </c>
      <c r="G31" s="929">
        <f t="shared" si="2"/>
        <v>696.0299999999988</v>
      </c>
      <c r="H31" s="609"/>
      <c r="I31" s="899">
        <f t="shared" si="3"/>
        <v>696.0299999999988</v>
      </c>
      <c r="J31" s="609"/>
      <c r="K31" s="609"/>
      <c r="L31" s="609"/>
      <c r="M31" s="887"/>
      <c r="N31" s="609"/>
      <c r="O31" s="609"/>
      <c r="P31" s="887"/>
    </row>
    <row r="32" spans="1:16" s="2" customFormat="1" ht="12" thickBot="1">
      <c r="A32" s="930" t="s">
        <v>167</v>
      </c>
      <c r="B32" s="910">
        <v>69</v>
      </c>
      <c r="C32" s="931">
        <v>68.82</v>
      </c>
      <c r="D32" s="909">
        <f t="shared" si="4"/>
        <v>-0.18000000000000682</v>
      </c>
      <c r="E32" s="910">
        <v>8106</v>
      </c>
      <c r="F32" s="931">
        <v>8569.01</v>
      </c>
      <c r="G32" s="932">
        <f t="shared" si="2"/>
        <v>463.0100000000002</v>
      </c>
      <c r="H32" s="609"/>
      <c r="I32" s="909">
        <f t="shared" si="3"/>
        <v>463.0100000000002</v>
      </c>
      <c r="J32" s="609"/>
      <c r="K32" s="609"/>
      <c r="L32" s="609"/>
      <c r="M32" s="887"/>
      <c r="N32" s="609"/>
      <c r="O32" s="609"/>
      <c r="P32" s="887"/>
    </row>
    <row r="33" spans="1:16" s="435" customFormat="1" ht="14.25" customHeight="1" thickBot="1" thickTop="1">
      <c r="A33" s="912" t="s">
        <v>119</v>
      </c>
      <c r="B33" s="913">
        <f>SUM(B20:B32)</f>
        <v>861</v>
      </c>
      <c r="C33" s="914">
        <f>SUM(C20:C32)</f>
        <v>950.1499999999999</v>
      </c>
      <c r="D33" s="914">
        <f t="shared" si="4"/>
        <v>89.14999999999986</v>
      </c>
      <c r="E33" s="915">
        <f>SUM(E20:E32)</f>
        <v>591504</v>
      </c>
      <c r="F33" s="933">
        <f>SUM(F20:F32)</f>
        <v>622665.65</v>
      </c>
      <c r="G33" s="916">
        <f>SUM(F33-E33)</f>
        <v>31161.650000000023</v>
      </c>
      <c r="H33" s="917"/>
      <c r="I33" s="934">
        <f t="shared" si="3"/>
        <v>31161.650000000023</v>
      </c>
      <c r="J33" s="919"/>
      <c r="K33" s="919"/>
      <c r="L33" s="919"/>
      <c r="M33" s="919"/>
      <c r="N33" s="919"/>
      <c r="O33" s="919"/>
      <c r="P33" s="919"/>
    </row>
    <row r="34" spans="1:16" s="435" customFormat="1" ht="14.25" customHeight="1">
      <c r="A34" s="935" t="s">
        <v>170</v>
      </c>
      <c r="B34" s="936"/>
      <c r="C34" s="936"/>
      <c r="D34" s="936"/>
      <c r="E34" s="936"/>
      <c r="F34" s="936"/>
      <c r="G34" s="936"/>
      <c r="H34" s="919"/>
      <c r="I34" s="937"/>
      <c r="J34" s="919"/>
      <c r="K34" s="919"/>
      <c r="L34" s="919"/>
      <c r="M34" s="919"/>
      <c r="N34" s="919"/>
      <c r="O34" s="919"/>
      <c r="P34" s="919"/>
    </row>
    <row r="35" spans="1:16" s="435" customFormat="1" ht="14.25" customHeight="1" thickBot="1">
      <c r="A35" s="938" t="s">
        <v>172</v>
      </c>
      <c r="B35" s="939">
        <v>76</v>
      </c>
      <c r="C35" s="940">
        <v>75.96</v>
      </c>
      <c r="D35" s="909">
        <f>SUM(C35-B35)</f>
        <v>-0.04000000000000625</v>
      </c>
      <c r="E35" s="941">
        <v>1870</v>
      </c>
      <c r="F35" s="940">
        <v>2778.79</v>
      </c>
      <c r="G35" s="911">
        <f>SUM(F35-E35)</f>
        <v>908.79</v>
      </c>
      <c r="H35" s="919"/>
      <c r="I35" s="909">
        <f>SUM(F35-E35)</f>
        <v>908.79</v>
      </c>
      <c r="J35" s="919"/>
      <c r="K35" s="919"/>
      <c r="L35" s="919"/>
      <c r="M35" s="919"/>
      <c r="N35" s="919"/>
      <c r="O35" s="919"/>
      <c r="P35" s="919"/>
    </row>
    <row r="36" spans="1:16" s="435" customFormat="1" ht="14.25" customHeight="1" thickBot="1" thickTop="1">
      <c r="A36" s="942" t="s">
        <v>168</v>
      </c>
      <c r="B36" s="943">
        <f>SUM(B35)</f>
        <v>76</v>
      </c>
      <c r="C36" s="943">
        <f>SUM(C35)</f>
        <v>75.96</v>
      </c>
      <c r="D36" s="914">
        <f>SUM(C36-B36)</f>
        <v>-0.04000000000000625</v>
      </c>
      <c r="E36" s="944">
        <f>SUM(E35)</f>
        <v>1870</v>
      </c>
      <c r="F36" s="945">
        <f>SUM(F35)</f>
        <v>2778.79</v>
      </c>
      <c r="G36" s="946">
        <f>SUM(F36-E36)</f>
        <v>908.79</v>
      </c>
      <c r="H36" s="917"/>
      <c r="I36" s="934">
        <f>SUM(F36-E36)</f>
        <v>908.79</v>
      </c>
      <c r="J36" s="919"/>
      <c r="K36" s="919"/>
      <c r="L36" s="919"/>
      <c r="M36" s="919"/>
      <c r="N36" s="919"/>
      <c r="O36" s="919"/>
      <c r="P36" s="919"/>
    </row>
    <row r="37" spans="1:16" s="151" customFormat="1" ht="13.5" thickBot="1">
      <c r="A37" s="686" t="s">
        <v>171</v>
      </c>
      <c r="B37" s="947">
        <f>+B33+B18+B12+B36</f>
        <v>2467</v>
      </c>
      <c r="C37" s="947">
        <f>+C33+C18+C12+C36</f>
        <v>2814.6199999999994</v>
      </c>
      <c r="D37" s="948">
        <f>SUM(C37-B37)</f>
        <v>347.61999999999944</v>
      </c>
      <c r="E37" s="566">
        <f>+E33+E18+E12+E36</f>
        <v>1000750</v>
      </c>
      <c r="F37" s="947">
        <f>+F33+F18+F12+F36</f>
        <v>1043699.31</v>
      </c>
      <c r="G37" s="687">
        <f>SUM(F37-E37)</f>
        <v>42949.310000000056</v>
      </c>
      <c r="H37" s="571"/>
      <c r="I37" s="949">
        <f>SUM(F37-E37)</f>
        <v>42949.310000000056</v>
      </c>
      <c r="J37" s="950"/>
      <c r="K37" s="950"/>
      <c r="L37" s="950"/>
      <c r="M37" s="950"/>
      <c r="N37" s="950"/>
      <c r="O37" s="950"/>
      <c r="P37" s="950"/>
    </row>
    <row r="38" spans="1:16" s="151" customFormat="1" ht="12">
      <c r="A38" s="217"/>
      <c r="B38" s="351"/>
      <c r="C38" s="351"/>
      <c r="D38" s="434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</row>
    <row r="39" spans="1:16" s="151" customFormat="1" ht="12">
      <c r="A39" s="217"/>
      <c r="B39" s="351"/>
      <c r="C39" s="351"/>
      <c r="D39" s="434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</row>
    <row r="40" spans="1:16" s="151" customFormat="1" ht="12">
      <c r="A40" s="217"/>
      <c r="B40" s="351"/>
      <c r="C40" s="351"/>
      <c r="D40" s="434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</row>
    <row r="41" spans="1:16" s="151" customFormat="1" ht="12">
      <c r="A41" s="217"/>
      <c r="B41" s="351"/>
      <c r="C41" s="351"/>
      <c r="D41" s="434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</row>
    <row r="42" spans="1:16" s="151" customFormat="1" ht="12">
      <c r="A42" s="217"/>
      <c r="B42" s="351"/>
      <c r="C42" s="351"/>
      <c r="D42" s="434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</row>
    <row r="43" spans="1:16" s="151" customFormat="1" ht="12">
      <c r="A43" s="217"/>
      <c r="B43" s="351"/>
      <c r="C43" s="351"/>
      <c r="D43" s="434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</row>
    <row r="44" spans="1:16" s="151" customFormat="1" ht="12">
      <c r="A44" s="217"/>
      <c r="B44" s="351"/>
      <c r="C44" s="351"/>
      <c r="D44" s="434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</row>
    <row r="45" spans="1:16" s="151" customFormat="1" ht="12">
      <c r="A45" s="217"/>
      <c r="B45" s="351"/>
      <c r="C45" s="351"/>
      <c r="D45" s="434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</row>
    <row r="46" spans="1:16" s="151" customFormat="1" ht="12">
      <c r="A46" s="217"/>
      <c r="B46" s="351"/>
      <c r="C46" s="351"/>
      <c r="D46" s="434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</row>
    <row r="47" spans="1:16" s="151" customFormat="1" ht="12">
      <c r="A47" s="217"/>
      <c r="B47" s="351"/>
      <c r="C47" s="351"/>
      <c r="D47" s="434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</row>
    <row r="48" spans="1:16" s="151" customFormat="1" ht="12">
      <c r="A48" s="217"/>
      <c r="B48" s="351"/>
      <c r="C48" s="351"/>
      <c r="D48" s="434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  <row r="49" spans="1:16" s="151" customFormat="1" ht="12">
      <c r="A49" s="217"/>
      <c r="B49" s="351"/>
      <c r="C49" s="351"/>
      <c r="D49" s="434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</row>
    <row r="50" spans="1:16" s="151" customFormat="1" ht="12">
      <c r="A50" s="217"/>
      <c r="B50" s="351"/>
      <c r="C50" s="351"/>
      <c r="D50" s="434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</row>
    <row r="51" spans="1:16" s="151" customFormat="1" ht="12">
      <c r="A51" s="217"/>
      <c r="B51" s="351"/>
      <c r="C51" s="351"/>
      <c r="D51" s="434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</row>
    <row r="52" spans="1:16" s="151" customFormat="1" ht="12">
      <c r="A52" s="217"/>
      <c r="B52" s="351"/>
      <c r="C52" s="351"/>
      <c r="D52" s="434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1:16" s="151" customFormat="1" ht="12">
      <c r="A53" s="217"/>
      <c r="B53" s="351"/>
      <c r="C53" s="351"/>
      <c r="D53" s="434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1:16" s="151" customFormat="1" ht="12">
      <c r="A54" s="217"/>
      <c r="B54" s="351"/>
      <c r="C54" s="351"/>
      <c r="D54" s="434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</row>
    <row r="55" spans="1:16" s="151" customFormat="1" ht="12">
      <c r="A55" s="217"/>
      <c r="B55" s="351"/>
      <c r="C55" s="351"/>
      <c r="D55" s="434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</row>
    <row r="56" spans="1:16" s="151" customFormat="1" ht="12">
      <c r="A56" s="217"/>
      <c r="B56" s="351"/>
      <c r="C56" s="351"/>
      <c r="D56" s="434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</row>
    <row r="57" spans="1:16" s="151" customFormat="1" ht="12">
      <c r="A57" s="217"/>
      <c r="B57" s="351"/>
      <c r="C57" s="351"/>
      <c r="D57" s="434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</row>
    <row r="58" spans="1:16" s="151" customFormat="1" ht="12">
      <c r="A58" s="217"/>
      <c r="B58" s="351"/>
      <c r="C58" s="351"/>
      <c r="D58" s="434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</row>
    <row r="59" spans="1:16" s="151" customFormat="1" ht="12">
      <c r="A59" s="217"/>
      <c r="B59" s="351"/>
      <c r="C59" s="351"/>
      <c r="D59" s="434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</row>
    <row r="60" spans="2:20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14" ht="15.75">
      <c r="A61" s="1145" t="s">
        <v>197</v>
      </c>
      <c r="B61" s="1145"/>
      <c r="C61" s="1145"/>
      <c r="D61" s="1145"/>
      <c r="E61" s="1145"/>
      <c r="F61" s="1145"/>
      <c r="G61" s="1145"/>
      <c r="H61" s="1145"/>
      <c r="I61" s="1145"/>
      <c r="J61" s="1145"/>
      <c r="K61" s="1228"/>
      <c r="L61" s="1228"/>
      <c r="M61" s="1228"/>
      <c r="N61" s="512"/>
    </row>
    <row r="62" spans="1:14" ht="13.5" thickBot="1">
      <c r="A62" s="512"/>
      <c r="B62" s="512"/>
      <c r="C62" s="512"/>
      <c r="D62" s="512"/>
      <c r="E62" s="512"/>
      <c r="F62" s="512"/>
      <c r="G62" s="512"/>
      <c r="H62" s="512"/>
      <c r="I62" s="512"/>
      <c r="J62" s="512"/>
      <c r="K62" s="951"/>
      <c r="L62" s="952"/>
      <c r="M62" s="953"/>
      <c r="N62" s="512" t="s">
        <v>12</v>
      </c>
    </row>
    <row r="63" spans="1:14" s="107" customFormat="1" ht="12.75">
      <c r="A63" s="1089" t="s">
        <v>154</v>
      </c>
      <c r="B63" s="1207" t="s">
        <v>202</v>
      </c>
      <c r="C63" s="1208"/>
      <c r="D63" s="1208"/>
      <c r="E63" s="1209"/>
      <c r="F63" s="1207" t="s">
        <v>128</v>
      </c>
      <c r="G63" s="1208"/>
      <c r="H63" s="1209"/>
      <c r="I63" s="954" t="s">
        <v>36</v>
      </c>
      <c r="J63" s="1231" t="s">
        <v>198</v>
      </c>
      <c r="K63" s="1232"/>
      <c r="L63" s="1232"/>
      <c r="M63" s="1232"/>
      <c r="N63" s="955"/>
    </row>
    <row r="64" spans="1:14" s="107" customFormat="1" ht="12.75">
      <c r="A64" s="1090"/>
      <c r="B64" s="1210" t="s">
        <v>38</v>
      </c>
      <c r="C64" s="1211"/>
      <c r="D64" s="1211"/>
      <c r="E64" s="1212"/>
      <c r="F64" s="1213" t="s">
        <v>129</v>
      </c>
      <c r="G64" s="1214"/>
      <c r="H64" s="1215"/>
      <c r="I64" s="957" t="s">
        <v>39</v>
      </c>
      <c r="J64" s="794" t="s">
        <v>22</v>
      </c>
      <c r="K64" s="958"/>
      <c r="L64" s="958" t="s">
        <v>23</v>
      </c>
      <c r="M64" s="959" t="s">
        <v>26</v>
      </c>
      <c r="N64" s="795" t="s">
        <v>22</v>
      </c>
    </row>
    <row r="65" spans="1:14" s="107" customFormat="1" ht="12.75">
      <c r="A65" s="1090"/>
      <c r="B65" s="960" t="s">
        <v>41</v>
      </c>
      <c r="C65" s="698" t="s">
        <v>42</v>
      </c>
      <c r="D65" s="698" t="s">
        <v>43</v>
      </c>
      <c r="E65" s="961" t="s">
        <v>44</v>
      </c>
      <c r="F65" s="1222" t="s">
        <v>148</v>
      </c>
      <c r="G65" s="1223"/>
      <c r="H65" s="963" t="s">
        <v>44</v>
      </c>
      <c r="I65" s="957" t="s">
        <v>27</v>
      </c>
      <c r="J65" s="956" t="s">
        <v>31</v>
      </c>
      <c r="K65" s="698" t="s">
        <v>27</v>
      </c>
      <c r="L65" s="698" t="s">
        <v>22</v>
      </c>
      <c r="M65" s="956" t="s">
        <v>22</v>
      </c>
      <c r="N65" s="961" t="s">
        <v>31</v>
      </c>
    </row>
    <row r="66" spans="1:14" s="107" customFormat="1" ht="13.5" thickBot="1">
      <c r="A66" s="1091"/>
      <c r="B66" s="960"/>
      <c r="C66" s="698" t="s">
        <v>31</v>
      </c>
      <c r="D66" s="698" t="s">
        <v>34</v>
      </c>
      <c r="E66" s="961" t="s">
        <v>34</v>
      </c>
      <c r="F66" s="962"/>
      <c r="G66" s="703"/>
      <c r="H66" s="963"/>
      <c r="I66" s="964" t="s">
        <v>45</v>
      </c>
      <c r="J66" s="956"/>
      <c r="K66" s="965" t="s">
        <v>47</v>
      </c>
      <c r="L66" s="965" t="s">
        <v>48</v>
      </c>
      <c r="M66" s="966" t="s">
        <v>49</v>
      </c>
      <c r="N66" s="967" t="s">
        <v>176</v>
      </c>
    </row>
    <row r="67" spans="1:14" ht="12.75">
      <c r="A67" s="1144" t="s">
        <v>147</v>
      </c>
      <c r="B67" s="1067"/>
      <c r="C67" s="1067"/>
      <c r="D67" s="1067"/>
      <c r="E67" s="1067"/>
      <c r="F67" s="1067"/>
      <c r="G67" s="1067"/>
      <c r="H67" s="1067"/>
      <c r="I67" s="1067"/>
      <c r="J67" s="1067"/>
      <c r="K67" s="1067"/>
      <c r="L67" s="1067"/>
      <c r="M67" s="1067"/>
      <c r="N67" s="587"/>
    </row>
    <row r="68" spans="1:14" ht="12.75">
      <c r="A68" s="968" t="s">
        <v>102</v>
      </c>
      <c r="B68" s="342">
        <v>193.94</v>
      </c>
      <c r="C68" s="969">
        <v>188</v>
      </c>
      <c r="D68" s="969">
        <v>1691.84</v>
      </c>
      <c r="E68" s="970">
        <v>456.77</v>
      </c>
      <c r="F68" s="1205">
        <v>551.54</v>
      </c>
      <c r="G68" s="1206"/>
      <c r="H68" s="970"/>
      <c r="I68" s="971">
        <v>87.81</v>
      </c>
      <c r="J68" s="972">
        <v>0</v>
      </c>
      <c r="K68" s="969">
        <v>88.96</v>
      </c>
      <c r="L68" s="969">
        <v>1691.84</v>
      </c>
      <c r="M68" s="973">
        <v>456.77</v>
      </c>
      <c r="N68" s="974">
        <v>188</v>
      </c>
    </row>
    <row r="69" spans="1:14" ht="12.75">
      <c r="A69" s="968" t="s">
        <v>103</v>
      </c>
      <c r="B69" s="975">
        <v>1022.08</v>
      </c>
      <c r="C69" s="751">
        <v>203.71</v>
      </c>
      <c r="D69" s="976">
        <v>32.59</v>
      </c>
      <c r="E69" s="977">
        <v>116.61</v>
      </c>
      <c r="F69" s="1205">
        <v>40.25</v>
      </c>
      <c r="G69" s="1206"/>
      <c r="H69" s="970"/>
      <c r="I69" s="971">
        <v>126.04</v>
      </c>
      <c r="J69" s="971">
        <v>204</v>
      </c>
      <c r="K69" s="973">
        <v>110.42</v>
      </c>
      <c r="L69" s="751">
        <v>32.59</v>
      </c>
      <c r="M69" s="973">
        <v>116.61</v>
      </c>
      <c r="N69" s="978">
        <v>203.71</v>
      </c>
    </row>
    <row r="70" spans="1:14" ht="12.75">
      <c r="A70" s="470" t="s">
        <v>104</v>
      </c>
      <c r="B70" s="471">
        <v>1377.16</v>
      </c>
      <c r="C70" s="979">
        <v>51.78</v>
      </c>
      <c r="D70" s="979">
        <v>458.43</v>
      </c>
      <c r="E70" s="980">
        <v>3899.01</v>
      </c>
      <c r="F70" s="1216">
        <v>820.28</v>
      </c>
      <c r="G70" s="1217"/>
      <c r="H70" s="980"/>
      <c r="I70" s="981">
        <v>88.72</v>
      </c>
      <c r="J70" s="982">
        <v>0</v>
      </c>
      <c r="K70" s="979">
        <v>97.09</v>
      </c>
      <c r="L70" s="979">
        <v>458.43</v>
      </c>
      <c r="M70" s="983">
        <v>3899.01</v>
      </c>
      <c r="N70" s="978">
        <v>51.78</v>
      </c>
    </row>
    <row r="71" spans="1:14" ht="12.75">
      <c r="A71" s="100" t="s">
        <v>158</v>
      </c>
      <c r="B71" s="101">
        <v>870.72</v>
      </c>
      <c r="C71" s="751">
        <v>0</v>
      </c>
      <c r="D71" s="751">
        <v>0</v>
      </c>
      <c r="E71" s="977">
        <v>0</v>
      </c>
      <c r="F71" s="984">
        <v>1197.68</v>
      </c>
      <c r="G71" s="985"/>
      <c r="H71" s="977"/>
      <c r="I71" s="986">
        <v>141.19</v>
      </c>
      <c r="J71" s="987"/>
      <c r="K71" s="751">
        <v>155.09</v>
      </c>
      <c r="L71" s="751">
        <v>82.84</v>
      </c>
      <c r="M71" s="988">
        <v>199.98</v>
      </c>
      <c r="N71" s="978">
        <v>20.71</v>
      </c>
    </row>
    <row r="72" spans="1:32" ht="13.5" thickBot="1">
      <c r="A72" s="444" t="s">
        <v>159</v>
      </c>
      <c r="B72" s="445">
        <v>760.35</v>
      </c>
      <c r="C72" s="989">
        <v>0</v>
      </c>
      <c r="D72" s="989">
        <v>0</v>
      </c>
      <c r="E72" s="990">
        <v>144.38</v>
      </c>
      <c r="F72" s="991">
        <v>7.31</v>
      </c>
      <c r="G72" s="992"/>
      <c r="H72" s="990"/>
      <c r="I72" s="993">
        <v>34.57</v>
      </c>
      <c r="J72" s="994"/>
      <c r="K72" s="989">
        <v>42.37</v>
      </c>
      <c r="L72" s="989">
        <v>0</v>
      </c>
      <c r="M72" s="995">
        <v>144.49</v>
      </c>
      <c r="N72" s="684">
        <v>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14" ht="14.25" thickBot="1" thickTop="1">
      <c r="A73" s="996" t="s">
        <v>97</v>
      </c>
      <c r="B73" s="566">
        <f>SUM(B68:B72)</f>
        <v>4224.250000000001</v>
      </c>
      <c r="C73" s="568">
        <f>SUM(C68:C72)</f>
        <v>443.49</v>
      </c>
      <c r="D73" s="568">
        <f>SUM(D68:D72)</f>
        <v>2182.8599999999997</v>
      </c>
      <c r="E73" s="567">
        <f>SUM(E68:E72)</f>
        <v>4616.77</v>
      </c>
      <c r="F73" s="1233">
        <f>SUM(F68:F72)</f>
        <v>2617.06</v>
      </c>
      <c r="G73" s="1234"/>
      <c r="H73" s="997">
        <f>SUM(H68:H70)</f>
        <v>0</v>
      </c>
      <c r="I73" s="998">
        <f>SUM(I68:I72)</f>
        <v>478.33000000000004</v>
      </c>
      <c r="J73" s="947">
        <f>SUM(J68:J70)</f>
        <v>204</v>
      </c>
      <c r="K73" s="568">
        <f>SUM(K68:K72)</f>
        <v>493.93000000000006</v>
      </c>
      <c r="L73" s="568">
        <f>SUM(L68:L72)</f>
        <v>2265.7</v>
      </c>
      <c r="M73" s="567">
        <f>SUM(M68:M72)</f>
        <v>4816.86</v>
      </c>
      <c r="N73" s="582">
        <f>SUM(N68:N72)</f>
        <v>464.2</v>
      </c>
    </row>
    <row r="74" spans="1:14" ht="12.75">
      <c r="A74" s="1144" t="s">
        <v>90</v>
      </c>
      <c r="B74" s="1067"/>
      <c r="C74" s="1067"/>
      <c r="D74" s="1067"/>
      <c r="E74" s="1067"/>
      <c r="F74" s="1067"/>
      <c r="G74" s="1067"/>
      <c r="H74" s="1067"/>
      <c r="I74" s="1067"/>
      <c r="J74" s="1067"/>
      <c r="K74" s="1067"/>
      <c r="L74" s="1067"/>
      <c r="M74" s="1067"/>
      <c r="N74" s="587"/>
    </row>
    <row r="75" spans="1:14" ht="12.75">
      <c r="A75" s="100" t="s">
        <v>89</v>
      </c>
      <c r="B75" s="999">
        <v>4537.36</v>
      </c>
      <c r="C75" s="751">
        <v>145.51</v>
      </c>
      <c r="D75" s="752">
        <v>1049.9</v>
      </c>
      <c r="E75" s="977">
        <v>5295.83</v>
      </c>
      <c r="F75" s="1220">
        <v>1732.47</v>
      </c>
      <c r="G75" s="1221"/>
      <c r="H75" s="977"/>
      <c r="I75" s="986">
        <v>94.24</v>
      </c>
      <c r="J75" s="977">
        <v>132</v>
      </c>
      <c r="K75" s="101">
        <v>73.69</v>
      </c>
      <c r="L75" s="987">
        <v>1049.9</v>
      </c>
      <c r="M75" s="988">
        <v>5295.83</v>
      </c>
      <c r="N75" s="978">
        <v>145.51</v>
      </c>
    </row>
    <row r="76" spans="1:14" ht="12.75">
      <c r="A76" s="100" t="s">
        <v>105</v>
      </c>
      <c r="B76" s="999">
        <v>1632.98</v>
      </c>
      <c r="C76" s="751">
        <v>31.21</v>
      </c>
      <c r="D76" s="752">
        <v>208.2</v>
      </c>
      <c r="E76" s="977">
        <v>241.15</v>
      </c>
      <c r="F76" s="1220">
        <v>1385.05</v>
      </c>
      <c r="G76" s="1221"/>
      <c r="H76" s="977"/>
      <c r="I76" s="971">
        <v>72.64</v>
      </c>
      <c r="J76" s="987">
        <v>3</v>
      </c>
      <c r="K76" s="969">
        <v>112.96</v>
      </c>
      <c r="L76" s="987">
        <v>208.2</v>
      </c>
      <c r="M76" s="988">
        <v>241.15</v>
      </c>
      <c r="N76" s="978">
        <v>31.21</v>
      </c>
    </row>
    <row r="77" spans="1:14" ht="12.75">
      <c r="A77" s="470" t="s">
        <v>106</v>
      </c>
      <c r="B77" s="471">
        <v>1038.55</v>
      </c>
      <c r="C77" s="979">
        <v>72.6</v>
      </c>
      <c r="D77" s="979">
        <v>30.36</v>
      </c>
      <c r="E77" s="980">
        <v>71.49</v>
      </c>
      <c r="F77" s="1216">
        <v>715.13</v>
      </c>
      <c r="G77" s="1217"/>
      <c r="H77" s="980"/>
      <c r="I77" s="981">
        <v>273.8</v>
      </c>
      <c r="J77" s="982">
        <v>69</v>
      </c>
      <c r="K77" s="979">
        <v>280.75</v>
      </c>
      <c r="L77" s="982">
        <v>30.36</v>
      </c>
      <c r="M77" s="983">
        <v>71.43</v>
      </c>
      <c r="N77" s="978">
        <v>72.6</v>
      </c>
    </row>
    <row r="78" spans="1:14" ht="13.5" thickBot="1">
      <c r="A78" s="444" t="s">
        <v>160</v>
      </c>
      <c r="B78" s="445">
        <v>1889.82</v>
      </c>
      <c r="C78" s="989">
        <v>11.59</v>
      </c>
      <c r="D78" s="989">
        <v>46.35</v>
      </c>
      <c r="E78" s="990">
        <v>815.92</v>
      </c>
      <c r="F78" s="991">
        <v>67.84</v>
      </c>
      <c r="G78" s="992"/>
      <c r="H78" s="990"/>
      <c r="I78" s="993">
        <v>99</v>
      </c>
      <c r="J78" s="994"/>
      <c r="K78" s="989">
        <v>92.11</v>
      </c>
      <c r="L78" s="994">
        <v>46.35</v>
      </c>
      <c r="M78" s="995">
        <v>815.92</v>
      </c>
      <c r="N78" s="685">
        <v>11.59</v>
      </c>
    </row>
    <row r="79" spans="1:14" ht="14.25" thickBot="1" thickTop="1">
      <c r="A79" s="996" t="s">
        <v>98</v>
      </c>
      <c r="B79" s="1000">
        <f>SUM(B75:B78)</f>
        <v>9098.710000000001</v>
      </c>
      <c r="C79" s="1001">
        <f>SUM(C75:C78)</f>
        <v>260.90999999999997</v>
      </c>
      <c r="D79" s="1001">
        <f>SUM(D75:D78)</f>
        <v>1334.81</v>
      </c>
      <c r="E79" s="947">
        <f>SUM(E75:E78)</f>
        <v>6424.389999999999</v>
      </c>
      <c r="F79" s="1218">
        <f>SUM(F74:F78)</f>
        <v>3900.4900000000002</v>
      </c>
      <c r="G79" s="1219"/>
      <c r="H79" s="582"/>
      <c r="I79" s="566">
        <f>SUM(I75:I78)</f>
        <v>539.6800000000001</v>
      </c>
      <c r="J79" s="947"/>
      <c r="K79" s="1000">
        <f>SUM(K75:K78)</f>
        <v>559.51</v>
      </c>
      <c r="L79" s="1001">
        <f>SUM(L75:L78)</f>
        <v>1334.81</v>
      </c>
      <c r="M79" s="1002">
        <f>SUM(M75:M78)</f>
        <v>6424.33</v>
      </c>
      <c r="N79" s="1003">
        <f>SUM(N75:N78)</f>
        <v>260.90999999999997</v>
      </c>
    </row>
    <row r="80" spans="1:14" ht="12.75">
      <c r="A80" s="1144" t="s">
        <v>99</v>
      </c>
      <c r="B80" s="1067"/>
      <c r="C80" s="1067"/>
      <c r="D80" s="1067"/>
      <c r="E80" s="1067"/>
      <c r="F80" s="1067"/>
      <c r="G80" s="1067"/>
      <c r="H80" s="1067"/>
      <c r="I80" s="1067"/>
      <c r="J80" s="1067"/>
      <c r="K80" s="1067"/>
      <c r="L80" s="1067"/>
      <c r="M80" s="1067"/>
      <c r="N80" s="587"/>
    </row>
    <row r="81" spans="1:14" ht="12.75">
      <c r="A81" s="968" t="s">
        <v>107</v>
      </c>
      <c r="B81" s="342">
        <v>1125</v>
      </c>
      <c r="C81" s="969">
        <v>0</v>
      </c>
      <c r="D81" s="969">
        <v>0</v>
      </c>
      <c r="E81" s="1004">
        <v>0</v>
      </c>
      <c r="F81" s="1205">
        <v>88</v>
      </c>
      <c r="G81" s="1206"/>
      <c r="H81" s="970"/>
      <c r="I81" s="971">
        <v>33.59</v>
      </c>
      <c r="J81" s="976">
        <v>8</v>
      </c>
      <c r="K81" s="342">
        <v>40</v>
      </c>
      <c r="L81" s="972">
        <v>117</v>
      </c>
      <c r="M81" s="973">
        <v>111</v>
      </c>
      <c r="N81" s="974">
        <v>13</v>
      </c>
    </row>
    <row r="82" spans="1:14" ht="12.75">
      <c r="A82" s="100" t="s">
        <v>108</v>
      </c>
      <c r="B82" s="536">
        <v>1638.1</v>
      </c>
      <c r="C82" s="751">
        <v>24.3</v>
      </c>
      <c r="D82" s="751">
        <v>0</v>
      </c>
      <c r="E82" s="1005">
        <v>70.08</v>
      </c>
      <c r="F82" s="1220">
        <v>119.88</v>
      </c>
      <c r="G82" s="1221"/>
      <c r="H82" s="977"/>
      <c r="I82" s="986">
        <v>148.49</v>
      </c>
      <c r="J82" s="557">
        <v>0</v>
      </c>
      <c r="K82" s="101">
        <v>295</v>
      </c>
      <c r="L82" s="987">
        <v>118.59</v>
      </c>
      <c r="M82" s="988">
        <v>70.08</v>
      </c>
      <c r="N82" s="978">
        <v>24.3</v>
      </c>
    </row>
    <row r="83" spans="1:14" ht="12.75">
      <c r="A83" s="100" t="s">
        <v>109</v>
      </c>
      <c r="B83" s="550">
        <v>256</v>
      </c>
      <c r="C83" s="979">
        <v>256.09</v>
      </c>
      <c r="D83" s="979">
        <v>0</v>
      </c>
      <c r="E83" s="1006">
        <v>0</v>
      </c>
      <c r="F83" s="1216">
        <v>0</v>
      </c>
      <c r="G83" s="1217"/>
      <c r="H83" s="980"/>
      <c r="I83" s="981">
        <v>100</v>
      </c>
      <c r="J83" s="1007">
        <v>47</v>
      </c>
      <c r="K83" s="101">
        <v>100</v>
      </c>
      <c r="L83" s="982">
        <v>132</v>
      </c>
      <c r="M83" s="983">
        <v>196</v>
      </c>
      <c r="N83" s="974">
        <v>16</v>
      </c>
    </row>
    <row r="84" spans="1:14" ht="12.75">
      <c r="A84" s="100" t="s">
        <v>110</v>
      </c>
      <c r="B84" s="101">
        <v>785</v>
      </c>
      <c r="C84" s="751">
        <v>0</v>
      </c>
      <c r="D84" s="751">
        <v>0</v>
      </c>
      <c r="E84" s="1005">
        <v>0</v>
      </c>
      <c r="F84" s="1220">
        <v>0</v>
      </c>
      <c r="G84" s="1221"/>
      <c r="H84" s="1008"/>
      <c r="I84" s="986">
        <v>102.06</v>
      </c>
      <c r="J84" s="557">
        <v>109</v>
      </c>
      <c r="K84" s="101">
        <v>144.49</v>
      </c>
      <c r="L84" s="987">
        <v>126.44</v>
      </c>
      <c r="M84" s="988">
        <v>26.84</v>
      </c>
      <c r="N84" s="978">
        <v>42.61</v>
      </c>
    </row>
    <row r="85" spans="1:14" ht="12.75">
      <c r="A85" s="100" t="s">
        <v>111</v>
      </c>
      <c r="B85" s="342">
        <v>571</v>
      </c>
      <c r="C85" s="969">
        <v>16</v>
      </c>
      <c r="D85" s="969">
        <v>84</v>
      </c>
      <c r="E85" s="1004">
        <v>160</v>
      </c>
      <c r="F85" s="1205">
        <v>0</v>
      </c>
      <c r="G85" s="1206"/>
      <c r="H85" s="970"/>
      <c r="I85" s="971">
        <v>62</v>
      </c>
      <c r="J85" s="976">
        <v>31</v>
      </c>
      <c r="K85" s="101">
        <v>0</v>
      </c>
      <c r="L85" s="972">
        <v>84</v>
      </c>
      <c r="M85" s="973">
        <v>160</v>
      </c>
      <c r="N85" s="974">
        <v>16</v>
      </c>
    </row>
    <row r="86" spans="1:14" ht="12.75">
      <c r="A86" s="470" t="s">
        <v>50</v>
      </c>
      <c r="B86" s="471">
        <v>1972.92</v>
      </c>
      <c r="C86" s="979">
        <v>30.99</v>
      </c>
      <c r="D86" s="979">
        <v>230.66</v>
      </c>
      <c r="E86" s="1006">
        <v>159.72</v>
      </c>
      <c r="F86" s="1216">
        <v>0</v>
      </c>
      <c r="G86" s="1217"/>
      <c r="H86" s="980"/>
      <c r="I86" s="981">
        <v>108.24</v>
      </c>
      <c r="J86" s="1007">
        <v>176</v>
      </c>
      <c r="K86" s="471">
        <v>132.95</v>
      </c>
      <c r="L86" s="982">
        <v>230.66</v>
      </c>
      <c r="M86" s="983">
        <v>159.72</v>
      </c>
      <c r="N86" s="978">
        <v>30.99</v>
      </c>
    </row>
    <row r="87" spans="1:14" ht="12.75">
      <c r="A87" s="100" t="s">
        <v>161</v>
      </c>
      <c r="B87" s="101">
        <v>2146</v>
      </c>
      <c r="C87" s="751">
        <v>0</v>
      </c>
      <c r="D87" s="751">
        <v>108.48</v>
      </c>
      <c r="E87" s="1005">
        <v>342.18</v>
      </c>
      <c r="F87" s="984">
        <v>467.6</v>
      </c>
      <c r="G87" s="985"/>
      <c r="H87" s="977"/>
      <c r="I87" s="986">
        <v>162.96</v>
      </c>
      <c r="J87" s="752"/>
      <c r="K87" s="101">
        <v>183.31</v>
      </c>
      <c r="L87" s="987">
        <v>108.48</v>
      </c>
      <c r="M87" s="988">
        <v>342.18</v>
      </c>
      <c r="N87" s="974">
        <v>0</v>
      </c>
    </row>
    <row r="88" spans="1:14" ht="12.75">
      <c r="A88" s="100" t="s">
        <v>162</v>
      </c>
      <c r="B88" s="101">
        <v>2328.81</v>
      </c>
      <c r="C88" s="751">
        <v>12.14</v>
      </c>
      <c r="D88" s="751">
        <v>67.3</v>
      </c>
      <c r="E88" s="1005">
        <v>595.09</v>
      </c>
      <c r="F88" s="984">
        <v>63.56</v>
      </c>
      <c r="G88" s="985"/>
      <c r="H88" s="977"/>
      <c r="I88" s="986">
        <v>48.63</v>
      </c>
      <c r="J88" s="752"/>
      <c r="K88" s="101">
        <v>38.07</v>
      </c>
      <c r="L88" s="987">
        <v>67.3</v>
      </c>
      <c r="M88" s="988">
        <v>595.09</v>
      </c>
      <c r="N88" s="978">
        <v>12.14</v>
      </c>
    </row>
    <row r="89" spans="1:14" ht="12.75">
      <c r="A89" s="100" t="s">
        <v>163</v>
      </c>
      <c r="B89" s="101">
        <v>1243.68</v>
      </c>
      <c r="C89" s="751">
        <v>0</v>
      </c>
      <c r="D89" s="751">
        <v>0</v>
      </c>
      <c r="E89" s="1005">
        <v>0</v>
      </c>
      <c r="F89" s="984">
        <v>2088.79</v>
      </c>
      <c r="G89" s="985"/>
      <c r="H89" s="977"/>
      <c r="I89" s="986">
        <v>152.97</v>
      </c>
      <c r="J89" s="752"/>
      <c r="K89" s="101">
        <v>152.79</v>
      </c>
      <c r="L89" s="987">
        <v>115.47</v>
      </c>
      <c r="M89" s="988">
        <v>1457.33</v>
      </c>
      <c r="N89" s="978">
        <v>19.11</v>
      </c>
    </row>
    <row r="90" spans="1:14" ht="12.75">
      <c r="A90" s="100" t="s">
        <v>164</v>
      </c>
      <c r="B90" s="101">
        <v>921.13</v>
      </c>
      <c r="C90" s="751">
        <v>21.9</v>
      </c>
      <c r="D90" s="751">
        <v>87.61</v>
      </c>
      <c r="E90" s="1005">
        <v>285.27</v>
      </c>
      <c r="F90" s="984">
        <v>443.57</v>
      </c>
      <c r="G90" s="985"/>
      <c r="H90" s="977"/>
      <c r="I90" s="986">
        <v>77.84</v>
      </c>
      <c r="J90" s="752"/>
      <c r="K90" s="101">
        <v>86.82</v>
      </c>
      <c r="L90" s="987">
        <v>87.61</v>
      </c>
      <c r="M90" s="988">
        <v>285.27</v>
      </c>
      <c r="N90" s="978">
        <v>21.9</v>
      </c>
    </row>
    <row r="91" spans="1:14" ht="12.75">
      <c r="A91" s="100" t="s">
        <v>165</v>
      </c>
      <c r="B91" s="101">
        <v>2204</v>
      </c>
      <c r="C91" s="751">
        <v>0</v>
      </c>
      <c r="D91" s="751">
        <v>49</v>
      </c>
      <c r="E91" s="1005">
        <v>553</v>
      </c>
      <c r="F91" s="984">
        <v>464</v>
      </c>
      <c r="G91" s="985"/>
      <c r="H91" s="977"/>
      <c r="I91" s="986">
        <v>256</v>
      </c>
      <c r="J91" s="752"/>
      <c r="K91" s="101">
        <v>289</v>
      </c>
      <c r="L91" s="987">
        <v>49</v>
      </c>
      <c r="M91" s="988">
        <v>553</v>
      </c>
      <c r="N91" s="974">
        <v>0</v>
      </c>
    </row>
    <row r="92" spans="1:14" ht="12.75">
      <c r="A92" s="100" t="s">
        <v>166</v>
      </c>
      <c r="B92" s="101">
        <v>1235</v>
      </c>
      <c r="C92" s="751">
        <v>0</v>
      </c>
      <c r="D92" s="751">
        <v>0</v>
      </c>
      <c r="E92" s="1005">
        <v>0</v>
      </c>
      <c r="F92" s="984">
        <v>1442</v>
      </c>
      <c r="G92" s="985"/>
      <c r="H92" s="977"/>
      <c r="I92" s="986">
        <v>213</v>
      </c>
      <c r="J92" s="752"/>
      <c r="K92" s="101">
        <v>213</v>
      </c>
      <c r="L92" s="987">
        <v>47</v>
      </c>
      <c r="M92" s="988">
        <v>1077</v>
      </c>
      <c r="N92" s="974">
        <v>12</v>
      </c>
    </row>
    <row r="93" spans="1:14" ht="13.5" thickBot="1">
      <c r="A93" s="444" t="s">
        <v>167</v>
      </c>
      <c r="B93" s="445">
        <v>1305.65</v>
      </c>
      <c r="C93" s="989">
        <v>21.3</v>
      </c>
      <c r="D93" s="989">
        <v>0.24</v>
      </c>
      <c r="E93" s="1009">
        <v>154.84</v>
      </c>
      <c r="F93" s="991">
        <v>60.48</v>
      </c>
      <c r="G93" s="992"/>
      <c r="H93" s="990"/>
      <c r="I93" s="993">
        <v>183.56</v>
      </c>
      <c r="J93" s="1010"/>
      <c r="K93" s="445">
        <v>190.07</v>
      </c>
      <c r="L93" s="994">
        <v>0.24</v>
      </c>
      <c r="M93" s="995">
        <v>154.84</v>
      </c>
      <c r="N93" s="684">
        <v>21</v>
      </c>
    </row>
    <row r="94" spans="1:14" ht="14.25" thickBot="1" thickTop="1">
      <c r="A94" s="1011" t="s">
        <v>100</v>
      </c>
      <c r="B94" s="1012">
        <f>SUM(B81:B93)</f>
        <v>17732.29</v>
      </c>
      <c r="C94" s="1001">
        <f>SUM(C81:C93)</f>
        <v>382.71999999999997</v>
      </c>
      <c r="D94" s="1001">
        <f>SUM(D81:D93)</f>
        <v>627.29</v>
      </c>
      <c r="E94" s="1003">
        <f>SUM(E81:E93)</f>
        <v>2320.1800000000003</v>
      </c>
      <c r="F94" s="1218">
        <f>SUM(F81:F93)</f>
        <v>5237.879999999999</v>
      </c>
      <c r="G94" s="1219"/>
      <c r="H94" s="582">
        <f>SUM(H81:H86)</f>
        <v>0</v>
      </c>
      <c r="I94" s="566">
        <f>SUM(I81:I93)</f>
        <v>1649.3400000000001</v>
      </c>
      <c r="J94" s="1002">
        <f>SUM(J81:J86)</f>
        <v>371</v>
      </c>
      <c r="K94" s="1000">
        <f>SUM(K81:K93)</f>
        <v>1865.5</v>
      </c>
      <c r="L94" s="1001">
        <f>SUM(L81:L93)</f>
        <v>1283.7899999999997</v>
      </c>
      <c r="M94" s="947">
        <f>SUM(M81:M93)</f>
        <v>5188.35</v>
      </c>
      <c r="N94" s="1003">
        <f>SUM(N81:N93)</f>
        <v>229.05000000000004</v>
      </c>
    </row>
    <row r="95" spans="1:14" ht="12.75">
      <c r="A95" s="1013" t="s">
        <v>170</v>
      </c>
      <c r="B95" s="1014"/>
      <c r="C95" s="1014"/>
      <c r="D95" s="1014"/>
      <c r="E95" s="1014"/>
      <c r="F95" s="1015"/>
      <c r="G95" s="1016"/>
      <c r="H95" s="1014"/>
      <c r="I95" s="1014"/>
      <c r="J95" s="1014"/>
      <c r="K95" s="1014"/>
      <c r="L95" s="1014"/>
      <c r="M95" s="1014"/>
      <c r="N95" s="587"/>
    </row>
    <row r="96" spans="1:14" ht="13.5" thickBot="1">
      <c r="A96" s="1017" t="s">
        <v>173</v>
      </c>
      <c r="B96" s="1018">
        <v>530.98</v>
      </c>
      <c r="C96" s="1019">
        <v>3.5</v>
      </c>
      <c r="D96" s="1019">
        <v>14.36</v>
      </c>
      <c r="E96" s="1020">
        <v>89.36</v>
      </c>
      <c r="F96" s="1021">
        <v>0</v>
      </c>
      <c r="G96" s="1022"/>
      <c r="H96" s="1023"/>
      <c r="I96" s="1024">
        <v>30.58</v>
      </c>
      <c r="J96" s="1025"/>
      <c r="K96" s="1018">
        <v>30.37</v>
      </c>
      <c r="L96" s="1026">
        <v>14.36</v>
      </c>
      <c r="M96" s="1026">
        <v>89.36</v>
      </c>
      <c r="N96" s="1027">
        <v>3.5</v>
      </c>
    </row>
    <row r="97" spans="1:14" ht="14.25" thickBot="1" thickTop="1">
      <c r="A97" s="1028" t="s">
        <v>174</v>
      </c>
      <c r="B97" s="1029">
        <f aca="true" t="shared" si="5" ref="B97:G97">SUM(B96)</f>
        <v>530.98</v>
      </c>
      <c r="C97" s="1029">
        <f t="shared" si="5"/>
        <v>3.5</v>
      </c>
      <c r="D97" s="1029">
        <f t="shared" si="5"/>
        <v>14.36</v>
      </c>
      <c r="E97" s="1030">
        <f t="shared" si="5"/>
        <v>89.36</v>
      </c>
      <c r="F97" s="1030">
        <f t="shared" si="5"/>
        <v>0</v>
      </c>
      <c r="G97" s="1029">
        <f t="shared" si="5"/>
        <v>0</v>
      </c>
      <c r="H97" s="1031"/>
      <c r="I97" s="1032">
        <f>SUM(I96)</f>
        <v>30.58</v>
      </c>
      <c r="J97" s="997"/>
      <c r="K97" s="1029">
        <f>SUM(K96)</f>
        <v>30.37</v>
      </c>
      <c r="L97" s="1029">
        <f>SUM(L96)</f>
        <v>14.36</v>
      </c>
      <c r="M97" s="1033">
        <f>SUM(M96)</f>
        <v>89.36</v>
      </c>
      <c r="N97" s="1030">
        <f>SUM(N96)</f>
        <v>3.5</v>
      </c>
    </row>
    <row r="98" spans="1:14" ht="16.5" thickBot="1">
      <c r="A98" s="1034" t="s">
        <v>171</v>
      </c>
      <c r="B98" s="1035">
        <f>+B94+B79+B73+B97</f>
        <v>31586.23</v>
      </c>
      <c r="C98" s="1036">
        <f>+C94+C79+C73+C97</f>
        <v>1090.62</v>
      </c>
      <c r="D98" s="1036">
        <f>+D94+D79+D73+D97</f>
        <v>4159.319999999999</v>
      </c>
      <c r="E98" s="1037">
        <f>+E94+E79+E73+E97</f>
        <v>13450.7</v>
      </c>
      <c r="F98" s="1229">
        <f>+F94+F79+F73+F97</f>
        <v>11755.429999999998</v>
      </c>
      <c r="G98" s="1230"/>
      <c r="H98" s="1038"/>
      <c r="I98" s="1035">
        <f>+I94+I79+I73+I97</f>
        <v>2697.9300000000003</v>
      </c>
      <c r="J98" s="1038"/>
      <c r="K98" s="1035">
        <f>+K94+K79+K73+K97</f>
        <v>2949.3100000000004</v>
      </c>
      <c r="L98" s="1036">
        <f>+L94+L79+L73+L97</f>
        <v>4898.659999999999</v>
      </c>
      <c r="M98" s="1039">
        <f>+M94+M79+M73+M97</f>
        <v>16518.9</v>
      </c>
      <c r="N98" s="1040">
        <f>+N94+N79+N73+N97</f>
        <v>957.6600000000001</v>
      </c>
    </row>
  </sheetData>
  <mergeCells count="35">
    <mergeCell ref="A6:G6"/>
    <mergeCell ref="F98:G98"/>
    <mergeCell ref="J63:M63"/>
    <mergeCell ref="F70:G70"/>
    <mergeCell ref="F73:G73"/>
    <mergeCell ref="F75:G75"/>
    <mergeCell ref="F76:G76"/>
    <mergeCell ref="F77:G77"/>
    <mergeCell ref="F79:G79"/>
    <mergeCell ref="F81:G81"/>
    <mergeCell ref="F65:G65"/>
    <mergeCell ref="F83:G83"/>
    <mergeCell ref="F84:G84"/>
    <mergeCell ref="A1:P1"/>
    <mergeCell ref="B3:D3"/>
    <mergeCell ref="E3:G3"/>
    <mergeCell ref="A61:J61"/>
    <mergeCell ref="K61:M61"/>
    <mergeCell ref="A13:G13"/>
    <mergeCell ref="A19:G19"/>
    <mergeCell ref="F86:G86"/>
    <mergeCell ref="A74:M74"/>
    <mergeCell ref="A80:M80"/>
    <mergeCell ref="F94:G94"/>
    <mergeCell ref="F82:G82"/>
    <mergeCell ref="A63:A66"/>
    <mergeCell ref="A3:A5"/>
    <mergeCell ref="A67:M67"/>
    <mergeCell ref="F85:G85"/>
    <mergeCell ref="B63:E63"/>
    <mergeCell ref="F63:H63"/>
    <mergeCell ref="F68:G68"/>
    <mergeCell ref="F69:G69"/>
    <mergeCell ref="B64:E64"/>
    <mergeCell ref="F64:H64"/>
  </mergeCells>
  <printOptions horizontalCentered="1"/>
  <pageMargins left="0.3937007874015748" right="0.3937007874015748" top="0.63" bottom="0.2362204724409449" header="0.3937007874015748" footer="0.1968503937007874"/>
  <pageSetup horizontalDpi="600" verticalDpi="600" orientation="landscape" paperSize="9" scale="80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5" zoomScaleSheetLayoutView="75" workbookViewId="0" topLeftCell="A1">
      <selection activeCell="G36" sqref="G36"/>
    </sheetView>
  </sheetViews>
  <sheetFormatPr defaultColWidth="9.00390625" defaultRowHeight="12.75"/>
  <cols>
    <col min="1" max="1" width="39.00390625" style="254" customWidth="1"/>
    <col min="2" max="2" width="11.75390625" style="71" customWidth="1"/>
    <col min="3" max="5" width="11.25390625" style="72" customWidth="1"/>
    <col min="6" max="6" width="11.25390625" style="73" customWidth="1"/>
    <col min="7" max="8" width="11.25390625" style="71" customWidth="1"/>
    <col min="9" max="12" width="11.25390625" style="72" customWidth="1"/>
    <col min="13" max="13" width="11.25390625" style="58" customWidth="1"/>
  </cols>
  <sheetData>
    <row r="1" spans="1:13" s="26" customFormat="1" ht="16.5" thickBot="1">
      <c r="A1" s="1113" t="s">
        <v>112</v>
      </c>
      <c r="B1" s="1113"/>
      <c r="C1" s="1113"/>
      <c r="D1" s="1113"/>
      <c r="E1" s="1113"/>
      <c r="F1" s="1113"/>
      <c r="G1" s="1113"/>
      <c r="H1" s="1113"/>
      <c r="I1" s="1113"/>
      <c r="J1" s="24"/>
      <c r="K1" s="24"/>
      <c r="L1" s="24"/>
      <c r="M1" s="25" t="s">
        <v>12</v>
      </c>
    </row>
    <row r="2" spans="1:13" s="26" customFormat="1" ht="15.75">
      <c r="A2" s="248"/>
      <c r="B2" s="27" t="s">
        <v>13</v>
      </c>
      <c r="C2" s="1235" t="s">
        <v>14</v>
      </c>
      <c r="D2" s="1236"/>
      <c r="E2" s="1237" t="s">
        <v>15</v>
      </c>
      <c r="F2" s="1238"/>
      <c r="G2" s="1239"/>
      <c r="H2" s="1240" t="s">
        <v>16</v>
      </c>
      <c r="I2" s="1241"/>
      <c r="J2" s="1241"/>
      <c r="K2" s="1241"/>
      <c r="L2" s="1242"/>
      <c r="M2" s="28" t="s">
        <v>17</v>
      </c>
    </row>
    <row r="3" spans="1:13" s="26" customFormat="1" ht="15.75">
      <c r="A3" s="249" t="s">
        <v>88</v>
      </c>
      <c r="B3" s="29" t="s">
        <v>18</v>
      </c>
      <c r="C3" s="30" t="s">
        <v>19</v>
      </c>
      <c r="D3" s="31" t="s">
        <v>20</v>
      </c>
      <c r="E3" s="32" t="s">
        <v>21</v>
      </c>
      <c r="F3" s="33" t="s">
        <v>22</v>
      </c>
      <c r="G3" s="34" t="s">
        <v>23</v>
      </c>
      <c r="H3" s="35" t="s">
        <v>24</v>
      </c>
      <c r="I3" s="33" t="s">
        <v>25</v>
      </c>
      <c r="J3" s="36" t="s">
        <v>22</v>
      </c>
      <c r="K3" s="37" t="s">
        <v>26</v>
      </c>
      <c r="L3" s="31" t="s">
        <v>27</v>
      </c>
      <c r="M3" s="38" t="s">
        <v>28</v>
      </c>
    </row>
    <row r="4" spans="1:13" s="26" customFormat="1" ht="13.5" thickBot="1">
      <c r="A4" s="275" t="s">
        <v>113</v>
      </c>
      <c r="B4" s="39" t="s">
        <v>29</v>
      </c>
      <c r="C4" s="40"/>
      <c r="D4" s="41"/>
      <c r="E4" s="42" t="s">
        <v>30</v>
      </c>
      <c r="F4" s="43" t="s">
        <v>31</v>
      </c>
      <c r="G4" s="44" t="s">
        <v>22</v>
      </c>
      <c r="H4" s="45" t="s">
        <v>32</v>
      </c>
      <c r="I4" s="43" t="s">
        <v>31</v>
      </c>
      <c r="J4" s="46" t="s">
        <v>23</v>
      </c>
      <c r="K4" s="47" t="s">
        <v>22</v>
      </c>
      <c r="L4" s="48"/>
      <c r="M4" s="49" t="s">
        <v>33</v>
      </c>
    </row>
    <row r="5" spans="1:13" s="26" customFormat="1" ht="15">
      <c r="A5" s="250" t="s">
        <v>102</v>
      </c>
      <c r="B5" s="140">
        <v>942</v>
      </c>
      <c r="C5" s="145">
        <v>942</v>
      </c>
      <c r="D5" s="142">
        <v>0</v>
      </c>
      <c r="E5" s="143">
        <v>0</v>
      </c>
      <c r="F5" s="143">
        <v>0</v>
      </c>
      <c r="G5" s="144">
        <v>942</v>
      </c>
      <c r="H5" s="145">
        <v>0</v>
      </c>
      <c r="I5" s="143">
        <v>0</v>
      </c>
      <c r="J5" s="69">
        <v>1236</v>
      </c>
      <c r="K5" s="69">
        <v>840</v>
      </c>
      <c r="L5" s="142">
        <v>83</v>
      </c>
      <c r="M5" s="70">
        <f aca="true" t="shared" si="0" ref="M5:M18">SUM(H5+E5)</f>
        <v>0</v>
      </c>
    </row>
    <row r="6" spans="1:13" s="26" customFormat="1" ht="15">
      <c r="A6" s="251" t="s">
        <v>103</v>
      </c>
      <c r="B6" s="50">
        <v>112</v>
      </c>
      <c r="C6" s="51">
        <v>112</v>
      </c>
      <c r="D6" s="52">
        <v>0</v>
      </c>
      <c r="E6" s="53">
        <v>0</v>
      </c>
      <c r="F6" s="53">
        <v>0</v>
      </c>
      <c r="G6" s="54">
        <f aca="true" t="shared" si="1" ref="G6:G18">SUM(B6-E6-F6)</f>
        <v>112</v>
      </c>
      <c r="H6" s="51">
        <v>0</v>
      </c>
      <c r="I6" s="53">
        <v>204</v>
      </c>
      <c r="J6" s="55">
        <v>40</v>
      </c>
      <c r="K6" s="55">
        <v>46</v>
      </c>
      <c r="L6" s="52">
        <v>72</v>
      </c>
      <c r="M6" s="50">
        <f t="shared" si="0"/>
        <v>0</v>
      </c>
    </row>
    <row r="7" spans="1:13" s="26" customFormat="1" ht="15" hidden="1">
      <c r="A7" s="251"/>
      <c r="B7" s="50">
        <v>0</v>
      </c>
      <c r="C7" s="51">
        <v>0</v>
      </c>
      <c r="D7" s="52">
        <v>0</v>
      </c>
      <c r="E7" s="53"/>
      <c r="F7" s="53">
        <v>0</v>
      </c>
      <c r="G7" s="54">
        <f t="shared" si="1"/>
        <v>0</v>
      </c>
      <c r="H7" s="51"/>
      <c r="I7" s="53">
        <v>0</v>
      </c>
      <c r="J7" s="55">
        <v>0</v>
      </c>
      <c r="K7" s="55">
        <v>0</v>
      </c>
      <c r="L7" s="52">
        <v>0</v>
      </c>
      <c r="M7" s="50">
        <f t="shared" si="0"/>
        <v>0</v>
      </c>
    </row>
    <row r="8" spans="1:13" s="26" customFormat="1" ht="15" hidden="1">
      <c r="A8" s="251"/>
      <c r="B8" s="50">
        <v>0</v>
      </c>
      <c r="C8" s="51">
        <v>0</v>
      </c>
      <c r="D8" s="52">
        <v>0</v>
      </c>
      <c r="E8" s="53"/>
      <c r="F8" s="53">
        <v>0</v>
      </c>
      <c r="G8" s="54">
        <f t="shared" si="1"/>
        <v>0</v>
      </c>
      <c r="H8" s="51"/>
      <c r="I8" s="53">
        <v>0</v>
      </c>
      <c r="J8" s="55">
        <v>0</v>
      </c>
      <c r="K8" s="55">
        <v>0</v>
      </c>
      <c r="L8" s="52">
        <v>0</v>
      </c>
      <c r="M8" s="50">
        <f t="shared" si="0"/>
        <v>0</v>
      </c>
    </row>
    <row r="9" spans="1:13" s="26" customFormat="1" ht="15" hidden="1">
      <c r="A9" s="251"/>
      <c r="B9" s="50">
        <v>0</v>
      </c>
      <c r="C9" s="51">
        <v>0</v>
      </c>
      <c r="D9" s="52">
        <v>0</v>
      </c>
      <c r="E9" s="53"/>
      <c r="F9" s="53">
        <v>0</v>
      </c>
      <c r="G9" s="54">
        <f t="shared" si="1"/>
        <v>0</v>
      </c>
      <c r="H9" s="51"/>
      <c r="I9" s="53">
        <v>0</v>
      </c>
      <c r="J9" s="55">
        <v>0</v>
      </c>
      <c r="K9" s="55">
        <v>0</v>
      </c>
      <c r="L9" s="52">
        <v>0</v>
      </c>
      <c r="M9" s="50">
        <f t="shared" si="0"/>
        <v>0</v>
      </c>
    </row>
    <row r="10" spans="1:13" s="26" customFormat="1" ht="15" hidden="1">
      <c r="A10" s="251"/>
      <c r="B10" s="50">
        <f aca="true" t="shared" si="2" ref="B10:B17">SUM(C10:D10)</f>
        <v>0</v>
      </c>
      <c r="C10" s="51">
        <v>0</v>
      </c>
      <c r="D10" s="52">
        <v>0</v>
      </c>
      <c r="E10" s="53"/>
      <c r="F10" s="53">
        <v>0</v>
      </c>
      <c r="G10" s="54">
        <f t="shared" si="1"/>
        <v>0</v>
      </c>
      <c r="H10" s="51"/>
      <c r="I10" s="53">
        <v>0</v>
      </c>
      <c r="J10" s="55">
        <v>0</v>
      </c>
      <c r="K10" s="55">
        <v>0</v>
      </c>
      <c r="L10" s="52">
        <v>0</v>
      </c>
      <c r="M10" s="50">
        <f t="shared" si="0"/>
        <v>0</v>
      </c>
    </row>
    <row r="11" spans="1:13" s="26" customFormat="1" ht="15" hidden="1">
      <c r="A11" s="251"/>
      <c r="B11" s="50">
        <f t="shared" si="2"/>
        <v>0</v>
      </c>
      <c r="C11" s="51">
        <v>0</v>
      </c>
      <c r="D11" s="52">
        <v>0</v>
      </c>
      <c r="E11" s="53"/>
      <c r="F11" s="53">
        <v>0</v>
      </c>
      <c r="G11" s="54">
        <f t="shared" si="1"/>
        <v>0</v>
      </c>
      <c r="H11" s="51"/>
      <c r="I11" s="53">
        <v>0</v>
      </c>
      <c r="J11" s="55">
        <v>0</v>
      </c>
      <c r="K11" s="55">
        <v>0</v>
      </c>
      <c r="L11" s="52">
        <v>0</v>
      </c>
      <c r="M11" s="50">
        <f t="shared" si="0"/>
        <v>0</v>
      </c>
    </row>
    <row r="12" spans="1:13" s="26" customFormat="1" ht="15" hidden="1">
      <c r="A12" s="251"/>
      <c r="B12" s="50">
        <v>0</v>
      </c>
      <c r="C12" s="51">
        <v>0</v>
      </c>
      <c r="D12" s="52">
        <v>0</v>
      </c>
      <c r="E12" s="53"/>
      <c r="F12" s="53">
        <v>0</v>
      </c>
      <c r="G12" s="54">
        <f t="shared" si="1"/>
        <v>0</v>
      </c>
      <c r="H12" s="51"/>
      <c r="I12" s="53">
        <v>0</v>
      </c>
      <c r="J12" s="55">
        <v>0</v>
      </c>
      <c r="K12" s="55">
        <v>0</v>
      </c>
      <c r="L12" s="52">
        <v>0</v>
      </c>
      <c r="M12" s="50">
        <f t="shared" si="0"/>
        <v>0</v>
      </c>
    </row>
    <row r="13" spans="1:13" s="26" customFormat="1" ht="15" hidden="1">
      <c r="A13" s="251"/>
      <c r="B13" s="50">
        <f t="shared" si="2"/>
        <v>0</v>
      </c>
      <c r="C13" s="51">
        <v>0</v>
      </c>
      <c r="D13" s="52">
        <v>0</v>
      </c>
      <c r="E13" s="53"/>
      <c r="F13" s="53">
        <v>0</v>
      </c>
      <c r="G13" s="54">
        <f t="shared" si="1"/>
        <v>0</v>
      </c>
      <c r="H13" s="51"/>
      <c r="I13" s="53">
        <v>0</v>
      </c>
      <c r="J13" s="55">
        <v>0</v>
      </c>
      <c r="K13" s="55">
        <v>0</v>
      </c>
      <c r="L13" s="52">
        <v>0</v>
      </c>
      <c r="M13" s="50">
        <f t="shared" si="0"/>
        <v>0</v>
      </c>
    </row>
    <row r="14" spans="1:13" s="26" customFormat="1" ht="15" hidden="1">
      <c r="A14" s="251"/>
      <c r="B14" s="50">
        <f t="shared" si="2"/>
        <v>0</v>
      </c>
      <c r="C14" s="51">
        <v>0</v>
      </c>
      <c r="D14" s="52">
        <v>0</v>
      </c>
      <c r="E14" s="53"/>
      <c r="F14" s="53">
        <v>0</v>
      </c>
      <c r="G14" s="54">
        <f t="shared" si="1"/>
        <v>0</v>
      </c>
      <c r="H14" s="51"/>
      <c r="I14" s="53">
        <v>0</v>
      </c>
      <c r="J14" s="55">
        <v>0</v>
      </c>
      <c r="K14" s="55">
        <v>0</v>
      </c>
      <c r="L14" s="52">
        <v>0</v>
      </c>
      <c r="M14" s="50">
        <f t="shared" si="0"/>
        <v>0</v>
      </c>
    </row>
    <row r="15" spans="1:13" s="26" customFormat="1" ht="15" hidden="1">
      <c r="A15" s="251"/>
      <c r="B15" s="50">
        <v>0</v>
      </c>
      <c r="C15" s="51">
        <v>0</v>
      </c>
      <c r="D15" s="52">
        <v>0</v>
      </c>
      <c r="E15" s="53"/>
      <c r="F15" s="53">
        <v>0</v>
      </c>
      <c r="G15" s="54">
        <f t="shared" si="1"/>
        <v>0</v>
      </c>
      <c r="H15" s="51"/>
      <c r="I15" s="53">
        <v>0</v>
      </c>
      <c r="J15" s="55">
        <v>0</v>
      </c>
      <c r="K15" s="55">
        <v>0</v>
      </c>
      <c r="L15" s="52">
        <v>0</v>
      </c>
      <c r="M15" s="50">
        <f t="shared" si="0"/>
        <v>0</v>
      </c>
    </row>
    <row r="16" spans="1:13" s="26" customFormat="1" ht="15" hidden="1">
      <c r="A16" s="251"/>
      <c r="B16" s="50">
        <v>0</v>
      </c>
      <c r="C16" s="51">
        <v>0</v>
      </c>
      <c r="D16" s="52">
        <v>0</v>
      </c>
      <c r="E16" s="53"/>
      <c r="F16" s="53">
        <v>0</v>
      </c>
      <c r="G16" s="54">
        <f t="shared" si="1"/>
        <v>0</v>
      </c>
      <c r="H16" s="51"/>
      <c r="I16" s="53">
        <v>0</v>
      </c>
      <c r="J16" s="55">
        <v>0</v>
      </c>
      <c r="K16" s="56">
        <v>0</v>
      </c>
      <c r="L16" s="52">
        <v>0</v>
      </c>
      <c r="M16" s="50">
        <f t="shared" si="0"/>
        <v>0</v>
      </c>
    </row>
    <row r="17" spans="1:13" s="26" customFormat="1" ht="15" hidden="1">
      <c r="A17" s="251"/>
      <c r="B17" s="50">
        <f t="shared" si="2"/>
        <v>0</v>
      </c>
      <c r="C17" s="51">
        <v>0</v>
      </c>
      <c r="D17" s="52">
        <v>0</v>
      </c>
      <c r="E17" s="53"/>
      <c r="F17" s="53">
        <v>0</v>
      </c>
      <c r="G17" s="54">
        <f t="shared" si="1"/>
        <v>0</v>
      </c>
      <c r="H17" s="51"/>
      <c r="I17" s="53">
        <v>0</v>
      </c>
      <c r="J17" s="55">
        <v>0</v>
      </c>
      <c r="K17" s="56">
        <v>0</v>
      </c>
      <c r="L17" s="52">
        <v>0</v>
      </c>
      <c r="M17" s="50">
        <f t="shared" si="0"/>
        <v>0</v>
      </c>
    </row>
    <row r="18" spans="1:13" s="26" customFormat="1" ht="15.75" thickBot="1">
      <c r="A18" s="251" t="s">
        <v>114</v>
      </c>
      <c r="B18" s="50">
        <v>203</v>
      </c>
      <c r="C18" s="51">
        <v>-16</v>
      </c>
      <c r="D18" s="52">
        <v>219</v>
      </c>
      <c r="E18" s="53">
        <v>0</v>
      </c>
      <c r="F18" s="53">
        <v>0</v>
      </c>
      <c r="G18" s="54">
        <f t="shared" si="1"/>
        <v>203</v>
      </c>
      <c r="H18" s="51">
        <v>0</v>
      </c>
      <c r="I18" s="57">
        <v>0</v>
      </c>
      <c r="J18" s="55">
        <v>252</v>
      </c>
      <c r="K18" s="57">
        <v>5015</v>
      </c>
      <c r="L18" s="52">
        <v>88</v>
      </c>
      <c r="M18" s="50">
        <f t="shared" si="0"/>
        <v>0</v>
      </c>
    </row>
    <row r="19" spans="1:13" s="58" customFormat="1" ht="16.5" thickBot="1">
      <c r="A19" s="260" t="s">
        <v>115</v>
      </c>
      <c r="B19" s="261">
        <f aca="true" t="shared" si="3" ref="B19:M19">SUM(B5:B18)</f>
        <v>1257</v>
      </c>
      <c r="C19" s="262">
        <f t="shared" si="3"/>
        <v>1038</v>
      </c>
      <c r="D19" s="263">
        <f t="shared" si="3"/>
        <v>219</v>
      </c>
      <c r="E19" s="264">
        <f t="shared" si="3"/>
        <v>0</v>
      </c>
      <c r="F19" s="264">
        <f t="shared" si="3"/>
        <v>0</v>
      </c>
      <c r="G19" s="265">
        <f t="shared" si="3"/>
        <v>1257</v>
      </c>
      <c r="H19" s="266">
        <f t="shared" si="3"/>
        <v>0</v>
      </c>
      <c r="I19" s="267">
        <f t="shared" si="3"/>
        <v>204</v>
      </c>
      <c r="J19" s="267">
        <f t="shared" si="3"/>
        <v>1528</v>
      </c>
      <c r="K19" s="266">
        <f t="shared" si="3"/>
        <v>5901</v>
      </c>
      <c r="L19" s="263">
        <f t="shared" si="3"/>
        <v>243</v>
      </c>
      <c r="M19" s="261">
        <f t="shared" si="3"/>
        <v>0</v>
      </c>
    </row>
    <row r="20" spans="1:13" s="58" customFormat="1" ht="12.75">
      <c r="A20" s="274" t="s">
        <v>116</v>
      </c>
      <c r="B20" s="140">
        <v>0</v>
      </c>
      <c r="C20" s="141">
        <v>0</v>
      </c>
      <c r="D20" s="142">
        <v>0</v>
      </c>
      <c r="E20" s="143"/>
      <c r="F20" s="143">
        <v>0</v>
      </c>
      <c r="G20" s="144">
        <v>0</v>
      </c>
      <c r="H20" s="145"/>
      <c r="I20" s="146">
        <v>0</v>
      </c>
      <c r="J20" s="69">
        <v>0</v>
      </c>
      <c r="K20" s="146">
        <v>0</v>
      </c>
      <c r="L20" s="142">
        <v>0</v>
      </c>
      <c r="M20" s="140">
        <f>SUM(H20+E20)</f>
        <v>0</v>
      </c>
    </row>
    <row r="21" spans="1:13" s="58" customFormat="1" ht="15">
      <c r="A21" s="273" t="s">
        <v>89</v>
      </c>
      <c r="B21" s="147">
        <v>46</v>
      </c>
      <c r="C21" s="268">
        <v>-360</v>
      </c>
      <c r="D21" s="269">
        <v>406</v>
      </c>
      <c r="E21" s="270">
        <v>0</v>
      </c>
      <c r="F21" s="270">
        <v>0</v>
      </c>
      <c r="G21" s="148">
        <v>46</v>
      </c>
      <c r="H21" s="271">
        <v>0</v>
      </c>
      <c r="I21" s="272">
        <v>0</v>
      </c>
      <c r="J21" s="55">
        <v>0</v>
      </c>
      <c r="K21" s="272">
        <v>0</v>
      </c>
      <c r="L21" s="269">
        <v>0</v>
      </c>
      <c r="M21" s="147">
        <v>0</v>
      </c>
    </row>
    <row r="22" spans="1:13" s="58" customFormat="1" ht="15">
      <c r="A22" s="273" t="s">
        <v>105</v>
      </c>
      <c r="B22" s="147">
        <v>124</v>
      </c>
      <c r="C22" s="268">
        <v>124</v>
      </c>
      <c r="D22" s="269">
        <v>0</v>
      </c>
      <c r="E22" s="270">
        <v>0</v>
      </c>
      <c r="F22" s="270">
        <v>0</v>
      </c>
      <c r="G22" s="148">
        <v>124</v>
      </c>
      <c r="H22" s="271">
        <v>0</v>
      </c>
      <c r="I22" s="272">
        <v>0</v>
      </c>
      <c r="J22" s="55">
        <v>0</v>
      </c>
      <c r="K22" s="272">
        <v>0</v>
      </c>
      <c r="L22" s="269">
        <v>0</v>
      </c>
      <c r="M22" s="147">
        <v>0</v>
      </c>
    </row>
    <row r="23" spans="1:13" s="58" customFormat="1" ht="15">
      <c r="A23" s="273" t="s">
        <v>106</v>
      </c>
      <c r="B23" s="147">
        <v>2</v>
      </c>
      <c r="C23" s="268">
        <v>2</v>
      </c>
      <c r="D23" s="269">
        <v>0</v>
      </c>
      <c r="E23" s="270">
        <v>0</v>
      </c>
      <c r="F23" s="270">
        <v>0</v>
      </c>
      <c r="G23" s="148">
        <v>2</v>
      </c>
      <c r="H23" s="271">
        <v>0</v>
      </c>
      <c r="I23" s="272">
        <v>69</v>
      </c>
      <c r="J23" s="55">
        <v>92</v>
      </c>
      <c r="K23" s="272">
        <v>86</v>
      </c>
      <c r="L23" s="269">
        <v>300</v>
      </c>
      <c r="M23" s="147">
        <v>0</v>
      </c>
    </row>
    <row r="24" spans="1:13" s="58" customFormat="1" ht="16.5" thickBot="1">
      <c r="A24" s="252" t="s">
        <v>117</v>
      </c>
      <c r="B24" s="61">
        <f aca="true" t="shared" si="4" ref="B24:M24">SUM(B20:B23)</f>
        <v>172</v>
      </c>
      <c r="C24" s="62">
        <f t="shared" si="4"/>
        <v>-234</v>
      </c>
      <c r="D24" s="63">
        <f t="shared" si="4"/>
        <v>406</v>
      </c>
      <c r="E24" s="64">
        <f t="shared" si="4"/>
        <v>0</v>
      </c>
      <c r="F24" s="64">
        <f t="shared" si="4"/>
        <v>0</v>
      </c>
      <c r="G24" s="65">
        <f t="shared" si="4"/>
        <v>172</v>
      </c>
      <c r="H24" s="66">
        <f t="shared" si="4"/>
        <v>0</v>
      </c>
      <c r="I24" s="67">
        <f t="shared" si="4"/>
        <v>69</v>
      </c>
      <c r="J24" s="67">
        <f t="shared" si="4"/>
        <v>92</v>
      </c>
      <c r="K24" s="66">
        <f t="shared" si="4"/>
        <v>86</v>
      </c>
      <c r="L24" s="63">
        <f t="shared" si="4"/>
        <v>300</v>
      </c>
      <c r="M24" s="61">
        <f t="shared" si="4"/>
        <v>0</v>
      </c>
    </row>
    <row r="25" spans="1:13" s="247" customFormat="1" ht="15" customHeight="1">
      <c r="A25" s="274" t="s">
        <v>118</v>
      </c>
      <c r="B25" s="140"/>
      <c r="C25" s="141"/>
      <c r="D25" s="142"/>
      <c r="E25" s="143"/>
      <c r="F25" s="143"/>
      <c r="G25" s="144"/>
      <c r="H25" s="145"/>
      <c r="I25" s="146"/>
      <c r="J25" s="69"/>
      <c r="K25" s="146"/>
      <c r="L25" s="142"/>
      <c r="M25" s="140"/>
    </row>
    <row r="26" spans="1:13" s="247" customFormat="1" ht="15" customHeight="1">
      <c r="A26" s="276" t="s">
        <v>107</v>
      </c>
      <c r="B26" s="147">
        <v>8</v>
      </c>
      <c r="C26" s="268">
        <v>8</v>
      </c>
      <c r="D26" s="269">
        <v>0</v>
      </c>
      <c r="E26" s="270">
        <v>0</v>
      </c>
      <c r="F26" s="270">
        <v>0</v>
      </c>
      <c r="G26" s="148">
        <v>8</v>
      </c>
      <c r="H26" s="271">
        <v>0</v>
      </c>
      <c r="I26" s="272">
        <v>8</v>
      </c>
      <c r="J26" s="55">
        <v>89</v>
      </c>
      <c r="K26" s="272">
        <v>558</v>
      </c>
      <c r="L26" s="269">
        <v>48</v>
      </c>
      <c r="M26" s="147">
        <v>0</v>
      </c>
    </row>
    <row r="27" spans="1:13" s="247" customFormat="1" ht="15" customHeight="1" thickBot="1">
      <c r="A27" s="276" t="s">
        <v>108</v>
      </c>
      <c r="B27" s="147">
        <v>1</v>
      </c>
      <c r="C27" s="268">
        <v>1</v>
      </c>
      <c r="D27" s="269">
        <v>0</v>
      </c>
      <c r="E27" s="270">
        <v>0</v>
      </c>
      <c r="F27" s="270">
        <v>0</v>
      </c>
      <c r="G27" s="148">
        <v>1</v>
      </c>
      <c r="H27" s="271">
        <v>0</v>
      </c>
      <c r="I27" s="336">
        <v>0</v>
      </c>
      <c r="J27" s="337">
        <v>20</v>
      </c>
      <c r="K27" s="337">
        <v>64</v>
      </c>
      <c r="L27" s="105">
        <v>99</v>
      </c>
      <c r="M27" s="147">
        <v>0</v>
      </c>
    </row>
    <row r="28" spans="1:13" s="247" customFormat="1" ht="15" customHeight="1">
      <c r="A28" s="276" t="s">
        <v>109</v>
      </c>
      <c r="B28" s="147">
        <v>3</v>
      </c>
      <c r="C28" s="268">
        <v>3</v>
      </c>
      <c r="D28" s="269">
        <v>0</v>
      </c>
      <c r="E28" s="270">
        <v>0</v>
      </c>
      <c r="F28" s="270">
        <v>0</v>
      </c>
      <c r="G28" s="148">
        <v>3</v>
      </c>
      <c r="H28" s="271">
        <v>0</v>
      </c>
      <c r="I28" s="272">
        <v>47</v>
      </c>
      <c r="J28" s="55">
        <v>108</v>
      </c>
      <c r="K28" s="272">
        <v>11</v>
      </c>
      <c r="L28" s="269">
        <v>76</v>
      </c>
      <c r="M28" s="147">
        <v>0</v>
      </c>
    </row>
    <row r="29" spans="1:13" s="247" customFormat="1" ht="15" customHeight="1" thickBot="1">
      <c r="A29" s="276" t="s">
        <v>110</v>
      </c>
      <c r="B29" s="147">
        <v>26</v>
      </c>
      <c r="C29" s="268">
        <v>26</v>
      </c>
      <c r="D29" s="269">
        <v>0</v>
      </c>
      <c r="E29" s="270">
        <v>0</v>
      </c>
      <c r="F29" s="270">
        <v>0</v>
      </c>
      <c r="G29" s="148">
        <v>26</v>
      </c>
      <c r="H29" s="271">
        <v>0</v>
      </c>
      <c r="I29" s="337">
        <v>109</v>
      </c>
      <c r="J29" s="336">
        <v>65</v>
      </c>
      <c r="K29" s="336">
        <v>7</v>
      </c>
      <c r="L29" s="104">
        <v>122</v>
      </c>
      <c r="M29" s="147">
        <v>0</v>
      </c>
    </row>
    <row r="30" spans="1:13" s="247" customFormat="1" ht="15" customHeight="1" thickBot="1">
      <c r="A30" s="276" t="s">
        <v>111</v>
      </c>
      <c r="B30" s="147">
        <v>3</v>
      </c>
      <c r="C30" s="268">
        <v>3</v>
      </c>
      <c r="D30" s="269">
        <v>0</v>
      </c>
      <c r="E30" s="270">
        <v>0</v>
      </c>
      <c r="F30" s="270">
        <v>0</v>
      </c>
      <c r="G30" s="148">
        <v>3</v>
      </c>
      <c r="H30" s="271">
        <v>0</v>
      </c>
      <c r="I30" s="336">
        <v>31</v>
      </c>
      <c r="J30" s="336">
        <v>45</v>
      </c>
      <c r="K30" s="336">
        <v>96</v>
      </c>
      <c r="L30" s="104">
        <v>35</v>
      </c>
      <c r="M30" s="147">
        <v>0</v>
      </c>
    </row>
    <row r="31" spans="1:13" s="247" customFormat="1" ht="15" customHeight="1">
      <c r="A31" s="276" t="s">
        <v>50</v>
      </c>
      <c r="B31" s="147">
        <v>184</v>
      </c>
      <c r="C31" s="268">
        <v>163</v>
      </c>
      <c r="D31" s="269">
        <v>21</v>
      </c>
      <c r="E31" s="270">
        <v>0</v>
      </c>
      <c r="F31" s="270">
        <v>0</v>
      </c>
      <c r="G31" s="148">
        <v>184</v>
      </c>
      <c r="H31" s="271">
        <v>0</v>
      </c>
      <c r="I31" s="272">
        <v>176</v>
      </c>
      <c r="J31" s="55">
        <v>11</v>
      </c>
      <c r="K31" s="272">
        <v>33</v>
      </c>
      <c r="L31" s="269">
        <v>120</v>
      </c>
      <c r="M31" s="147">
        <v>0</v>
      </c>
    </row>
    <row r="32" spans="1:13" s="247" customFormat="1" ht="18.75" customHeight="1" thickBot="1">
      <c r="A32" s="252" t="s">
        <v>119</v>
      </c>
      <c r="B32" s="61">
        <f aca="true" t="shared" si="5" ref="B32:M32">SUM(B25:B31)</f>
        <v>225</v>
      </c>
      <c r="C32" s="62">
        <f t="shared" si="5"/>
        <v>204</v>
      </c>
      <c r="D32" s="63">
        <f t="shared" si="5"/>
        <v>21</v>
      </c>
      <c r="E32" s="64">
        <f t="shared" si="5"/>
        <v>0</v>
      </c>
      <c r="F32" s="64">
        <f t="shared" si="5"/>
        <v>0</v>
      </c>
      <c r="G32" s="65">
        <f t="shared" si="5"/>
        <v>225</v>
      </c>
      <c r="H32" s="66">
        <f t="shared" si="5"/>
        <v>0</v>
      </c>
      <c r="I32" s="67">
        <f t="shared" si="5"/>
        <v>371</v>
      </c>
      <c r="J32" s="327">
        <f t="shared" si="5"/>
        <v>338</v>
      </c>
      <c r="K32" s="66">
        <f t="shared" si="5"/>
        <v>769</v>
      </c>
      <c r="L32" s="63">
        <f t="shared" si="5"/>
        <v>500</v>
      </c>
      <c r="M32" s="61">
        <f t="shared" si="5"/>
        <v>0</v>
      </c>
    </row>
    <row r="33" spans="1:13" s="247" customFormat="1" ht="18.75" customHeight="1">
      <c r="A33" s="274" t="s">
        <v>120</v>
      </c>
      <c r="B33" s="328"/>
      <c r="C33" s="329"/>
      <c r="D33" s="330"/>
      <c r="E33" s="331"/>
      <c r="F33" s="331"/>
      <c r="G33" s="332"/>
      <c r="H33" s="333"/>
      <c r="I33" s="334"/>
      <c r="J33" s="335"/>
      <c r="K33" s="334"/>
      <c r="L33" s="330"/>
      <c r="M33" s="328"/>
    </row>
    <row r="34" spans="1:13" s="247" customFormat="1" ht="18.75" customHeight="1">
      <c r="A34" s="276" t="s">
        <v>121</v>
      </c>
      <c r="B34" s="147">
        <v>0</v>
      </c>
      <c r="C34" s="268">
        <v>0</v>
      </c>
      <c r="D34" s="269">
        <v>0</v>
      </c>
      <c r="E34" s="270">
        <v>0</v>
      </c>
      <c r="F34" s="270">
        <v>0</v>
      </c>
      <c r="G34" s="148">
        <v>0</v>
      </c>
      <c r="H34" s="271">
        <v>0</v>
      </c>
      <c r="I34" s="272">
        <v>0</v>
      </c>
      <c r="J34" s="55">
        <v>61</v>
      </c>
      <c r="K34" s="272">
        <v>472</v>
      </c>
      <c r="L34" s="269">
        <v>884</v>
      </c>
      <c r="M34" s="147">
        <v>0</v>
      </c>
    </row>
    <row r="35" spans="1:13" s="247" customFormat="1" ht="15.75" customHeight="1">
      <c r="A35" s="251" t="s">
        <v>122</v>
      </c>
      <c r="B35" s="50">
        <v>1519</v>
      </c>
      <c r="C35" s="59">
        <v>1384</v>
      </c>
      <c r="D35" s="52">
        <v>135</v>
      </c>
      <c r="E35" s="53">
        <v>0</v>
      </c>
      <c r="F35" s="53">
        <v>0</v>
      </c>
      <c r="G35" s="54">
        <v>1519</v>
      </c>
      <c r="H35" s="51">
        <v>0</v>
      </c>
      <c r="I35" s="57">
        <v>122</v>
      </c>
      <c r="J35" s="55">
        <v>0</v>
      </c>
      <c r="K35" s="57">
        <v>433</v>
      </c>
      <c r="L35" s="52">
        <v>288</v>
      </c>
      <c r="M35" s="50">
        <f>SUM(H35+E35)</f>
        <v>0</v>
      </c>
    </row>
    <row r="36" spans="1:13" s="247" customFormat="1" ht="15.75" customHeight="1" thickBot="1">
      <c r="A36" s="252" t="s">
        <v>123</v>
      </c>
      <c r="B36" s="60">
        <f>SUM(B34:B35)</f>
        <v>1519</v>
      </c>
      <c r="C36" s="316">
        <f>SUM(C34:C35)</f>
        <v>1384</v>
      </c>
      <c r="D36" s="257">
        <f>SUM(D34:D35)</f>
        <v>135</v>
      </c>
      <c r="E36" s="258">
        <v>0</v>
      </c>
      <c r="F36" s="258">
        <v>0</v>
      </c>
      <c r="G36" s="317">
        <v>1519</v>
      </c>
      <c r="H36" s="259">
        <v>0</v>
      </c>
      <c r="I36" s="259">
        <v>122</v>
      </c>
      <c r="J36" s="55">
        <v>61</v>
      </c>
      <c r="K36" s="259">
        <f>SUM(K34:K35)</f>
        <v>905</v>
      </c>
      <c r="L36" s="257">
        <f>SUM(L34:L35)</f>
        <v>1172</v>
      </c>
      <c r="M36" s="60">
        <v>0</v>
      </c>
    </row>
    <row r="37" spans="1:13" s="247" customFormat="1" ht="15.75" customHeight="1" thickBot="1">
      <c r="A37" s="318" t="s">
        <v>4</v>
      </c>
      <c r="B37" s="61">
        <f aca="true" t="shared" si="6" ref="B37:M37">SUM(B33:B35)</f>
        <v>1519</v>
      </c>
      <c r="C37" s="62">
        <f t="shared" si="6"/>
        <v>1384</v>
      </c>
      <c r="D37" s="63">
        <f t="shared" si="6"/>
        <v>135</v>
      </c>
      <c r="E37" s="64">
        <f aca="true" t="shared" si="7" ref="E37:J37">SUM(E33:E36)</f>
        <v>0</v>
      </c>
      <c r="F37" s="64">
        <f t="shared" si="7"/>
        <v>0</v>
      </c>
      <c r="G37" s="65">
        <f t="shared" si="7"/>
        <v>3038</v>
      </c>
      <c r="H37" s="66">
        <f t="shared" si="7"/>
        <v>0</v>
      </c>
      <c r="I37" s="67">
        <f t="shared" si="7"/>
        <v>244</v>
      </c>
      <c r="J37" s="67">
        <f t="shared" si="7"/>
        <v>122</v>
      </c>
      <c r="K37" s="66">
        <f t="shared" si="6"/>
        <v>905</v>
      </c>
      <c r="L37" s="63">
        <f t="shared" si="6"/>
        <v>1172</v>
      </c>
      <c r="M37" s="61">
        <f t="shared" si="6"/>
        <v>0</v>
      </c>
    </row>
    <row r="38" spans="1:13" s="247" customFormat="1" ht="15.75">
      <c r="A38" s="253"/>
      <c r="B38" s="139"/>
      <c r="C38" s="68"/>
      <c r="D38" s="68"/>
      <c r="E38" s="277"/>
      <c r="F38" s="68"/>
      <c r="G38" s="139"/>
      <c r="H38" s="68"/>
      <c r="I38" s="68"/>
      <c r="J38" s="68"/>
      <c r="K38" s="68"/>
      <c r="L38" s="68"/>
      <c r="M38" s="139"/>
    </row>
    <row r="39" spans="1:13" s="247" customFormat="1" ht="15.75">
      <c r="A39" s="253"/>
      <c r="B39" s="139"/>
      <c r="C39" s="68"/>
      <c r="D39" s="68"/>
      <c r="E39" s="68"/>
      <c r="F39" s="68"/>
      <c r="G39" s="139"/>
      <c r="H39" s="68"/>
      <c r="I39" s="68"/>
      <c r="J39" s="68"/>
      <c r="K39" s="68"/>
      <c r="L39" s="68"/>
      <c r="M39" s="139"/>
    </row>
    <row r="40" spans="1:13" s="247" customFormat="1" ht="15.75">
      <c r="A40" s="253"/>
      <c r="B40" s="139"/>
      <c r="C40" s="68"/>
      <c r="D40" s="68"/>
      <c r="E40" s="68"/>
      <c r="F40" s="68"/>
      <c r="G40" s="139"/>
      <c r="H40" s="68"/>
      <c r="I40" s="68"/>
      <c r="J40" s="68"/>
      <c r="K40" s="68"/>
      <c r="L40" s="68"/>
      <c r="M40" s="139"/>
    </row>
    <row r="41" spans="1:13" s="247" customFormat="1" ht="15.75">
      <c r="A41" s="253"/>
      <c r="B41" s="139"/>
      <c r="C41" s="68"/>
      <c r="D41" s="68"/>
      <c r="E41" s="68"/>
      <c r="F41" s="68"/>
      <c r="G41" s="139"/>
      <c r="H41" s="68"/>
      <c r="I41" s="68"/>
      <c r="J41" s="68"/>
      <c r="K41" s="68"/>
      <c r="L41" s="68"/>
      <c r="M41" s="139"/>
    </row>
    <row r="42" spans="1:14" s="247" customFormat="1" ht="15.75">
      <c r="A42" s="253"/>
      <c r="B42" s="139"/>
      <c r="C42" s="68"/>
      <c r="D42" s="68"/>
      <c r="E42" s="68"/>
      <c r="F42" s="68"/>
      <c r="G42" s="139"/>
      <c r="H42" s="68"/>
      <c r="I42" s="68"/>
      <c r="J42" s="68"/>
      <c r="K42" s="68"/>
      <c r="L42" s="68"/>
      <c r="M42" s="139"/>
      <c r="N42" s="58"/>
    </row>
    <row r="43" spans="1:14" s="247" customFormat="1" ht="15.75">
      <c r="A43" s="253"/>
      <c r="B43" s="139"/>
      <c r="C43" s="68"/>
      <c r="D43" s="68"/>
      <c r="E43" s="68"/>
      <c r="F43" s="68"/>
      <c r="G43" s="139"/>
      <c r="H43" s="68"/>
      <c r="I43" s="68"/>
      <c r="J43" s="68"/>
      <c r="K43" s="68"/>
      <c r="L43" s="68"/>
      <c r="M43" s="139"/>
      <c r="N43" s="58"/>
    </row>
    <row r="44" spans="1:14" s="247" customFormat="1" ht="15.75">
      <c r="A44" s="253"/>
      <c r="B44" s="139"/>
      <c r="C44" s="68"/>
      <c r="D44" s="68"/>
      <c r="E44" s="68"/>
      <c r="F44" s="68"/>
      <c r="G44" s="139"/>
      <c r="H44" s="68"/>
      <c r="I44" s="68"/>
      <c r="J44" s="68"/>
      <c r="K44" s="68"/>
      <c r="L44" s="68"/>
      <c r="M44" s="139"/>
      <c r="N44" s="58"/>
    </row>
    <row r="45" spans="1:14" s="247" customFormat="1" ht="15.75">
      <c r="A45" s="253"/>
      <c r="B45" s="139"/>
      <c r="C45" s="68"/>
      <c r="D45" s="68"/>
      <c r="E45" s="68"/>
      <c r="F45" s="68"/>
      <c r="G45" s="139"/>
      <c r="H45" s="68"/>
      <c r="I45" s="68"/>
      <c r="J45" s="68"/>
      <c r="K45" s="68"/>
      <c r="L45" s="68"/>
      <c r="M45" s="139"/>
      <c r="N45" s="58"/>
    </row>
    <row r="46" spans="1:14" s="247" customFormat="1" ht="15.75">
      <c r="A46" s="253"/>
      <c r="B46" s="139"/>
      <c r="C46" s="68"/>
      <c r="D46" s="68"/>
      <c r="E46" s="68"/>
      <c r="F46" s="68"/>
      <c r="G46" s="139"/>
      <c r="H46" s="68"/>
      <c r="I46" s="68"/>
      <c r="J46" s="68"/>
      <c r="K46" s="68"/>
      <c r="L46" s="68"/>
      <c r="M46" s="139"/>
      <c r="N46" s="58"/>
    </row>
    <row r="47" spans="1:14" s="247" customFormat="1" ht="15.75">
      <c r="A47" s="253"/>
      <c r="B47" s="139"/>
      <c r="C47" s="68"/>
      <c r="D47" s="68"/>
      <c r="E47" s="68"/>
      <c r="F47" s="68"/>
      <c r="G47" s="139"/>
      <c r="H47" s="68"/>
      <c r="I47" s="68"/>
      <c r="J47" s="68"/>
      <c r="K47" s="68"/>
      <c r="L47" s="68"/>
      <c r="M47" s="139"/>
      <c r="N47" s="58"/>
    </row>
    <row r="48" spans="1:13" s="58" customFormat="1" ht="15.75">
      <c r="A48" s="253"/>
      <c r="B48" s="139"/>
      <c r="C48" s="68"/>
      <c r="D48" s="68"/>
      <c r="E48" s="68"/>
      <c r="F48" s="68"/>
      <c r="G48" s="139"/>
      <c r="H48" s="68"/>
      <c r="I48" s="68"/>
      <c r="J48" s="68"/>
      <c r="K48" s="68"/>
      <c r="L48" s="68"/>
      <c r="M48" s="139"/>
    </row>
    <row r="49" spans="1:13" s="58" customFormat="1" ht="15.75">
      <c r="A49" s="253"/>
      <c r="B49" s="139"/>
      <c r="C49" s="68"/>
      <c r="D49" s="68"/>
      <c r="E49" s="68"/>
      <c r="F49" s="68"/>
      <c r="G49" s="139"/>
      <c r="H49" s="68"/>
      <c r="I49" s="68"/>
      <c r="J49" s="68"/>
      <c r="K49" s="68"/>
      <c r="L49" s="68"/>
      <c r="M49" s="139"/>
    </row>
    <row r="50" spans="1:13" s="58" customFormat="1" ht="15.75">
      <c r="A50" s="253"/>
      <c r="B50" s="139"/>
      <c r="C50" s="68"/>
      <c r="D50" s="68"/>
      <c r="E50" s="68"/>
      <c r="F50" s="68"/>
      <c r="G50" s="139"/>
      <c r="H50" s="68"/>
      <c r="I50" s="68"/>
      <c r="J50" s="68"/>
      <c r="K50" s="68"/>
      <c r="L50" s="68"/>
      <c r="M50" s="139"/>
    </row>
    <row r="51" spans="1:13" s="58" customFormat="1" ht="12" customHeight="1">
      <c r="A51" s="253"/>
      <c r="B51" s="139"/>
      <c r="C51" s="68"/>
      <c r="D51" s="68"/>
      <c r="E51" s="68"/>
      <c r="F51" s="68"/>
      <c r="G51" s="139"/>
      <c r="H51" s="68"/>
      <c r="I51" s="68"/>
      <c r="J51" s="68"/>
      <c r="K51" s="68"/>
      <c r="L51" s="68"/>
      <c r="M51" s="139"/>
    </row>
    <row r="52" spans="1:13" s="58" customFormat="1" ht="12" customHeight="1">
      <c r="A52" s="253"/>
      <c r="B52" s="139"/>
      <c r="C52" s="68"/>
      <c r="D52" s="68"/>
      <c r="E52" s="68"/>
      <c r="F52" s="68"/>
      <c r="G52" s="139"/>
      <c r="H52" s="68"/>
      <c r="I52" s="68"/>
      <c r="J52" s="68"/>
      <c r="K52" s="68"/>
      <c r="L52" s="68"/>
      <c r="M52" s="139"/>
    </row>
  </sheetData>
  <mergeCells count="4">
    <mergeCell ref="A1:I1"/>
    <mergeCell ref="C2:D2"/>
    <mergeCell ref="E2:G2"/>
    <mergeCell ref="H2:L2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M43"/>
    </sheetView>
  </sheetViews>
  <sheetFormatPr defaultColWidth="9.00390625" defaultRowHeight="12.75"/>
  <cols>
    <col min="1" max="1" width="31.75390625" style="0" customWidth="1"/>
    <col min="5" max="5" width="10.375" style="0" customWidth="1"/>
    <col min="7" max="7" width="5.875" style="0" customWidth="1"/>
    <col min="8" max="8" width="9.125" style="0" hidden="1" customWidth="1"/>
    <col min="13" max="13" width="10.625" style="0" customWidth="1"/>
  </cols>
  <sheetData>
    <row r="1" spans="1:13" ht="15.75">
      <c r="A1" s="1186" t="s">
        <v>96</v>
      </c>
      <c r="B1" s="1186"/>
      <c r="C1" s="1186"/>
      <c r="D1" s="1186"/>
      <c r="E1" s="1186"/>
      <c r="F1" s="1186"/>
      <c r="G1" s="1186"/>
      <c r="H1" s="1186"/>
      <c r="I1" s="1186"/>
      <c r="J1" s="1186"/>
      <c r="K1" s="1276"/>
      <c r="L1" s="1276"/>
      <c r="M1" s="1276"/>
    </row>
    <row r="2" spans="11:13" ht="13.5" thickBot="1">
      <c r="K2" s="74"/>
      <c r="L2" s="26"/>
      <c r="M2" s="75" t="s">
        <v>12</v>
      </c>
    </row>
    <row r="3" spans="1:13" ht="12.75">
      <c r="A3" s="76"/>
      <c r="B3" s="1253" t="s">
        <v>35</v>
      </c>
      <c r="C3" s="1254"/>
      <c r="D3" s="1254"/>
      <c r="E3" s="1255"/>
      <c r="F3" s="1253" t="s">
        <v>128</v>
      </c>
      <c r="G3" s="1254"/>
      <c r="H3" s="1255"/>
      <c r="I3" s="77" t="s">
        <v>36</v>
      </c>
      <c r="J3" s="1256" t="s">
        <v>131</v>
      </c>
      <c r="K3" s="1256"/>
      <c r="L3" s="1256"/>
      <c r="M3" s="1257"/>
    </row>
    <row r="4" spans="1:13" ht="12.75">
      <c r="A4" s="78"/>
      <c r="B4" s="1258" t="s">
        <v>38</v>
      </c>
      <c r="C4" s="1259"/>
      <c r="D4" s="1259"/>
      <c r="E4" s="1260"/>
      <c r="F4" s="1245" t="s">
        <v>129</v>
      </c>
      <c r="G4" s="1261"/>
      <c r="H4" s="1262"/>
      <c r="I4" s="79" t="s">
        <v>39</v>
      </c>
      <c r="J4" s="80" t="s">
        <v>22</v>
      </c>
      <c r="K4" s="81"/>
      <c r="L4" s="81" t="s">
        <v>23</v>
      </c>
      <c r="M4" s="82" t="s">
        <v>26</v>
      </c>
    </row>
    <row r="5" spans="1:13" ht="13.5" thickBot="1">
      <c r="A5" s="78" t="s">
        <v>40</v>
      </c>
      <c r="B5" s="83" t="s">
        <v>41</v>
      </c>
      <c r="C5" s="84" t="s">
        <v>42</v>
      </c>
      <c r="D5" s="84" t="s">
        <v>43</v>
      </c>
      <c r="E5" s="85" t="s">
        <v>44</v>
      </c>
      <c r="F5" s="1270" t="s">
        <v>130</v>
      </c>
      <c r="G5" s="1193"/>
      <c r="H5" s="85" t="s">
        <v>44</v>
      </c>
      <c r="I5" s="79" t="s">
        <v>27</v>
      </c>
      <c r="J5" s="86" t="s">
        <v>31</v>
      </c>
      <c r="K5" s="84" t="s">
        <v>27</v>
      </c>
      <c r="L5" s="84" t="s">
        <v>22</v>
      </c>
      <c r="M5" s="87" t="s">
        <v>22</v>
      </c>
    </row>
    <row r="6" spans="1:13" ht="13.5" thickBot="1">
      <c r="A6" s="93" t="s">
        <v>101</v>
      </c>
      <c r="B6" s="83"/>
      <c r="C6" s="84" t="s">
        <v>31</v>
      </c>
      <c r="D6" s="84" t="s">
        <v>34</v>
      </c>
      <c r="E6" s="88" t="s">
        <v>34</v>
      </c>
      <c r="F6" s="1271"/>
      <c r="G6" s="1272"/>
      <c r="H6" s="88" t="s">
        <v>34</v>
      </c>
      <c r="I6" s="89" t="s">
        <v>45</v>
      </c>
      <c r="J6" s="90" t="s">
        <v>46</v>
      </c>
      <c r="K6" s="91" t="s">
        <v>47</v>
      </c>
      <c r="L6" s="91" t="s">
        <v>48</v>
      </c>
      <c r="M6" s="92" t="s">
        <v>49</v>
      </c>
    </row>
    <row r="7" spans="1:13" ht="12.75">
      <c r="A7" s="94" t="s">
        <v>102</v>
      </c>
      <c r="B7" s="95">
        <v>1633</v>
      </c>
      <c r="C7" s="96">
        <v>0</v>
      </c>
      <c r="D7" s="96">
        <v>1236</v>
      </c>
      <c r="E7" s="97">
        <v>840</v>
      </c>
      <c r="F7" s="1273">
        <v>373</v>
      </c>
      <c r="G7" s="1274"/>
      <c r="H7" s="97"/>
      <c r="I7" s="98">
        <v>80</v>
      </c>
      <c r="J7" s="99">
        <v>0</v>
      </c>
      <c r="K7" s="96">
        <v>83</v>
      </c>
      <c r="L7" s="96">
        <v>1236</v>
      </c>
      <c r="M7" s="97">
        <v>840</v>
      </c>
    </row>
    <row r="8" spans="1:13" ht="13.5" thickBot="1">
      <c r="A8" s="94" t="s">
        <v>103</v>
      </c>
      <c r="B8" s="338">
        <v>1095</v>
      </c>
      <c r="C8" s="339">
        <v>204</v>
      </c>
      <c r="D8" s="339">
        <v>40</v>
      </c>
      <c r="E8" s="339">
        <v>46</v>
      </c>
      <c r="F8" s="1273"/>
      <c r="G8" s="1274"/>
      <c r="H8" s="97"/>
      <c r="I8" s="340">
        <v>72</v>
      </c>
      <c r="J8" s="338">
        <v>204</v>
      </c>
      <c r="K8" s="341">
        <v>27</v>
      </c>
      <c r="L8" s="96">
        <v>40</v>
      </c>
      <c r="M8" s="97">
        <v>46</v>
      </c>
    </row>
    <row r="9" spans="1:13" ht="12.75">
      <c r="A9" s="94" t="s">
        <v>104</v>
      </c>
      <c r="B9" s="95">
        <v>6410</v>
      </c>
      <c r="C9" s="96">
        <v>0</v>
      </c>
      <c r="D9" s="96">
        <v>252</v>
      </c>
      <c r="E9" s="97">
        <v>5015</v>
      </c>
      <c r="F9" s="1273">
        <v>700</v>
      </c>
      <c r="G9" s="1274"/>
      <c r="H9" s="97"/>
      <c r="I9" s="98">
        <v>78</v>
      </c>
      <c r="J9" s="99">
        <v>0</v>
      </c>
      <c r="K9" s="96">
        <v>88</v>
      </c>
      <c r="L9" s="96">
        <v>252</v>
      </c>
      <c r="M9" s="97">
        <v>5015</v>
      </c>
    </row>
    <row r="10" spans="1:13" s="107" customFormat="1" ht="13.5" thickBot="1">
      <c r="A10" s="255" t="s">
        <v>97</v>
      </c>
      <c r="B10" s="102">
        <f aca="true" t="shared" si="0" ref="B10:M10">SUM(B7:B9)</f>
        <v>9138</v>
      </c>
      <c r="C10" s="103">
        <f t="shared" si="0"/>
        <v>204</v>
      </c>
      <c r="D10" s="103">
        <f t="shared" si="0"/>
        <v>1528</v>
      </c>
      <c r="E10" s="104">
        <f t="shared" si="0"/>
        <v>5901</v>
      </c>
      <c r="F10" s="1243">
        <f t="shared" si="0"/>
        <v>1073</v>
      </c>
      <c r="G10" s="1275"/>
      <c r="H10" s="104">
        <f t="shared" si="0"/>
        <v>0</v>
      </c>
      <c r="I10" s="105">
        <f t="shared" si="0"/>
        <v>230</v>
      </c>
      <c r="J10" s="106">
        <f t="shared" si="0"/>
        <v>204</v>
      </c>
      <c r="K10" s="103">
        <f t="shared" si="0"/>
        <v>198</v>
      </c>
      <c r="L10" s="103">
        <f t="shared" si="0"/>
        <v>1528</v>
      </c>
      <c r="M10" s="104">
        <f t="shared" si="0"/>
        <v>5901</v>
      </c>
    </row>
    <row r="11" spans="1:13" ht="12.75">
      <c r="A11" s="13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2" customHeight="1" thickBo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2.75">
      <c r="A13" s="76"/>
      <c r="B13" s="1253" t="s">
        <v>35</v>
      </c>
      <c r="C13" s="1254"/>
      <c r="D13" s="1254"/>
      <c r="E13" s="1255"/>
      <c r="F13" s="1267" t="s">
        <v>128</v>
      </c>
      <c r="G13" s="1268"/>
      <c r="H13" s="1269"/>
      <c r="I13" s="77" t="s">
        <v>36</v>
      </c>
      <c r="J13" s="1256" t="s">
        <v>131</v>
      </c>
      <c r="K13" s="1256"/>
      <c r="L13" s="1256"/>
      <c r="M13" s="1257"/>
    </row>
    <row r="14" spans="1:13" ht="12.75">
      <c r="A14" s="78"/>
      <c r="B14" s="1258" t="s">
        <v>38</v>
      </c>
      <c r="C14" s="1259"/>
      <c r="D14" s="1259"/>
      <c r="E14" s="1260"/>
      <c r="F14" s="1245" t="s">
        <v>129</v>
      </c>
      <c r="G14" s="1263"/>
      <c r="H14" s="1264"/>
      <c r="I14" s="79" t="s">
        <v>39</v>
      </c>
      <c r="J14" s="80" t="s">
        <v>22</v>
      </c>
      <c r="K14" s="81"/>
      <c r="L14" s="81" t="s">
        <v>23</v>
      </c>
      <c r="M14" s="82" t="s">
        <v>26</v>
      </c>
    </row>
    <row r="15" spans="1:13" ht="12.75">
      <c r="A15" s="78" t="s">
        <v>40</v>
      </c>
      <c r="B15" s="83" t="s">
        <v>41</v>
      </c>
      <c r="C15" s="84" t="s">
        <v>42</v>
      </c>
      <c r="D15" s="84" t="s">
        <v>43</v>
      </c>
      <c r="E15" s="85" t="s">
        <v>44</v>
      </c>
      <c r="F15" s="1245" t="s">
        <v>130</v>
      </c>
      <c r="G15" s="1246"/>
      <c r="H15" s="85" t="s">
        <v>44</v>
      </c>
      <c r="I15" s="79" t="s">
        <v>27</v>
      </c>
      <c r="J15" s="86" t="s">
        <v>31</v>
      </c>
      <c r="K15" s="84" t="s">
        <v>27</v>
      </c>
      <c r="L15" s="84" t="s">
        <v>22</v>
      </c>
      <c r="M15" s="87" t="s">
        <v>22</v>
      </c>
    </row>
    <row r="16" spans="1:13" ht="13.5" thickBot="1">
      <c r="A16" s="111"/>
      <c r="B16" s="112"/>
      <c r="C16" s="113" t="s">
        <v>31</v>
      </c>
      <c r="D16" s="113" t="s">
        <v>34</v>
      </c>
      <c r="E16" s="114" t="s">
        <v>34</v>
      </c>
      <c r="F16" s="1247"/>
      <c r="G16" s="1248"/>
      <c r="H16" s="114" t="s">
        <v>34</v>
      </c>
      <c r="I16" s="115" t="s">
        <v>45</v>
      </c>
      <c r="J16" s="116" t="s">
        <v>46</v>
      </c>
      <c r="K16" s="117" t="s">
        <v>47</v>
      </c>
      <c r="L16" s="117" t="s">
        <v>48</v>
      </c>
      <c r="M16" s="118" t="s">
        <v>49</v>
      </c>
    </row>
    <row r="17" spans="1:13" s="125" customFormat="1" ht="12.75">
      <c r="A17" s="119" t="s">
        <v>90</v>
      </c>
      <c r="B17" s="120"/>
      <c r="C17" s="121"/>
      <c r="D17" s="121"/>
      <c r="E17" s="122"/>
      <c r="F17" s="1265"/>
      <c r="G17" s="1266"/>
      <c r="H17" s="122"/>
      <c r="I17" s="123"/>
      <c r="J17" s="124"/>
      <c r="K17" s="121"/>
      <c r="L17" s="121"/>
      <c r="M17" s="122"/>
    </row>
    <row r="18" spans="1:13" ht="11.25" customHeight="1" thickBot="1">
      <c r="A18" s="100" t="s">
        <v>89</v>
      </c>
      <c r="B18" s="338">
        <v>3804</v>
      </c>
      <c r="C18" s="339">
        <v>132</v>
      </c>
      <c r="D18" s="339">
        <v>647</v>
      </c>
      <c r="E18" s="339">
        <v>2959</v>
      </c>
      <c r="F18" s="1277"/>
      <c r="G18" s="1278"/>
      <c r="H18" s="339"/>
      <c r="I18" s="340">
        <v>214</v>
      </c>
      <c r="J18" s="339">
        <v>132</v>
      </c>
      <c r="K18" s="341">
        <v>214</v>
      </c>
      <c r="L18" s="354">
        <v>647</v>
      </c>
      <c r="M18" s="97">
        <v>2959</v>
      </c>
    </row>
    <row r="19" spans="1:13" ht="11.25" customHeight="1">
      <c r="A19" s="100" t="s">
        <v>105</v>
      </c>
      <c r="B19" s="338">
        <v>1309</v>
      </c>
      <c r="C19" s="338">
        <v>3</v>
      </c>
      <c r="D19" s="338">
        <v>94</v>
      </c>
      <c r="E19" s="338">
        <v>454</v>
      </c>
      <c r="F19" s="1273"/>
      <c r="G19" s="1274"/>
      <c r="H19" s="97"/>
      <c r="I19" s="338">
        <v>1</v>
      </c>
      <c r="J19" s="99">
        <v>3</v>
      </c>
      <c r="K19" s="354">
        <v>76</v>
      </c>
      <c r="L19" s="99">
        <v>94</v>
      </c>
      <c r="M19" s="97">
        <v>454</v>
      </c>
    </row>
    <row r="20" spans="1:13" ht="11.25" customHeight="1">
      <c r="A20" s="100" t="s">
        <v>106</v>
      </c>
      <c r="B20" s="101">
        <v>574</v>
      </c>
      <c r="C20" s="96">
        <v>69</v>
      </c>
      <c r="D20" s="96">
        <v>92</v>
      </c>
      <c r="E20" s="97">
        <v>86</v>
      </c>
      <c r="F20" s="1273">
        <v>477</v>
      </c>
      <c r="G20" s="1274"/>
      <c r="H20" s="97"/>
      <c r="I20" s="134">
        <v>112</v>
      </c>
      <c r="J20" s="99">
        <v>69</v>
      </c>
      <c r="K20" s="132">
        <v>300</v>
      </c>
      <c r="L20" s="96">
        <v>92</v>
      </c>
      <c r="M20" s="97">
        <v>86</v>
      </c>
    </row>
    <row r="21" spans="1:13" s="107" customFormat="1" ht="13.5" thickBot="1">
      <c r="A21" s="255" t="s">
        <v>98</v>
      </c>
      <c r="B21" s="102"/>
      <c r="C21" s="103"/>
      <c r="D21" s="103"/>
      <c r="E21" s="104"/>
      <c r="F21" s="1243"/>
      <c r="G21" s="1275"/>
      <c r="H21" s="104"/>
      <c r="I21" s="105"/>
      <c r="J21" s="106"/>
      <c r="K21" s="103"/>
      <c r="L21" s="103"/>
      <c r="M21" s="104"/>
    </row>
    <row r="22" spans="1:13" s="128" customFormat="1" ht="11.25" customHeight="1" thickBo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s="128" customFormat="1" ht="11.25" customHeight="1">
      <c r="A23" s="129"/>
      <c r="B23" s="1253" t="s">
        <v>35</v>
      </c>
      <c r="C23" s="1254"/>
      <c r="D23" s="1254"/>
      <c r="E23" s="1255"/>
      <c r="F23" s="1253" t="s">
        <v>128</v>
      </c>
      <c r="G23" s="1254"/>
      <c r="H23" s="1255"/>
      <c r="I23" s="77" t="s">
        <v>36</v>
      </c>
      <c r="J23" s="1256" t="s">
        <v>131</v>
      </c>
      <c r="K23" s="1256"/>
      <c r="L23" s="1256"/>
      <c r="M23" s="1257"/>
    </row>
    <row r="24" spans="1:13" s="128" customFormat="1" ht="11.25" customHeight="1">
      <c r="A24" s="78"/>
      <c r="B24" s="1258" t="s">
        <v>38</v>
      </c>
      <c r="C24" s="1259"/>
      <c r="D24" s="1259"/>
      <c r="E24" s="1260"/>
      <c r="F24" s="1245" t="s">
        <v>129</v>
      </c>
      <c r="G24" s="1261"/>
      <c r="H24" s="1262"/>
      <c r="I24" s="79" t="s">
        <v>39</v>
      </c>
      <c r="J24" s="80" t="s">
        <v>22</v>
      </c>
      <c r="K24" s="81"/>
      <c r="L24" s="81" t="s">
        <v>23</v>
      </c>
      <c r="M24" s="82" t="s">
        <v>26</v>
      </c>
    </row>
    <row r="25" spans="1:13" s="128" customFormat="1" ht="11.25" customHeight="1">
      <c r="A25" s="78" t="s">
        <v>40</v>
      </c>
      <c r="B25" s="83" t="s">
        <v>41</v>
      </c>
      <c r="C25" s="84" t="s">
        <v>42</v>
      </c>
      <c r="D25" s="84" t="s">
        <v>43</v>
      </c>
      <c r="E25" s="85" t="s">
        <v>44</v>
      </c>
      <c r="F25" s="1245" t="s">
        <v>132</v>
      </c>
      <c r="G25" s="1246"/>
      <c r="H25" s="85"/>
      <c r="I25" s="79" t="s">
        <v>27</v>
      </c>
      <c r="J25" s="86" t="s">
        <v>31</v>
      </c>
      <c r="K25" s="84" t="s">
        <v>27</v>
      </c>
      <c r="L25" s="84" t="s">
        <v>22</v>
      </c>
      <c r="M25" s="87" t="s">
        <v>22</v>
      </c>
    </row>
    <row r="26" spans="1:13" s="128" customFormat="1" ht="11.25" customHeight="1" thickBot="1">
      <c r="A26" s="111"/>
      <c r="B26" s="112"/>
      <c r="C26" s="113" t="s">
        <v>31</v>
      </c>
      <c r="D26" s="113" t="s">
        <v>34</v>
      </c>
      <c r="E26" s="114" t="s">
        <v>34</v>
      </c>
      <c r="F26" s="1247"/>
      <c r="G26" s="1248"/>
      <c r="H26" s="114"/>
      <c r="I26" s="115" t="s">
        <v>45</v>
      </c>
      <c r="J26" s="116" t="s">
        <v>46</v>
      </c>
      <c r="K26" s="117" t="s">
        <v>47</v>
      </c>
      <c r="L26" s="117" t="s">
        <v>48</v>
      </c>
      <c r="M26" s="118" t="s">
        <v>49</v>
      </c>
    </row>
    <row r="27" spans="1:13" ht="12.75">
      <c r="A27" s="130" t="s">
        <v>99</v>
      </c>
      <c r="B27" s="131"/>
      <c r="C27" s="132"/>
      <c r="D27" s="132"/>
      <c r="E27" s="133"/>
      <c r="F27" s="1285"/>
      <c r="G27" s="1266"/>
      <c r="H27" s="133"/>
      <c r="I27" s="134"/>
      <c r="J27" s="135"/>
      <c r="K27" s="132"/>
      <c r="L27" s="132"/>
      <c r="M27" s="133"/>
    </row>
    <row r="28" spans="1:13" ht="12.75">
      <c r="A28" s="21" t="s">
        <v>107</v>
      </c>
      <c r="B28" s="95">
        <v>888</v>
      </c>
      <c r="C28" s="96">
        <v>8</v>
      </c>
      <c r="D28" s="96">
        <v>89</v>
      </c>
      <c r="E28" s="97">
        <v>558</v>
      </c>
      <c r="F28" s="1273">
        <v>42</v>
      </c>
      <c r="G28" s="1274"/>
      <c r="H28" s="97"/>
      <c r="I28" s="98">
        <v>31</v>
      </c>
      <c r="J28" s="99">
        <v>8</v>
      </c>
      <c r="K28" s="96">
        <v>48</v>
      </c>
      <c r="L28" s="96">
        <v>89</v>
      </c>
      <c r="M28" s="97">
        <v>558</v>
      </c>
    </row>
    <row r="29" spans="1:13" ht="12.75">
      <c r="A29" s="21" t="s">
        <v>108</v>
      </c>
      <c r="B29" s="361">
        <v>1136</v>
      </c>
      <c r="C29" s="19">
        <v>0</v>
      </c>
      <c r="D29" s="362">
        <v>20</v>
      </c>
      <c r="E29" s="362">
        <v>64</v>
      </c>
      <c r="F29" s="1273"/>
      <c r="G29" s="1274"/>
      <c r="H29" s="97"/>
      <c r="I29" s="361">
        <v>99</v>
      </c>
      <c r="J29" s="201">
        <v>0</v>
      </c>
      <c r="K29" s="362">
        <v>227</v>
      </c>
      <c r="L29" s="19">
        <v>20</v>
      </c>
      <c r="M29" s="97">
        <v>64</v>
      </c>
    </row>
    <row r="30" spans="1:13" ht="12.75">
      <c r="A30" s="21" t="s">
        <v>109</v>
      </c>
      <c r="B30" s="372">
        <v>41</v>
      </c>
      <c r="C30" s="373">
        <v>47</v>
      </c>
      <c r="D30" s="373">
        <v>108</v>
      </c>
      <c r="E30" s="373">
        <v>11</v>
      </c>
      <c r="F30" s="1279"/>
      <c r="G30" s="1280"/>
      <c r="H30" s="374"/>
      <c r="I30" s="372">
        <v>75</v>
      </c>
      <c r="J30" s="375">
        <v>47</v>
      </c>
      <c r="K30" s="376">
        <v>76</v>
      </c>
      <c r="L30" s="377">
        <v>108</v>
      </c>
      <c r="M30" s="374">
        <v>11</v>
      </c>
    </row>
    <row r="31" spans="1:13" ht="12.75">
      <c r="A31" s="100" t="s">
        <v>110</v>
      </c>
      <c r="B31" s="361">
        <v>41</v>
      </c>
      <c r="C31" s="362">
        <v>109</v>
      </c>
      <c r="D31" s="362">
        <v>65</v>
      </c>
      <c r="E31" s="362">
        <v>7</v>
      </c>
      <c r="F31" s="1281"/>
      <c r="G31" s="1282"/>
      <c r="H31" s="362"/>
      <c r="I31" s="361">
        <v>80</v>
      </c>
      <c r="J31" s="201">
        <v>109</v>
      </c>
      <c r="K31" s="362">
        <v>122</v>
      </c>
      <c r="L31" s="19">
        <v>65</v>
      </c>
      <c r="M31" s="362">
        <v>11</v>
      </c>
    </row>
    <row r="32" spans="1:13" ht="12.75">
      <c r="A32" s="100" t="s">
        <v>111</v>
      </c>
      <c r="B32" s="378">
        <v>590</v>
      </c>
      <c r="C32" s="379">
        <v>31</v>
      </c>
      <c r="D32" s="379">
        <v>45</v>
      </c>
      <c r="E32" s="379">
        <v>96</v>
      </c>
      <c r="F32" s="1283"/>
      <c r="G32" s="1284"/>
      <c r="H32" s="379"/>
      <c r="I32" s="378">
        <v>26</v>
      </c>
      <c r="J32" s="380">
        <v>31</v>
      </c>
      <c r="K32" s="379">
        <v>35</v>
      </c>
      <c r="L32" s="381">
        <v>45</v>
      </c>
      <c r="M32" s="379">
        <v>96</v>
      </c>
    </row>
    <row r="33" spans="1:13" ht="13.5" thickBot="1">
      <c r="A33" s="21" t="s">
        <v>50</v>
      </c>
      <c r="B33" s="338">
        <v>1913</v>
      </c>
      <c r="C33" s="338">
        <v>176</v>
      </c>
      <c r="D33" s="338">
        <v>11</v>
      </c>
      <c r="E33" s="338">
        <v>33</v>
      </c>
      <c r="F33" s="1277"/>
      <c r="G33" s="1278"/>
      <c r="H33" s="339"/>
      <c r="I33" s="363">
        <v>37</v>
      </c>
      <c r="J33" s="353">
        <v>176</v>
      </c>
      <c r="K33" s="364">
        <v>120</v>
      </c>
      <c r="L33" s="354">
        <v>11</v>
      </c>
      <c r="M33" s="339">
        <v>33</v>
      </c>
    </row>
    <row r="34" spans="1:13" s="136" customFormat="1" ht="13.5" thickBot="1">
      <c r="A34" s="256" t="s">
        <v>100</v>
      </c>
      <c r="B34" s="102">
        <f aca="true" t="shared" si="1" ref="B34:M34">SUM(B28:B33)</f>
        <v>4609</v>
      </c>
      <c r="C34" s="103">
        <f t="shared" si="1"/>
        <v>371</v>
      </c>
      <c r="D34" s="103">
        <f t="shared" si="1"/>
        <v>338</v>
      </c>
      <c r="E34" s="104">
        <f t="shared" si="1"/>
        <v>769</v>
      </c>
      <c r="F34" s="1243">
        <f t="shared" si="1"/>
        <v>42</v>
      </c>
      <c r="G34" s="1275"/>
      <c r="H34" s="104">
        <f t="shared" si="1"/>
        <v>0</v>
      </c>
      <c r="I34" s="105">
        <f t="shared" si="1"/>
        <v>348</v>
      </c>
      <c r="J34" s="106">
        <f t="shared" si="1"/>
        <v>371</v>
      </c>
      <c r="K34" s="103">
        <f t="shared" si="1"/>
        <v>628</v>
      </c>
      <c r="L34" s="103">
        <f t="shared" si="1"/>
        <v>338</v>
      </c>
      <c r="M34" s="104">
        <f t="shared" si="1"/>
        <v>773</v>
      </c>
    </row>
    <row r="35" spans="1:13" s="16" customFormat="1" ht="13.5" thickBot="1">
      <c r="A35" s="13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12.75">
      <c r="A36" s="76"/>
      <c r="B36" s="1253" t="s">
        <v>35</v>
      </c>
      <c r="C36" s="1254"/>
      <c r="D36" s="1254"/>
      <c r="E36" s="1255"/>
      <c r="F36" s="1253" t="s">
        <v>128</v>
      </c>
      <c r="G36" s="1254"/>
      <c r="H36" s="1255"/>
      <c r="I36" s="77" t="s">
        <v>36</v>
      </c>
      <c r="J36" s="1256" t="s">
        <v>37</v>
      </c>
      <c r="K36" s="1256"/>
      <c r="L36" s="1256"/>
      <c r="M36" s="1257"/>
    </row>
    <row r="37" spans="1:13" ht="12.75">
      <c r="A37" s="78"/>
      <c r="B37" s="1258" t="s">
        <v>38</v>
      </c>
      <c r="C37" s="1259"/>
      <c r="D37" s="1259"/>
      <c r="E37" s="1260"/>
      <c r="F37" s="1245" t="s">
        <v>129</v>
      </c>
      <c r="G37" s="1261"/>
      <c r="H37" s="1262"/>
      <c r="I37" s="79" t="s">
        <v>39</v>
      </c>
      <c r="J37" s="80" t="s">
        <v>22</v>
      </c>
      <c r="K37" s="81"/>
      <c r="L37" s="81" t="s">
        <v>23</v>
      </c>
      <c r="M37" s="82" t="s">
        <v>26</v>
      </c>
    </row>
    <row r="38" spans="1:13" ht="12.75">
      <c r="A38" s="78" t="s">
        <v>40</v>
      </c>
      <c r="B38" s="83" t="s">
        <v>41</v>
      </c>
      <c r="C38" s="84" t="s">
        <v>42</v>
      </c>
      <c r="D38" s="84" t="s">
        <v>43</v>
      </c>
      <c r="E38" s="85" t="s">
        <v>44</v>
      </c>
      <c r="F38" s="1245" t="s">
        <v>132</v>
      </c>
      <c r="G38" s="1246"/>
      <c r="H38" s="85"/>
      <c r="I38" s="79" t="s">
        <v>27</v>
      </c>
      <c r="J38" s="86" t="s">
        <v>31</v>
      </c>
      <c r="K38" s="84" t="s">
        <v>27</v>
      </c>
      <c r="L38" s="84" t="s">
        <v>22</v>
      </c>
      <c r="M38" s="87" t="s">
        <v>22</v>
      </c>
    </row>
    <row r="39" spans="1:13" ht="13.5" thickBot="1">
      <c r="A39" s="111"/>
      <c r="B39" s="112"/>
      <c r="C39" s="113" t="s">
        <v>31</v>
      </c>
      <c r="D39" s="113" t="s">
        <v>34</v>
      </c>
      <c r="E39" s="114" t="s">
        <v>34</v>
      </c>
      <c r="F39" s="1247"/>
      <c r="G39" s="1248"/>
      <c r="H39" s="114"/>
      <c r="I39" s="115" t="s">
        <v>45</v>
      </c>
      <c r="J39" s="116" t="s">
        <v>46</v>
      </c>
      <c r="K39" s="117" t="s">
        <v>47</v>
      </c>
      <c r="L39" s="117" t="s">
        <v>48</v>
      </c>
      <c r="M39" s="118" t="s">
        <v>49</v>
      </c>
    </row>
    <row r="40" spans="1:13" ht="12.75">
      <c r="A40" s="119" t="s">
        <v>124</v>
      </c>
      <c r="B40" s="342">
        <v>9381</v>
      </c>
      <c r="C40" s="343">
        <v>0</v>
      </c>
      <c r="D40" s="343">
        <v>61</v>
      </c>
      <c r="E40" s="344">
        <v>473</v>
      </c>
      <c r="F40" s="1249">
        <v>2238</v>
      </c>
      <c r="G40" s="1250"/>
      <c r="H40" s="344"/>
      <c r="I40" s="345">
        <v>884</v>
      </c>
      <c r="J40" s="346">
        <v>0</v>
      </c>
      <c r="K40" s="343">
        <v>884</v>
      </c>
      <c r="L40" s="343">
        <v>61</v>
      </c>
      <c r="M40" s="344">
        <v>473</v>
      </c>
    </row>
    <row r="41" spans="1:13" ht="12.75">
      <c r="A41" s="100" t="s">
        <v>121</v>
      </c>
      <c r="B41" s="101"/>
      <c r="C41" s="347"/>
      <c r="D41" s="347"/>
      <c r="E41" s="348"/>
      <c r="F41" s="1251"/>
      <c r="G41" s="1252"/>
      <c r="H41" s="348"/>
      <c r="I41" s="349"/>
      <c r="J41" s="350"/>
      <c r="K41" s="347"/>
      <c r="L41" s="347"/>
      <c r="M41" s="348"/>
    </row>
    <row r="42" spans="1:13" ht="12.75">
      <c r="A42" s="100" t="s">
        <v>122</v>
      </c>
      <c r="B42" s="101"/>
      <c r="C42" s="347"/>
      <c r="D42" s="347"/>
      <c r="E42" s="348"/>
      <c r="F42" s="1251"/>
      <c r="G42" s="1252"/>
      <c r="H42" s="348"/>
      <c r="I42" s="349"/>
      <c r="J42" s="350"/>
      <c r="K42" s="347"/>
      <c r="L42" s="347"/>
      <c r="M42" s="348"/>
    </row>
    <row r="43" spans="1:13" ht="13.5" thickBot="1">
      <c r="A43" s="255" t="s">
        <v>125</v>
      </c>
      <c r="B43" s="102"/>
      <c r="C43" s="103"/>
      <c r="D43" s="103"/>
      <c r="E43" s="104"/>
      <c r="F43" s="1243"/>
      <c r="G43" s="1244"/>
      <c r="H43" s="104"/>
      <c r="I43" s="105"/>
      <c r="J43" s="106"/>
      <c r="K43" s="103"/>
      <c r="L43" s="103"/>
      <c r="M43" s="104"/>
    </row>
  </sheetData>
  <mergeCells count="47">
    <mergeCell ref="F34:G34"/>
    <mergeCell ref="F25:G26"/>
    <mergeCell ref="F30:G30"/>
    <mergeCell ref="F31:G31"/>
    <mergeCell ref="F32:G32"/>
    <mergeCell ref="F33:G33"/>
    <mergeCell ref="F27:G27"/>
    <mergeCell ref="F28:G28"/>
    <mergeCell ref="F29:G29"/>
    <mergeCell ref="F18:G18"/>
    <mergeCell ref="F19:G19"/>
    <mergeCell ref="F20:G20"/>
    <mergeCell ref="F21:G21"/>
    <mergeCell ref="A1:J1"/>
    <mergeCell ref="K1:M1"/>
    <mergeCell ref="B3:E3"/>
    <mergeCell ref="F3:H3"/>
    <mergeCell ref="J3:M3"/>
    <mergeCell ref="B4:E4"/>
    <mergeCell ref="F4:H4"/>
    <mergeCell ref="B13:E13"/>
    <mergeCell ref="F13:H13"/>
    <mergeCell ref="F5:G6"/>
    <mergeCell ref="F7:G7"/>
    <mergeCell ref="F8:G8"/>
    <mergeCell ref="F9:G9"/>
    <mergeCell ref="F10:G10"/>
    <mergeCell ref="B24:E24"/>
    <mergeCell ref="F24:H24"/>
    <mergeCell ref="J13:M13"/>
    <mergeCell ref="B14:E14"/>
    <mergeCell ref="F14:H14"/>
    <mergeCell ref="B23:E23"/>
    <mergeCell ref="F23:H23"/>
    <mergeCell ref="J23:M23"/>
    <mergeCell ref="F15:G16"/>
    <mergeCell ref="F17:G17"/>
    <mergeCell ref="B36:E36"/>
    <mergeCell ref="F36:H36"/>
    <mergeCell ref="J36:M36"/>
    <mergeCell ref="B37:E37"/>
    <mergeCell ref="F37:H37"/>
    <mergeCell ref="F43:G43"/>
    <mergeCell ref="F38:G39"/>
    <mergeCell ref="F40:G40"/>
    <mergeCell ref="F41:G41"/>
    <mergeCell ref="F42:G42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bromova</dc:creator>
  <cp:keywords/>
  <dc:description/>
  <cp:lastModifiedBy>schallnerova</cp:lastModifiedBy>
  <cp:lastPrinted>2006-04-20T11:36:48Z</cp:lastPrinted>
  <dcterms:created xsi:type="dcterms:W3CDTF">2002-05-13T12:21:24Z</dcterms:created>
  <dcterms:modified xsi:type="dcterms:W3CDTF">2006-04-20T11:37:38Z</dcterms:modified>
  <cp:category/>
  <cp:version/>
  <cp:contentType/>
  <cp:contentStatus/>
</cp:coreProperties>
</file>