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K-10-2006-63, př. 2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<sst xmlns="http://schemas.openxmlformats.org/spreadsheetml/2006/main" count="49" uniqueCount="46">
  <si>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2004+ 05</t>
  </si>
  <si>
    <t>Organizace</t>
  </si>
  <si>
    <t>Tržby z prodeje služeb za rok 2004</t>
  </si>
  <si>
    <t>Výše dotace pro nemocnice při rozdělení dle tržeb</t>
  </si>
  <si>
    <t>Účelová dotace ze státního rozpočtu</t>
  </si>
  <si>
    <t>Čerpání účelové dotace k 31.12.2004</t>
  </si>
  <si>
    <t>Vyrovnání do dalšího období po roce 2004</t>
  </si>
  <si>
    <t>Rozdělení kapitálových výdajů 2005</t>
  </si>
  <si>
    <t>dotace z prodeje nemovitostí</t>
  </si>
  <si>
    <t>Skutečná dotace v roce 2005  celkem</t>
  </si>
  <si>
    <t>Koeficient dle tržeb z r.2004</t>
  </si>
  <si>
    <t>Celková výše dotace pro nemocnice při rozdělení dle tržeb v letech 2004-2005</t>
  </si>
  <si>
    <t>Skutečná výše dotací v roce 2004 a 2005 celkem</t>
  </si>
  <si>
    <t>Saldo k vyrovnání po dvou letech</t>
  </si>
  <si>
    <t>Rozdělení pro rok 2006 dle tržeb</t>
  </si>
  <si>
    <t>Plánované rozdělení 80 mil. Kč z rozpočtu dle tržeb s vyrovnáním o saldo</t>
  </si>
  <si>
    <t>Nemocnice</t>
  </si>
  <si>
    <t>A</t>
  </si>
  <si>
    <t>4 = 1-2</t>
  </si>
  <si>
    <t>7=5+6</t>
  </si>
  <si>
    <t>8=A/suma A</t>
  </si>
  <si>
    <t>9=suma 9*8</t>
  </si>
  <si>
    <t>10 = 1+ 9</t>
  </si>
  <si>
    <t>11 = 2+5+6</t>
  </si>
  <si>
    <t>12 = 11 - 10</t>
  </si>
  <si>
    <t>13=suma 13*8</t>
  </si>
  <si>
    <t>14=13-12</t>
  </si>
  <si>
    <t>Jihlava</t>
  </si>
  <si>
    <t>Pelhřimov</t>
  </si>
  <si>
    <t>Třebíč</t>
  </si>
  <si>
    <t>Celkem nemocnice zřizované krajem</t>
  </si>
  <si>
    <t>ZZS</t>
  </si>
  <si>
    <t>DD Kamenice</t>
  </si>
  <si>
    <t>Nemocnice Sv. Zdislavy Mostiště</t>
  </si>
  <si>
    <t>Celkem</t>
  </si>
  <si>
    <t>Koeficient dluhu</t>
  </si>
  <si>
    <t>16=14*15</t>
  </si>
  <si>
    <t xml:space="preserve">Rozdělení dotací pro nemocnice v letech 2004 a 2005 při porovnání se systémovou dotací stanovenou dle tržeb nemocnic. Rozdělení kapitálových výdajů ve výši 112 435 tis. Kč v roce 2005 a plán vyrovnání pro rok 2006 při schválené rezervě na investice 80 mil. Kč se současným zapojením . </t>
  </si>
  <si>
    <t>Počet stran: 1</t>
  </si>
  <si>
    <t>Havlíčkův Brod</t>
  </si>
  <si>
    <t>Nové Město na Moravě</t>
  </si>
  <si>
    <t xml:space="preserve"> oddlužení nemocnic</t>
  </si>
  <si>
    <t>investice</t>
  </si>
  <si>
    <t>17=14*16</t>
  </si>
  <si>
    <t>Varianta č. 7</t>
  </si>
  <si>
    <t>RK-10-2006-63,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</si>
</sst>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\ &quot;Kč&quot;"/>
    <numFmt numFmtId="165" formatCode="#,##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_K_č"/>
    <numFmt numFmtId="171" formatCode="#,##0.0000"/>
    <numFmt numFmtId="172" formatCode="0.0000"/>
    <numFmt numFmtId="173" formatCode="0.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2" fillId="0" borderId="2" xfId="20" applyFont="1" applyBorder="1">
      <alignment horizontal="center" vertical="center" wrapText="1"/>
      <protection/>
    </xf>
    <xf numFmtId="3" fontId="2" fillId="0" borderId="3" xfId="20" applyFont="1" applyBorder="1" applyAlignment="1">
      <alignment horizontal="center" vertical="center" textRotation="90" wrapText="1"/>
      <protection/>
    </xf>
    <xf numFmtId="3" fontId="5" fillId="0" borderId="4" xfId="20" applyFont="1" applyBorder="1" applyAlignment="1">
      <alignment horizontal="center" vertical="center" textRotation="90" wrapText="1"/>
      <protection/>
    </xf>
    <xf numFmtId="3" fontId="2" fillId="0" borderId="4" xfId="20" applyFont="1" applyBorder="1" applyAlignment="1">
      <alignment horizontal="center" vertical="center" textRotation="90" wrapText="1"/>
      <protection/>
    </xf>
    <xf numFmtId="3" fontId="2" fillId="0" borderId="4" xfId="20" applyFont="1" applyFill="1" applyBorder="1" applyAlignment="1">
      <alignment horizontal="center" vertical="center" textRotation="90" wrapText="1"/>
      <protection/>
    </xf>
    <xf numFmtId="3" fontId="4" fillId="2" borderId="5" xfId="20" applyFont="1" applyFill="1" applyBorder="1" applyAlignment="1">
      <alignment horizontal="center" vertical="center" textRotation="90" wrapText="1"/>
      <protection/>
    </xf>
    <xf numFmtId="0" fontId="2" fillId="3" borderId="6" xfId="0" applyFont="1" applyFill="1" applyBorder="1" applyAlignment="1">
      <alignment horizontal="center" vertical="center" textRotation="90" wrapText="1"/>
    </xf>
    <xf numFmtId="3" fontId="2" fillId="4" borderId="7" xfId="20" applyFont="1" applyFill="1" applyBorder="1" applyAlignment="1">
      <alignment horizontal="left" vertical="center" wrapText="1"/>
      <protection/>
    </xf>
    <xf numFmtId="3" fontId="2" fillId="4" borderId="8" xfId="20" applyFont="1" applyFill="1" applyBorder="1">
      <alignment horizontal="center" vertical="center" wrapText="1"/>
      <protection/>
    </xf>
    <xf numFmtId="3" fontId="2" fillId="4" borderId="1" xfId="20" applyFont="1" applyFill="1" applyBorder="1">
      <alignment horizontal="center" vertical="center" wrapText="1"/>
      <protection/>
    </xf>
    <xf numFmtId="3" fontId="4" fillId="4" borderId="1" xfId="20" applyFont="1" applyFill="1" applyBorder="1">
      <alignment horizontal="center" vertical="center" wrapText="1"/>
      <protection/>
    </xf>
    <xf numFmtId="3" fontId="4" fillId="4" borderId="9" xfId="20" applyFont="1" applyFill="1" applyBorder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3" fontId="4" fillId="0" borderId="7" xfId="20" applyFont="1" applyBorder="1" applyAlignment="1">
      <alignment horizontal="left" vertical="center" wrapText="1"/>
      <protection/>
    </xf>
    <xf numFmtId="3" fontId="2" fillId="0" borderId="8" xfId="20" applyBorder="1">
      <alignment horizontal="center" vertical="center" wrapText="1"/>
      <protection/>
    </xf>
    <xf numFmtId="3" fontId="5" fillId="0" borderId="1" xfId="20" applyFont="1" applyBorder="1">
      <alignment horizontal="center" vertical="center" wrapText="1"/>
      <protection/>
    </xf>
    <xf numFmtId="3" fontId="4" fillId="0" borderId="1" xfId="20" applyFont="1" applyBorder="1">
      <alignment horizontal="center" vertical="center" wrapText="1"/>
      <protection/>
    </xf>
    <xf numFmtId="3" fontId="2" fillId="0" borderId="1" xfId="20" applyBorder="1">
      <alignment horizontal="center" vertical="center" wrapText="1"/>
      <protection/>
    </xf>
    <xf numFmtId="172" fontId="5" fillId="0" borderId="1" xfId="20" applyNumberFormat="1" applyFont="1" applyBorder="1">
      <alignment horizontal="center" vertical="center" wrapText="1"/>
      <protection/>
    </xf>
    <xf numFmtId="3" fontId="2" fillId="2" borderId="9" xfId="20" applyFill="1" applyBorder="1">
      <alignment horizontal="center" vertical="center" wrapText="1"/>
      <protection/>
    </xf>
    <xf numFmtId="3" fontId="2" fillId="3" borderId="11" xfId="20" applyFill="1" applyBorder="1">
      <alignment horizontal="center" vertical="center" wrapText="1"/>
      <protection/>
    </xf>
    <xf numFmtId="3" fontId="4" fillId="4" borderId="7" xfId="20" applyFont="1" applyFill="1" applyBorder="1" applyAlignment="1">
      <alignment horizontal="left" vertical="center" wrapText="1"/>
      <protection/>
    </xf>
    <xf numFmtId="3" fontId="2" fillId="4" borderId="1" xfId="20" applyFill="1" applyBorder="1">
      <alignment horizontal="center" vertical="center" wrapText="1"/>
      <protection/>
    </xf>
    <xf numFmtId="3" fontId="2" fillId="4" borderId="9" xfId="20" applyFill="1" applyBorder="1">
      <alignment horizontal="center" vertical="center" wrapText="1"/>
      <protection/>
    </xf>
    <xf numFmtId="3" fontId="4" fillId="4" borderId="11" xfId="20" applyFont="1" applyFill="1" applyBorder="1">
      <alignment horizontal="center" vertical="center" wrapText="1"/>
      <protection/>
    </xf>
    <xf numFmtId="3" fontId="2" fillId="0" borderId="7" xfId="20" applyFont="1" applyBorder="1" applyAlignment="1">
      <alignment horizontal="left" vertical="center" wrapText="1"/>
      <protection/>
    </xf>
    <xf numFmtId="3" fontId="2" fillId="0" borderId="8" xfId="20" applyFont="1" applyBorder="1">
      <alignment horizontal="center" vertical="center" wrapText="1"/>
      <protection/>
    </xf>
    <xf numFmtId="3" fontId="2" fillId="0" borderId="9" xfId="20" applyBorder="1">
      <alignment horizontal="center" vertical="center" wrapText="1"/>
      <protection/>
    </xf>
    <xf numFmtId="0" fontId="0" fillId="0" borderId="11" xfId="0" applyFill="1" applyBorder="1" applyAlignment="1">
      <alignment/>
    </xf>
    <xf numFmtId="3" fontId="2" fillId="0" borderId="7" xfId="20" applyFont="1" applyFill="1" applyBorder="1" applyAlignment="1">
      <alignment horizontal="left" vertical="center" wrapText="1"/>
      <protection/>
    </xf>
    <xf numFmtId="3" fontId="2" fillId="0" borderId="8" xfId="20" applyFont="1" applyFill="1" applyBorder="1">
      <alignment horizontal="center" vertical="center" wrapText="1"/>
      <protection/>
    </xf>
    <xf numFmtId="0" fontId="0" fillId="0" borderId="1" xfId="0" applyBorder="1" applyAlignment="1">
      <alignment/>
    </xf>
    <xf numFmtId="3" fontId="2" fillId="0" borderId="1" xfId="20" applyFill="1" applyBorder="1">
      <alignment horizontal="center" vertical="center" wrapText="1"/>
      <protection/>
    </xf>
    <xf numFmtId="0" fontId="0" fillId="0" borderId="9" xfId="0" applyBorder="1" applyAlignment="1">
      <alignment/>
    </xf>
    <xf numFmtId="0" fontId="0" fillId="5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2" fillId="0" borderId="11" xfId="20" applyFill="1" applyBorder="1">
      <alignment horizontal="center" vertical="center" wrapText="1"/>
      <protection/>
    </xf>
    <xf numFmtId="3" fontId="4" fillId="4" borderId="12" xfId="20" applyFont="1" applyFill="1" applyBorder="1" applyAlignment="1">
      <alignment horizontal="left" vertical="center" wrapText="1"/>
      <protection/>
    </xf>
    <xf numFmtId="3" fontId="2" fillId="4" borderId="13" xfId="20" applyFont="1" applyFill="1" applyBorder="1">
      <alignment horizontal="center" vertical="center" wrapText="1"/>
      <protection/>
    </xf>
    <xf numFmtId="3" fontId="2" fillId="4" borderId="14" xfId="20" applyFill="1" applyBorder="1">
      <alignment horizontal="center" vertical="center" wrapText="1"/>
      <protection/>
    </xf>
    <xf numFmtId="3" fontId="4" fillId="4" borderId="14" xfId="20" applyFont="1" applyFill="1" applyBorder="1">
      <alignment horizontal="center" vertical="center" wrapText="1"/>
      <protection/>
    </xf>
    <xf numFmtId="3" fontId="2" fillId="4" borderId="15" xfId="20" applyFill="1" applyBorder="1">
      <alignment horizontal="center" vertical="center" wrapText="1"/>
      <protection/>
    </xf>
    <xf numFmtId="3" fontId="2" fillId="4" borderId="16" xfId="20" applyFont="1" applyFill="1" applyBorder="1" applyAlignment="1">
      <alignment horizontal="right" vertical="center" wrapText="1"/>
      <protection/>
    </xf>
    <xf numFmtId="3" fontId="2" fillId="0" borderId="0" xfId="20" applyBorder="1" applyAlignment="1">
      <alignment horizontal="center" vertical="center" wrapText="1"/>
      <protection/>
    </xf>
    <xf numFmtId="3" fontId="2" fillId="0" borderId="0" xfId="20" applyBorder="1">
      <alignment horizontal="center" vertical="center" wrapText="1"/>
      <protection/>
    </xf>
    <xf numFmtId="3" fontId="0" fillId="0" borderId="0" xfId="0" applyNumberFormat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2" fillId="4" borderId="17" xfId="0" applyFont="1" applyFill="1" applyBorder="1" applyAlignment="1">
      <alignment horizontal="center" vertical="center" textRotation="90" wrapText="1"/>
    </xf>
    <xf numFmtId="3" fontId="2" fillId="0" borderId="18" xfId="20" applyFont="1" applyBorder="1">
      <alignment horizontal="center" vertical="center" wrapText="1"/>
      <protection/>
    </xf>
    <xf numFmtId="1" fontId="2" fillId="0" borderId="19" xfId="20" applyNumberFormat="1" applyBorder="1">
      <alignment horizontal="center" vertical="center" wrapText="1"/>
      <protection/>
    </xf>
    <xf numFmtId="1" fontId="4" fillId="4" borderId="19" xfId="20" applyNumberFormat="1" applyFont="1" applyFill="1" applyBorder="1">
      <alignment horizontal="center" vertical="center" wrapText="1"/>
      <protection/>
    </xf>
    <xf numFmtId="1" fontId="2" fillId="0" borderId="19" xfId="20" applyNumberFormat="1" applyFont="1" applyBorder="1">
      <alignment horizontal="center" vertical="center" wrapText="1"/>
      <protection/>
    </xf>
    <xf numFmtId="3" fontId="2" fillId="0" borderId="19" xfId="20" applyFont="1" applyBorder="1">
      <alignment horizontal="center" vertical="center" wrapText="1"/>
      <protection/>
    </xf>
    <xf numFmtId="3" fontId="4" fillId="0" borderId="19" xfId="20" applyFont="1" applyBorder="1">
      <alignment horizontal="center" vertical="center" wrapText="1"/>
      <protection/>
    </xf>
    <xf numFmtId="3" fontId="2" fillId="2" borderId="20" xfId="20" applyFont="1" applyFill="1" applyBorder="1">
      <alignment horizontal="center" vertical="center" wrapText="1"/>
      <protection/>
    </xf>
    <xf numFmtId="1" fontId="2" fillId="3" borderId="2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2" fillId="0" borderId="22" xfId="20" applyNumberFormat="1" applyFont="1" applyBorder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3" fontId="4" fillId="0" borderId="9" xfId="20" applyFont="1" applyFill="1" applyBorder="1">
      <alignment horizontal="center" vertical="center" wrapText="1"/>
      <protection/>
    </xf>
    <xf numFmtId="1" fontId="2" fillId="0" borderId="21" xfId="0" applyNumberFormat="1" applyFont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 wrapText="1"/>
    </xf>
    <xf numFmtId="3" fontId="4" fillId="4" borderId="24" xfId="20" applyFont="1" applyFill="1" applyBorder="1">
      <alignment horizontal="center" vertical="center" wrapText="1"/>
      <protection/>
    </xf>
    <xf numFmtId="3" fontId="4" fillId="4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2" fillId="0" borderId="9" xfId="0" applyNumberFormat="1" applyFont="1" applyBorder="1" applyAlignment="1">
      <alignment horizontal="center" vertical="center"/>
    </xf>
    <xf numFmtId="17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2" fontId="2" fillId="4" borderId="15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osobní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E1">
      <selection activeCell="R1" sqref="R1"/>
    </sheetView>
  </sheetViews>
  <sheetFormatPr defaultColWidth="9.00390625" defaultRowHeight="12.75"/>
  <cols>
    <col min="1" max="1" width="14.125" style="0" customWidth="1"/>
    <col min="2" max="3" width="7.75390625" style="0" customWidth="1"/>
    <col min="4" max="4" width="8.125" style="0" customWidth="1"/>
    <col min="5" max="5" width="8.625" style="0" customWidth="1"/>
    <col min="6" max="6" width="7.875" style="0" customWidth="1"/>
    <col min="7" max="7" width="9.25390625" style="0" customWidth="1"/>
    <col min="8" max="8" width="6.00390625" style="0" customWidth="1"/>
    <col min="9" max="9" width="8.25390625" style="0" customWidth="1"/>
    <col min="10" max="10" width="5.75390625" style="0" customWidth="1"/>
    <col min="11" max="11" width="7.25390625" style="0" customWidth="1"/>
    <col min="12" max="13" width="7.875" style="0" customWidth="1"/>
    <col min="14" max="14" width="7.25390625" style="0" customWidth="1"/>
    <col min="15" max="15" width="9.25390625" style="0" customWidth="1"/>
    <col min="16" max="16" width="10.00390625" style="0" customWidth="1"/>
    <col min="18" max="18" width="12.875" style="0" customWidth="1"/>
    <col min="19" max="19" width="13.25390625" style="0" customWidth="1"/>
  </cols>
  <sheetData>
    <row r="1" ht="19.5" customHeight="1">
      <c r="R1" s="62" t="s">
        <v>45</v>
      </c>
    </row>
    <row r="2" ht="15" customHeight="1">
      <c r="R2" s="62" t="s">
        <v>38</v>
      </c>
    </row>
    <row r="3" spans="1:18" ht="33.75" customHeight="1">
      <c r="A3" s="78" t="s">
        <v>44</v>
      </c>
      <c r="R3" s="62"/>
    </row>
    <row r="4" spans="1:33" s="51" customFormat="1" ht="41.25" customHeight="1" thickBot="1">
      <c r="A4" s="83" t="s">
        <v>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19" ht="21" customHeight="1" thickBot="1">
      <c r="A5" s="53"/>
      <c r="B5" s="63">
        <v>2004</v>
      </c>
      <c r="C5" s="54">
        <v>2004</v>
      </c>
      <c r="D5" s="55">
        <v>2004</v>
      </c>
      <c r="E5" s="56">
        <v>2004</v>
      </c>
      <c r="F5" s="54">
        <v>2004</v>
      </c>
      <c r="G5" s="55">
        <v>2005</v>
      </c>
      <c r="H5" s="55">
        <v>2005</v>
      </c>
      <c r="I5" s="55">
        <v>2005</v>
      </c>
      <c r="J5" s="54">
        <v>2005</v>
      </c>
      <c r="K5" s="54">
        <v>2005</v>
      </c>
      <c r="L5" s="57" t="s">
        <v>0</v>
      </c>
      <c r="M5" s="58" t="s">
        <v>0</v>
      </c>
      <c r="N5" s="59" t="s">
        <v>0</v>
      </c>
      <c r="O5" s="60">
        <v>2006</v>
      </c>
      <c r="P5" s="61">
        <v>2006</v>
      </c>
      <c r="Q5" s="64">
        <v>2006</v>
      </c>
      <c r="R5" s="67">
        <v>2006</v>
      </c>
      <c r="S5" s="71">
        <v>2006</v>
      </c>
    </row>
    <row r="6" spans="1:19" ht="87" customHeight="1">
      <c r="A6" s="1" t="s">
        <v>1</v>
      </c>
      <c r="B6" s="2" t="s">
        <v>2</v>
      </c>
      <c r="C6" s="3" t="s">
        <v>3</v>
      </c>
      <c r="D6" s="4" t="s">
        <v>4</v>
      </c>
      <c r="E6" s="4" t="s">
        <v>5</v>
      </c>
      <c r="F6" s="5" t="s">
        <v>6</v>
      </c>
      <c r="G6" s="4" t="s">
        <v>7</v>
      </c>
      <c r="H6" s="4" t="s">
        <v>8</v>
      </c>
      <c r="I6" s="4" t="s">
        <v>9</v>
      </c>
      <c r="J6" s="3" t="s">
        <v>10</v>
      </c>
      <c r="K6" s="3" t="s">
        <v>3</v>
      </c>
      <c r="L6" s="3" t="s">
        <v>11</v>
      </c>
      <c r="M6" s="4" t="s">
        <v>12</v>
      </c>
      <c r="N6" s="6" t="s">
        <v>13</v>
      </c>
      <c r="O6" s="7" t="s">
        <v>14</v>
      </c>
      <c r="P6" s="52" t="s">
        <v>15</v>
      </c>
      <c r="Q6" s="65" t="s">
        <v>35</v>
      </c>
      <c r="R6" s="76" t="s">
        <v>41</v>
      </c>
      <c r="S6" s="77" t="s">
        <v>42</v>
      </c>
    </row>
    <row r="7" spans="1:19" ht="23.25" customHeight="1">
      <c r="A7" s="8" t="s">
        <v>16</v>
      </c>
      <c r="B7" s="9" t="s">
        <v>17</v>
      </c>
      <c r="C7" s="10">
        <v>1</v>
      </c>
      <c r="D7" s="11">
        <v>2</v>
      </c>
      <c r="E7" s="11">
        <v>3</v>
      </c>
      <c r="F7" s="11" t="s">
        <v>18</v>
      </c>
      <c r="G7" s="11">
        <v>5</v>
      </c>
      <c r="H7" s="11">
        <v>6</v>
      </c>
      <c r="I7" s="11" t="s">
        <v>19</v>
      </c>
      <c r="J7" s="11" t="s">
        <v>20</v>
      </c>
      <c r="K7" s="11" t="s">
        <v>21</v>
      </c>
      <c r="L7" s="11" t="s">
        <v>22</v>
      </c>
      <c r="M7" s="11" t="s">
        <v>23</v>
      </c>
      <c r="N7" s="12" t="s">
        <v>24</v>
      </c>
      <c r="O7" s="13" t="s">
        <v>25</v>
      </c>
      <c r="P7" s="12" t="s">
        <v>26</v>
      </c>
      <c r="Q7" s="66">
        <v>15</v>
      </c>
      <c r="R7" s="25" t="s">
        <v>36</v>
      </c>
      <c r="S7" s="72" t="s">
        <v>43</v>
      </c>
    </row>
    <row r="8" spans="1:19" ht="24" customHeight="1">
      <c r="A8" s="14" t="s">
        <v>39</v>
      </c>
      <c r="B8" s="15">
        <v>453712</v>
      </c>
      <c r="C8" s="16">
        <v>21997</v>
      </c>
      <c r="D8" s="17">
        <v>20060</v>
      </c>
      <c r="E8" s="18">
        <f>+D8</f>
        <v>20060</v>
      </c>
      <c r="F8" s="18">
        <f>+C8-D8</f>
        <v>1937</v>
      </c>
      <c r="G8" s="17">
        <v>18471</v>
      </c>
      <c r="H8" s="17"/>
      <c r="I8" s="17">
        <v>18471</v>
      </c>
      <c r="J8" s="19">
        <f>+B8/B13</f>
        <v>0.20739565125174617</v>
      </c>
      <c r="K8" s="16">
        <f>+K13*J8</f>
        <v>16799.669938345196</v>
      </c>
      <c r="L8" s="16">
        <f>+K8+C8</f>
        <v>38796.66993834519</v>
      </c>
      <c r="M8" s="17">
        <f>+G8+D8</f>
        <v>38531</v>
      </c>
      <c r="N8" s="20">
        <f>+M8-L8</f>
        <v>-265.66993834519235</v>
      </c>
      <c r="O8" s="21">
        <f>+O13*J8</f>
        <v>16591.652100139694</v>
      </c>
      <c r="P8" s="47">
        <f>+O8-N8</f>
        <v>16857.322038484886</v>
      </c>
      <c r="Q8" s="79">
        <v>0.3231163</v>
      </c>
      <c r="R8" s="68">
        <f>+P8*Q8</f>
        <v>5446.875524983694</v>
      </c>
      <c r="S8" s="73">
        <f>+P8-R8</f>
        <v>11410.446513501192</v>
      </c>
    </row>
    <row r="9" spans="1:19" ht="24" customHeight="1">
      <c r="A9" s="14" t="s">
        <v>27</v>
      </c>
      <c r="B9" s="15">
        <v>538285</v>
      </c>
      <c r="C9" s="16">
        <v>25332</v>
      </c>
      <c r="D9" s="17">
        <v>19671</v>
      </c>
      <c r="E9" s="18">
        <f>+D9</f>
        <v>19671</v>
      </c>
      <c r="F9" s="18">
        <f>+C9-D9</f>
        <v>5661</v>
      </c>
      <c r="G9" s="17">
        <v>17549</v>
      </c>
      <c r="H9" s="17"/>
      <c r="I9" s="17">
        <v>17549</v>
      </c>
      <c r="J9" s="19">
        <f>+B9/B13</f>
        <v>0.24605469578509315</v>
      </c>
      <c r="K9" s="16">
        <f>+K13*J9</f>
        <v>19931.1685226799</v>
      </c>
      <c r="L9" s="16">
        <f>+K9+C9</f>
        <v>45263.1685226799</v>
      </c>
      <c r="M9" s="17">
        <f>+G9+D9</f>
        <v>37220</v>
      </c>
      <c r="N9" s="20">
        <f>+M9-L9</f>
        <v>-8043.168522679902</v>
      </c>
      <c r="O9" s="21">
        <f>+O13*J9</f>
        <v>19684.37566280745</v>
      </c>
      <c r="P9" s="47">
        <f>+O9-N9</f>
        <v>27727.544185487353</v>
      </c>
      <c r="Q9" s="79">
        <v>0.5127074</v>
      </c>
      <c r="R9" s="68">
        <f>+P9*Q9</f>
        <v>14216.11708772634</v>
      </c>
      <c r="S9" s="73">
        <f>+P9-R9</f>
        <v>13511.427097761014</v>
      </c>
    </row>
    <row r="10" spans="1:19" ht="24" customHeight="1">
      <c r="A10" s="14" t="s">
        <v>40</v>
      </c>
      <c r="B10" s="15">
        <v>438443</v>
      </c>
      <c r="C10" s="16">
        <v>22748</v>
      </c>
      <c r="D10" s="17">
        <v>18526</v>
      </c>
      <c r="E10" s="18">
        <f>+D10</f>
        <v>18526</v>
      </c>
      <c r="F10" s="18">
        <f>+C10-D10</f>
        <v>4222</v>
      </c>
      <c r="G10" s="17">
        <v>17240</v>
      </c>
      <c r="H10" s="17"/>
      <c r="I10" s="17">
        <v>17240</v>
      </c>
      <c r="J10" s="19">
        <f>+B10/B13</f>
        <v>0.20041606023594116</v>
      </c>
      <c r="K10" s="16">
        <f>+K13*J10</f>
        <v>16234.302127291941</v>
      </c>
      <c r="L10" s="16">
        <f>+K10+C10</f>
        <v>38982.30212729194</v>
      </c>
      <c r="M10" s="17">
        <f>+G10+D10</f>
        <v>35766</v>
      </c>
      <c r="N10" s="20">
        <f>+M10-L10</f>
        <v>-3216.302127291943</v>
      </c>
      <c r="O10" s="21">
        <f>+O13*J10</f>
        <v>16033.284818875292</v>
      </c>
      <c r="P10" s="47">
        <f>+O10-N10</f>
        <v>19249.586946167234</v>
      </c>
      <c r="Q10" s="79">
        <v>0</v>
      </c>
      <c r="R10" s="68">
        <f>+P10*Q10</f>
        <v>0</v>
      </c>
      <c r="S10" s="73">
        <f>+P10-R10</f>
        <v>19249.586946167234</v>
      </c>
    </row>
    <row r="11" spans="1:19" ht="24" customHeight="1">
      <c r="A11" s="14" t="s">
        <v>28</v>
      </c>
      <c r="B11" s="15">
        <v>299635</v>
      </c>
      <c r="C11" s="16">
        <v>15843</v>
      </c>
      <c r="D11" s="17">
        <v>10743</v>
      </c>
      <c r="E11" s="18">
        <f>+D11</f>
        <v>10743</v>
      </c>
      <c r="F11" s="18">
        <f>+C11-D11</f>
        <v>5100</v>
      </c>
      <c r="G11" s="17">
        <v>20000</v>
      </c>
      <c r="H11" s="17"/>
      <c r="I11" s="17">
        <v>20000</v>
      </c>
      <c r="J11" s="19">
        <f>+B11/B13</f>
        <v>0.13696573148344535</v>
      </c>
      <c r="K11" s="16">
        <f>+K13*J11</f>
        <v>11094.635147353523</v>
      </c>
      <c r="L11" s="16">
        <f>+K11+C11</f>
        <v>26937.635147353525</v>
      </c>
      <c r="M11" s="17">
        <f>+G11+D11</f>
        <v>30743</v>
      </c>
      <c r="N11" s="20">
        <f>+M11-L11</f>
        <v>3805.364852646475</v>
      </c>
      <c r="O11" s="21">
        <f>+O13*J11</f>
        <v>10957.258518675628</v>
      </c>
      <c r="P11" s="47">
        <f>+O11-N11</f>
        <v>7151.893666029153</v>
      </c>
      <c r="Q11" s="79">
        <v>0</v>
      </c>
      <c r="R11" s="68">
        <f>+P11*Q11</f>
        <v>0</v>
      </c>
      <c r="S11" s="73">
        <f>+P11-R11</f>
        <v>7151.893666029153</v>
      </c>
    </row>
    <row r="12" spans="1:19" ht="24" customHeight="1">
      <c r="A12" s="14" t="s">
        <v>29</v>
      </c>
      <c r="B12" s="15">
        <v>457589</v>
      </c>
      <c r="C12" s="16">
        <v>23079</v>
      </c>
      <c r="D12" s="17">
        <v>1575</v>
      </c>
      <c r="E12" s="18">
        <f>+D12</f>
        <v>1575</v>
      </c>
      <c r="F12" s="18">
        <f>+C12-D12</f>
        <v>21504</v>
      </c>
      <c r="G12" s="17">
        <v>38425</v>
      </c>
      <c r="H12" s="17">
        <v>7743</v>
      </c>
      <c r="I12" s="17">
        <f>SUM(G12:H12)</f>
        <v>46168</v>
      </c>
      <c r="J12" s="19">
        <f>+B12/B13</f>
        <v>0.20916786124377418</v>
      </c>
      <c r="K12" s="16">
        <f>+K13*J12</f>
        <v>16943.22426432944</v>
      </c>
      <c r="L12" s="16">
        <f>+K12+C12</f>
        <v>40022.224264329445</v>
      </c>
      <c r="M12" s="17">
        <f>+D12+G12+H12</f>
        <v>47743</v>
      </c>
      <c r="N12" s="20">
        <f>+M12-L12</f>
        <v>7720.775735670555</v>
      </c>
      <c r="O12" s="21">
        <f>+O13*J12</f>
        <v>16733.428899501934</v>
      </c>
      <c r="P12" s="47">
        <f>+O12-N12</f>
        <v>9012.653163831379</v>
      </c>
      <c r="Q12" s="79">
        <v>0.1641763</v>
      </c>
      <c r="R12" s="68">
        <f>+P12*Q12</f>
        <v>1479.6640496211296</v>
      </c>
      <c r="S12" s="73">
        <f>+P12-R12</f>
        <v>7532.98911421025</v>
      </c>
    </row>
    <row r="13" spans="1:19" ht="46.5" customHeight="1">
      <c r="A13" s="22" t="s">
        <v>30</v>
      </c>
      <c r="B13" s="9">
        <f aca="true" t="shared" si="0" ref="B13:G13">SUM(B8:B12)</f>
        <v>2187664</v>
      </c>
      <c r="C13" s="23">
        <f t="shared" si="0"/>
        <v>108999</v>
      </c>
      <c r="D13" s="11">
        <f t="shared" si="0"/>
        <v>70575</v>
      </c>
      <c r="E13" s="23">
        <f t="shared" si="0"/>
        <v>70575</v>
      </c>
      <c r="F13" s="23">
        <f t="shared" si="0"/>
        <v>38424</v>
      </c>
      <c r="G13" s="23">
        <f t="shared" si="0"/>
        <v>111685</v>
      </c>
      <c r="H13" s="23">
        <v>7743</v>
      </c>
      <c r="I13" s="23"/>
      <c r="J13" s="23">
        <f>SUM(J8:J12)</f>
        <v>1</v>
      </c>
      <c r="K13" s="11">
        <f>+G13-G12+H12</f>
        <v>81003</v>
      </c>
      <c r="L13" s="23">
        <f>SUM(L8:L12)</f>
        <v>190002</v>
      </c>
      <c r="M13" s="23">
        <f>SUM(M8:M12)</f>
        <v>190003</v>
      </c>
      <c r="N13" s="24">
        <f>SUM(N8:N12)</f>
        <v>0.999999999992724</v>
      </c>
      <c r="O13" s="25">
        <v>80000</v>
      </c>
      <c r="P13" s="48">
        <v>80000</v>
      </c>
      <c r="Q13" s="80"/>
      <c r="R13" s="68">
        <f>SUM(R8:R12)</f>
        <v>21142.656662331163</v>
      </c>
      <c r="S13" s="73">
        <f>SUM(S8:S12)</f>
        <v>58856.34333766884</v>
      </c>
    </row>
    <row r="14" spans="1:19" ht="23.25" customHeight="1">
      <c r="A14" s="26" t="s">
        <v>31</v>
      </c>
      <c r="B14" s="27"/>
      <c r="C14" s="18"/>
      <c r="D14" s="18"/>
      <c r="E14" s="18"/>
      <c r="F14" s="18"/>
      <c r="G14" s="18">
        <v>350</v>
      </c>
      <c r="H14" s="18"/>
      <c r="I14" s="18">
        <v>350</v>
      </c>
      <c r="J14" s="18"/>
      <c r="K14" s="18"/>
      <c r="L14" s="18"/>
      <c r="M14" s="18"/>
      <c r="N14" s="28"/>
      <c r="O14" s="29"/>
      <c r="P14" s="49"/>
      <c r="Q14" s="81"/>
      <c r="R14" s="69"/>
      <c r="S14" s="74"/>
    </row>
    <row r="15" spans="1:19" ht="21.75" customHeight="1">
      <c r="A15" s="30" t="s">
        <v>32</v>
      </c>
      <c r="B15" s="31"/>
      <c r="C15" s="32"/>
      <c r="D15" s="32"/>
      <c r="E15" s="32"/>
      <c r="F15" s="18"/>
      <c r="G15" s="33">
        <v>400</v>
      </c>
      <c r="H15" s="33"/>
      <c r="I15" s="33">
        <v>400</v>
      </c>
      <c r="J15" s="32"/>
      <c r="K15" s="32"/>
      <c r="L15" s="32"/>
      <c r="M15" s="32"/>
      <c r="N15" s="34"/>
      <c r="O15" s="29"/>
      <c r="P15" s="49"/>
      <c r="Q15" s="81"/>
      <c r="R15" s="69"/>
      <c r="S15" s="74"/>
    </row>
    <row r="16" spans="1:19" ht="24" customHeight="1">
      <c r="A16" s="30" t="s">
        <v>33</v>
      </c>
      <c r="B16" s="31"/>
      <c r="C16" s="32"/>
      <c r="D16" s="32"/>
      <c r="E16" s="35"/>
      <c r="F16" s="18"/>
      <c r="G16" s="33">
        <v>0</v>
      </c>
      <c r="H16" s="33"/>
      <c r="I16" s="33">
        <v>0</v>
      </c>
      <c r="J16" s="36"/>
      <c r="K16" s="32"/>
      <c r="L16" s="36"/>
      <c r="M16" s="32"/>
      <c r="N16" s="34"/>
      <c r="O16" s="37"/>
      <c r="P16" s="49"/>
      <c r="Q16" s="81"/>
      <c r="R16" s="69"/>
      <c r="S16" s="74"/>
    </row>
    <row r="17" spans="1:19" ht="20.25" customHeight="1" thickBot="1">
      <c r="A17" s="38" t="s">
        <v>34</v>
      </c>
      <c r="B17" s="39"/>
      <c r="C17" s="40"/>
      <c r="D17" s="40"/>
      <c r="E17" s="40"/>
      <c r="F17" s="40"/>
      <c r="G17" s="41">
        <f>SUM(G13:G16)</f>
        <v>112435</v>
      </c>
      <c r="H17" s="41">
        <v>7743</v>
      </c>
      <c r="I17" s="41">
        <f>SUM(I8:I16)</f>
        <v>120178</v>
      </c>
      <c r="J17" s="40"/>
      <c r="K17" s="40"/>
      <c r="L17" s="40"/>
      <c r="M17" s="40"/>
      <c r="N17" s="42"/>
      <c r="O17" s="43">
        <v>0</v>
      </c>
      <c r="P17" s="50">
        <v>0</v>
      </c>
      <c r="Q17" s="82">
        <f>SUM(Q8:Q16)</f>
        <v>1</v>
      </c>
      <c r="R17" s="70">
        <f>+R13</f>
        <v>21142.656662331163</v>
      </c>
      <c r="S17" s="75">
        <f>+S13</f>
        <v>58856.34333766884</v>
      </c>
    </row>
    <row r="18" spans="7:9" ht="12.75">
      <c r="G18" s="44"/>
      <c r="H18" s="44"/>
      <c r="I18" s="45"/>
    </row>
    <row r="19" ht="12.75">
      <c r="G19" s="46"/>
    </row>
  </sheetData>
  <mergeCells count="1">
    <mergeCell ref="A4:S4"/>
  </mergeCells>
  <printOptions horizontalCentered="1"/>
  <pageMargins left="0.15748031496062992" right="0.15748031496062992" top="0.8267716535433072" bottom="0.984251968503937" header="0.35433070866141736" footer="0.5118110236220472"/>
  <pageSetup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2006-04-10T05:18:43Z</cp:lastPrinted>
  <dcterms:created xsi:type="dcterms:W3CDTF">2006-04-06T13:20:19Z</dcterms:created>
  <dcterms:modified xsi:type="dcterms:W3CDTF">2006-04-12T12:51:52Z</dcterms:modified>
  <cp:category/>
  <cp:version/>
  <cp:contentType/>
  <cp:contentStatus/>
</cp:coreProperties>
</file>