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RK-09-2006-34, př. 2 " sheetId="1" r:id="rId1"/>
  </sheets>
  <definedNames/>
  <calcPr fullCalcOnLoad="1"/>
</workbook>
</file>

<file path=xl/sharedStrings.xml><?xml version="1.0" encoding="utf-8"?>
<sst xmlns="http://schemas.openxmlformats.org/spreadsheetml/2006/main" count="183" uniqueCount="68">
  <si>
    <t>Nemocnice</t>
  </si>
  <si>
    <t>Náklady celkem</t>
  </si>
  <si>
    <t>Výnosy celkem</t>
  </si>
  <si>
    <t>Havlíčkův Brod</t>
  </si>
  <si>
    <t>Jihlava</t>
  </si>
  <si>
    <t>Pelhřimov</t>
  </si>
  <si>
    <t>Třebíč</t>
  </si>
  <si>
    <t>Nové Město</t>
  </si>
  <si>
    <t>Celkem</t>
  </si>
  <si>
    <t>Závazky z obchodních vztahů</t>
  </si>
  <si>
    <t>k 31.12.2002</t>
  </si>
  <si>
    <t>k 31.12.2003</t>
  </si>
  <si>
    <t>k 31.12.2004</t>
  </si>
  <si>
    <t>Po splatnosti</t>
  </si>
  <si>
    <t>Pohledávky z obchodních vztahů</t>
  </si>
  <si>
    <t>k 31.12.2005</t>
  </si>
  <si>
    <t>Celkem bez dlohodob. závazků</t>
  </si>
  <si>
    <t>S dlouhodob. závazky</t>
  </si>
  <si>
    <t>S dlouhodb. závazky</t>
  </si>
  <si>
    <t>Rozdíl pohledávky - závazky (vše z obchodních vztahů)</t>
  </si>
  <si>
    <t>Osobní náklady</t>
  </si>
  <si>
    <t>celkem</t>
  </si>
  <si>
    <t>poměr osobních nákladů k celkovým</t>
  </si>
  <si>
    <t>Přepočtený počet zaměstnanců</t>
  </si>
  <si>
    <t>Průměrná mzda v Kč</t>
  </si>
  <si>
    <t xml:space="preserve">Nové Město </t>
  </si>
  <si>
    <t>Oddělení</t>
  </si>
  <si>
    <t>interní</t>
  </si>
  <si>
    <t>infekční</t>
  </si>
  <si>
    <t>TRN</t>
  </si>
  <si>
    <t>neurologické</t>
  </si>
  <si>
    <t>psychiatrické</t>
  </si>
  <si>
    <t>pediatrické</t>
  </si>
  <si>
    <t>gynekologické</t>
  </si>
  <si>
    <t>chirurgické</t>
  </si>
  <si>
    <t xml:space="preserve">ARO </t>
  </si>
  <si>
    <t>ortopedické</t>
  </si>
  <si>
    <t>urologické</t>
  </si>
  <si>
    <t>ORL</t>
  </si>
  <si>
    <t>oftalmologické</t>
  </si>
  <si>
    <t>kožní</t>
  </si>
  <si>
    <t>radioterapeutické</t>
  </si>
  <si>
    <t>rehabilitační</t>
  </si>
  <si>
    <t>následná péče</t>
  </si>
  <si>
    <t>centrální JIP</t>
  </si>
  <si>
    <t>H.Brod</t>
  </si>
  <si>
    <t>N.Město</t>
  </si>
  <si>
    <t>Léčebna LDN</t>
  </si>
  <si>
    <t>Léčebna TRN</t>
  </si>
  <si>
    <t>+ / -</t>
  </si>
  <si>
    <t>Dotace na provoz v tis.</t>
  </si>
  <si>
    <t>Dotace na investice v tis.</t>
  </si>
  <si>
    <t>2002</t>
  </si>
  <si>
    <t>2004</t>
  </si>
  <si>
    <t>Ztráta let minulých</t>
  </si>
  <si>
    <t>HV  - běžné období</t>
  </si>
  <si>
    <t>Celkem kumulovaná ztráta</t>
  </si>
  <si>
    <t>II. Výsledky hospodaření</t>
  </si>
  <si>
    <t>v tis. Kč</t>
  </si>
  <si>
    <t>I. Náklady, výnosy</t>
  </si>
  <si>
    <t>IV. Dotace</t>
  </si>
  <si>
    <t>VI. Lůžkový fond</t>
  </si>
  <si>
    <t>III. Lidské zdroje</t>
  </si>
  <si>
    <t>V. Závazky a pohledávky z obchodních vztahů a jejich bilance</t>
  </si>
  <si>
    <t>Obložnost</t>
  </si>
  <si>
    <t>Lůžka</t>
  </si>
  <si>
    <t>Počet stran: 2</t>
  </si>
  <si>
    <t xml:space="preserve">RK-09-2006-34, př. 2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</si>
</sst>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name val="Arial CE"/>
      <family val="0"/>
    </font>
    <font>
      <b/>
      <sz val="8"/>
      <name val="Arial CE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8"/>
      <color indexed="10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Times New Roman CE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2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vertical="center"/>
    </xf>
    <xf numFmtId="0" fontId="7" fillId="3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right"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20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justify" vertical="center"/>
    </xf>
    <xf numFmtId="0" fontId="7" fillId="0" borderId="22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justify" vertical="center"/>
    </xf>
    <xf numFmtId="0" fontId="7" fillId="0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 wrapText="1"/>
    </xf>
    <xf numFmtId="3" fontId="10" fillId="0" borderId="17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3" fontId="10" fillId="2" borderId="15" xfId="0" applyNumberFormat="1" applyFont="1" applyFill="1" applyBorder="1" applyAlignment="1">
      <alignment horizontal="right" vertical="center"/>
    </xf>
    <xf numFmtId="3" fontId="10" fillId="2" borderId="20" xfId="0" applyNumberFormat="1" applyFont="1" applyFill="1" applyBorder="1" applyAlignment="1">
      <alignment horizontal="right" vertical="center"/>
    </xf>
    <xf numFmtId="0" fontId="3" fillId="2" borderId="3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7" fillId="0" borderId="33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13" fillId="2" borderId="37" xfId="0" applyNumberFormat="1" applyFont="1" applyFill="1" applyBorder="1" applyAlignment="1">
      <alignment vertical="center"/>
    </xf>
    <xf numFmtId="3" fontId="13" fillId="2" borderId="38" xfId="0" applyNumberFormat="1" applyFont="1" applyFill="1" applyBorder="1" applyAlignment="1">
      <alignment vertical="center"/>
    </xf>
    <xf numFmtId="3" fontId="13" fillId="2" borderId="39" xfId="0" applyNumberFormat="1" applyFont="1" applyFill="1" applyBorder="1" applyAlignment="1">
      <alignment vertical="center"/>
    </xf>
    <xf numFmtId="3" fontId="13" fillId="2" borderId="40" xfId="0" applyNumberFormat="1" applyFont="1" applyFill="1" applyBorder="1" applyAlignment="1">
      <alignment vertical="center"/>
    </xf>
    <xf numFmtId="0" fontId="3" fillId="2" borderId="17" xfId="0" applyFont="1" applyFill="1" applyBorder="1" applyAlignment="1" quotePrefix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right" vertical="center"/>
    </xf>
    <xf numFmtId="3" fontId="10" fillId="2" borderId="1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2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center" vertical="center"/>
    </xf>
    <xf numFmtId="3" fontId="4" fillId="2" borderId="44" xfId="0" applyNumberFormat="1" applyFont="1" applyFill="1" applyBorder="1" applyAlignment="1">
      <alignment horizontal="center" vertical="center"/>
    </xf>
    <xf numFmtId="10" fontId="4" fillId="2" borderId="15" xfId="0" applyNumberFormat="1" applyFont="1" applyFill="1" applyBorder="1" applyAlignment="1">
      <alignment horizontal="right" vertical="center"/>
    </xf>
    <xf numFmtId="10" fontId="4" fillId="2" borderId="20" xfId="0" applyNumberFormat="1" applyFont="1" applyFill="1" applyBorder="1" applyAlignment="1">
      <alignment horizontal="right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167" fontId="10" fillId="2" borderId="11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right" vertical="center"/>
    </xf>
    <xf numFmtId="168" fontId="4" fillId="0" borderId="16" xfId="0" applyNumberFormat="1" applyFont="1" applyBorder="1" applyAlignment="1">
      <alignment horizontal="right" vertical="center"/>
    </xf>
    <xf numFmtId="168" fontId="4" fillId="0" borderId="24" xfId="0" applyNumberFormat="1" applyFont="1" applyBorder="1" applyAlignment="1">
      <alignment horizontal="right" vertical="center"/>
    </xf>
    <xf numFmtId="168" fontId="10" fillId="0" borderId="17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168" fontId="4" fillId="0" borderId="5" xfId="0" applyNumberFormat="1" applyFont="1" applyBorder="1" applyAlignment="1">
      <alignment horizontal="right" vertical="center"/>
    </xf>
    <xf numFmtId="168" fontId="4" fillId="0" borderId="3" xfId="0" applyNumberFormat="1" applyFont="1" applyBorder="1" applyAlignment="1">
      <alignment horizontal="right" vertical="center"/>
    </xf>
    <xf numFmtId="168" fontId="4" fillId="0" borderId="4" xfId="0" applyNumberFormat="1" applyFont="1" applyBorder="1" applyAlignment="1">
      <alignment horizontal="right" vertical="center"/>
    </xf>
    <xf numFmtId="168" fontId="10" fillId="0" borderId="6" xfId="0" applyNumberFormat="1" applyFont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68" fontId="4" fillId="0" borderId="10" xfId="0" applyNumberFormat="1" applyFont="1" applyBorder="1" applyAlignment="1">
      <alignment horizontal="right" vertical="center"/>
    </xf>
    <xf numFmtId="168" fontId="4" fillId="0" borderId="8" xfId="0" applyNumberFormat="1" applyFont="1" applyBorder="1" applyAlignment="1">
      <alignment horizontal="right" vertical="center"/>
    </xf>
    <xf numFmtId="168" fontId="4" fillId="0" borderId="9" xfId="0" applyNumberFormat="1" applyFont="1" applyBorder="1" applyAlignment="1">
      <alignment horizontal="right" vertical="center"/>
    </xf>
    <xf numFmtId="168" fontId="10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68" fontId="4" fillId="2" borderId="12" xfId="0" applyNumberFormat="1" applyFont="1" applyFill="1" applyBorder="1" applyAlignment="1">
      <alignment horizontal="right" vertical="center"/>
    </xf>
    <xf numFmtId="168" fontId="4" fillId="2" borderId="15" xfId="0" applyNumberFormat="1" applyFont="1" applyFill="1" applyBorder="1" applyAlignment="1">
      <alignment horizontal="right" vertical="center"/>
    </xf>
    <xf numFmtId="168" fontId="4" fillId="2" borderId="47" xfId="0" applyNumberFormat="1" applyFont="1" applyFill="1" applyBorder="1" applyAlignment="1">
      <alignment horizontal="right" vertical="center"/>
    </xf>
    <xf numFmtId="168" fontId="10" fillId="2" borderId="2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3" fillId="2" borderId="48" xfId="0" applyFont="1" applyFill="1" applyBorder="1" applyAlignment="1" quotePrefix="1">
      <alignment horizontal="center" vertical="center" wrapText="1"/>
    </xf>
    <xf numFmtId="3" fontId="10" fillId="0" borderId="49" xfId="0" applyNumberFormat="1" applyFont="1" applyBorder="1" applyAlignment="1">
      <alignment horizontal="right" vertical="center"/>
    </xf>
    <xf numFmtId="3" fontId="10" fillId="2" borderId="50" xfId="0" applyNumberFormat="1" applyFont="1" applyFill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2" borderId="44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7" fontId="8" fillId="0" borderId="16" xfId="0" applyNumberFormat="1" applyFont="1" applyBorder="1" applyAlignment="1">
      <alignment horizontal="right" vertical="center"/>
    </xf>
    <xf numFmtId="167" fontId="8" fillId="0" borderId="3" xfId="0" applyNumberFormat="1" applyFont="1" applyBorder="1" applyAlignment="1">
      <alignment horizontal="right" vertical="center"/>
    </xf>
    <xf numFmtId="167" fontId="8" fillId="0" borderId="8" xfId="0" applyNumberFormat="1" applyFont="1" applyBorder="1" applyAlignment="1">
      <alignment horizontal="right" vertical="center"/>
    </xf>
    <xf numFmtId="167" fontId="8" fillId="2" borderId="46" xfId="0" applyNumberFormat="1" applyFont="1" applyFill="1" applyBorder="1" applyAlignment="1">
      <alignment horizontal="right" vertical="center" wrapText="1"/>
    </xf>
    <xf numFmtId="167" fontId="7" fillId="0" borderId="24" xfId="0" applyNumberFormat="1" applyFont="1" applyFill="1" applyBorder="1" applyAlignment="1">
      <alignment vertical="center"/>
    </xf>
    <xf numFmtId="167" fontId="7" fillId="0" borderId="4" xfId="0" applyNumberFormat="1" applyFont="1" applyFill="1" applyBorder="1" applyAlignment="1">
      <alignment vertical="center"/>
    </xf>
    <xf numFmtId="167" fontId="7" fillId="0" borderId="51" xfId="0" applyNumberFormat="1" applyFont="1" applyFill="1" applyBorder="1" applyAlignment="1">
      <alignment vertical="center"/>
    </xf>
    <xf numFmtId="167" fontId="7" fillId="2" borderId="47" xfId="0" applyNumberFormat="1" applyFont="1" applyFill="1" applyBorder="1" applyAlignment="1">
      <alignment horizontal="right" vertical="center" wrapText="1"/>
    </xf>
    <xf numFmtId="168" fontId="7" fillId="0" borderId="17" xfId="0" applyNumberFormat="1" applyFont="1" applyFill="1" applyBorder="1" applyAlignment="1">
      <alignment vertical="center"/>
    </xf>
    <xf numFmtId="168" fontId="7" fillId="0" borderId="6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 vertical="center"/>
    </xf>
    <xf numFmtId="168" fontId="17" fillId="2" borderId="20" xfId="0" applyNumberFormat="1" applyFont="1" applyFill="1" applyBorder="1" applyAlignment="1">
      <alignment horizontal="right" vertical="center" wrapText="1"/>
    </xf>
    <xf numFmtId="0" fontId="8" fillId="0" borderId="31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9" fillId="0" borderId="25" xfId="0" applyFont="1" applyBorder="1" applyAlignment="1">
      <alignment horizontal="justify" vertical="center"/>
    </xf>
    <xf numFmtId="0" fontId="8" fillId="0" borderId="32" xfId="0" applyFont="1" applyBorder="1" applyAlignment="1">
      <alignment horizontal="justify" vertical="center"/>
    </xf>
    <xf numFmtId="0" fontId="8" fillId="2" borderId="30" xfId="0" applyFont="1" applyFill="1" applyBorder="1" applyAlignment="1">
      <alignment horizontal="justify" vertical="center"/>
    </xf>
    <xf numFmtId="168" fontId="7" fillId="0" borderId="52" xfId="0" applyNumberFormat="1" applyFont="1" applyBorder="1" applyAlignment="1">
      <alignment vertical="center"/>
    </xf>
    <xf numFmtId="168" fontId="7" fillId="0" borderId="36" xfId="0" applyNumberFormat="1" applyFont="1" applyBorder="1" applyAlignment="1">
      <alignment vertical="center"/>
    </xf>
    <xf numFmtId="168" fontId="7" fillId="0" borderId="53" xfId="0" applyNumberFormat="1" applyFont="1" applyBorder="1" applyAlignment="1">
      <alignment vertical="center"/>
    </xf>
    <xf numFmtId="168" fontId="7" fillId="2" borderId="54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4" fillId="0" borderId="19" xfId="0" applyNumberFormat="1" applyFont="1" applyBorder="1" applyAlignment="1">
      <alignment horizontal="right" vertical="center" wrapText="1"/>
    </xf>
    <xf numFmtId="167" fontId="8" fillId="0" borderId="52" xfId="0" applyNumberFormat="1" applyFont="1" applyBorder="1" applyAlignment="1">
      <alignment horizontal="right" vertical="center"/>
    </xf>
    <xf numFmtId="167" fontId="8" fillId="0" borderId="36" xfId="0" applyNumberFormat="1" applyFont="1" applyBorder="1" applyAlignment="1">
      <alignment horizontal="right" vertical="center"/>
    </xf>
    <xf numFmtId="167" fontId="8" fillId="0" borderId="53" xfId="0" applyNumberFormat="1" applyFont="1" applyBorder="1" applyAlignment="1">
      <alignment horizontal="right" vertical="center"/>
    </xf>
    <xf numFmtId="167" fontId="8" fillId="2" borderId="54" xfId="0" applyNumberFormat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center" vertical="center"/>
    </xf>
    <xf numFmtId="10" fontId="4" fillId="0" borderId="13" xfId="0" applyNumberFormat="1" applyFont="1" applyBorder="1" applyAlignment="1">
      <alignment horizontal="right" vertical="center"/>
    </xf>
    <xf numFmtId="10" fontId="4" fillId="2" borderId="1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7" fillId="2" borderId="55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6" fillId="2" borderId="54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49" fontId="11" fillId="2" borderId="34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49" fontId="7" fillId="2" borderId="35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7" fillId="2" borderId="34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6" fillId="2" borderId="30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11" fillId="2" borderId="56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/>
    </xf>
    <xf numFmtId="0" fontId="4" fillId="2" borderId="59" xfId="0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58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49" fontId="6" fillId="2" borderId="54" xfId="0" applyNumberFormat="1" applyFont="1" applyFill="1" applyBorder="1" applyAlignment="1">
      <alignment horizontal="center" vertical="center"/>
    </xf>
    <xf numFmtId="49" fontId="6" fillId="2" borderId="58" xfId="0" applyNumberFormat="1" applyFont="1" applyFill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3" fillId="2" borderId="13" xfId="0" applyFont="1" applyFill="1" applyBorder="1" applyAlignment="1">
      <alignment horizontal="center"/>
    </xf>
    <xf numFmtId="0" fontId="4" fillId="2" borderId="35" xfId="0" applyFont="1" applyFill="1" applyBorder="1" applyAlignment="1">
      <alignment vertical="center"/>
    </xf>
    <xf numFmtId="0" fontId="4" fillId="2" borderId="64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3" fillId="2" borderId="2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0" fontId="0" fillId="0" borderId="64" xfId="0" applyBorder="1" applyAlignment="1">
      <alignment/>
    </xf>
    <xf numFmtId="0" fontId="0" fillId="0" borderId="40" xfId="0" applyBorder="1" applyAlignment="1">
      <alignment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3" fillId="2" borderId="35" xfId="0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6" fillId="2" borderId="30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4" fillId="2" borderId="61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7" fillId="2" borderId="68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/>
    </xf>
    <xf numFmtId="0" fontId="14" fillId="2" borderId="63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2.875" style="0" customWidth="1"/>
    <col min="2" max="12" width="8.875" style="0" customWidth="1"/>
    <col min="13" max="13" width="11.375" style="0" customWidth="1"/>
  </cols>
  <sheetData>
    <row r="1" ht="15">
      <c r="L1" s="206" t="s">
        <v>67</v>
      </c>
    </row>
    <row r="2" ht="15">
      <c r="L2" s="206" t="s">
        <v>66</v>
      </c>
    </row>
    <row r="3" spans="1:13" ht="16.5" thickBot="1">
      <c r="A3" s="119" t="s">
        <v>59</v>
      </c>
      <c r="M3" s="109" t="s">
        <v>58</v>
      </c>
    </row>
    <row r="4" spans="1:13" ht="23.25" customHeight="1">
      <c r="A4" s="234" t="s">
        <v>0</v>
      </c>
      <c r="B4" s="240" t="s">
        <v>1</v>
      </c>
      <c r="C4" s="241"/>
      <c r="D4" s="241"/>
      <c r="E4" s="241"/>
      <c r="F4" s="241"/>
      <c r="G4" s="242"/>
      <c r="H4" s="240" t="s">
        <v>2</v>
      </c>
      <c r="I4" s="241"/>
      <c r="J4" s="241"/>
      <c r="K4" s="241"/>
      <c r="L4" s="241"/>
      <c r="M4" s="242"/>
    </row>
    <row r="5" spans="1:13" s="11" customFormat="1" ht="21" customHeight="1">
      <c r="A5" s="235"/>
      <c r="B5" s="105">
        <v>2002</v>
      </c>
      <c r="C5" s="60">
        <v>2003</v>
      </c>
      <c r="D5" s="60">
        <v>2004</v>
      </c>
      <c r="E5" s="104" t="s">
        <v>49</v>
      </c>
      <c r="F5" s="61">
        <v>2005</v>
      </c>
      <c r="G5" s="104" t="s">
        <v>49</v>
      </c>
      <c r="H5" s="106">
        <v>2002</v>
      </c>
      <c r="I5" s="60">
        <v>2003</v>
      </c>
      <c r="J5" s="60">
        <v>2004</v>
      </c>
      <c r="K5" s="104" t="s">
        <v>49</v>
      </c>
      <c r="L5" s="30">
        <v>2005</v>
      </c>
      <c r="M5" s="163" t="s">
        <v>49</v>
      </c>
    </row>
    <row r="6" spans="1:13" ht="16.5" customHeight="1">
      <c r="A6" s="1" t="s">
        <v>3</v>
      </c>
      <c r="B6" s="5">
        <v>566713</v>
      </c>
      <c r="C6" s="3">
        <v>567589</v>
      </c>
      <c r="D6" s="3">
        <v>548196</v>
      </c>
      <c r="E6" s="107">
        <f>+D6-C6</f>
        <v>-19393</v>
      </c>
      <c r="F6" s="4">
        <v>568705</v>
      </c>
      <c r="G6" s="107">
        <f>+F6-D6</f>
        <v>20509</v>
      </c>
      <c r="H6" s="5">
        <v>536831</v>
      </c>
      <c r="I6" s="3">
        <v>516805</v>
      </c>
      <c r="J6" s="3">
        <v>547705</v>
      </c>
      <c r="K6" s="107">
        <f>+J6-I6</f>
        <v>30900</v>
      </c>
      <c r="L6" s="5">
        <v>568890</v>
      </c>
      <c r="M6" s="164">
        <f>+L6-J6</f>
        <v>21185</v>
      </c>
    </row>
    <row r="7" spans="1:13" ht="16.5" customHeight="1">
      <c r="A7" s="1" t="s">
        <v>4</v>
      </c>
      <c r="B7" s="5">
        <v>651223</v>
      </c>
      <c r="C7" s="3">
        <v>730286</v>
      </c>
      <c r="D7" s="3">
        <v>702303</v>
      </c>
      <c r="E7" s="107">
        <f>+D7-C7</f>
        <v>-27983</v>
      </c>
      <c r="F7" s="4">
        <v>778604</v>
      </c>
      <c r="G7" s="107">
        <f>+F7-D7</f>
        <v>76301</v>
      </c>
      <c r="H7" s="5">
        <v>588517</v>
      </c>
      <c r="I7" s="3">
        <v>587012</v>
      </c>
      <c r="J7" s="3">
        <v>697713</v>
      </c>
      <c r="K7" s="107">
        <f>+J7-I7</f>
        <v>110701</v>
      </c>
      <c r="L7" s="5">
        <v>804593</v>
      </c>
      <c r="M7" s="164">
        <f>+L7-J7</f>
        <v>106880</v>
      </c>
    </row>
    <row r="8" spans="1:13" ht="16.5" customHeight="1">
      <c r="A8" s="1" t="s">
        <v>5</v>
      </c>
      <c r="B8" s="5">
        <v>364508</v>
      </c>
      <c r="C8" s="3">
        <v>388518</v>
      </c>
      <c r="D8" s="3">
        <v>389971</v>
      </c>
      <c r="E8" s="107">
        <f>+D8-C8</f>
        <v>1453</v>
      </c>
      <c r="F8" s="4">
        <v>415021</v>
      </c>
      <c r="G8" s="107">
        <f>+F8-D8</f>
        <v>25050</v>
      </c>
      <c r="H8" s="5">
        <v>364924</v>
      </c>
      <c r="I8" s="3">
        <v>388920</v>
      </c>
      <c r="J8" s="3">
        <v>390042</v>
      </c>
      <c r="K8" s="107">
        <f>+J8-I8</f>
        <v>1122</v>
      </c>
      <c r="L8" s="5">
        <v>415166</v>
      </c>
      <c r="M8" s="164">
        <f>+L8-J8</f>
        <v>25124</v>
      </c>
    </row>
    <row r="9" spans="1:13" ht="16.5" customHeight="1">
      <c r="A9" s="1" t="s">
        <v>6</v>
      </c>
      <c r="B9" s="5">
        <v>498542</v>
      </c>
      <c r="C9" s="3">
        <v>489954</v>
      </c>
      <c r="D9" s="3">
        <v>502001</v>
      </c>
      <c r="E9" s="107">
        <f>+D9-C9</f>
        <v>12047</v>
      </c>
      <c r="F9" s="4">
        <v>526005</v>
      </c>
      <c r="G9" s="107">
        <f>+F9-D9</f>
        <v>24004</v>
      </c>
      <c r="H9" s="5">
        <v>481896</v>
      </c>
      <c r="I9" s="3">
        <v>483959</v>
      </c>
      <c r="J9" s="3">
        <v>502270</v>
      </c>
      <c r="K9" s="107">
        <f>+J9-I9</f>
        <v>18311</v>
      </c>
      <c r="L9" s="5">
        <v>526009</v>
      </c>
      <c r="M9" s="164">
        <f>+L9-J9</f>
        <v>23739</v>
      </c>
    </row>
    <row r="10" spans="1:13" ht="16.5" customHeight="1">
      <c r="A10" s="1" t="s">
        <v>7</v>
      </c>
      <c r="B10" s="5">
        <v>512062</v>
      </c>
      <c r="C10" s="3">
        <v>524740</v>
      </c>
      <c r="D10" s="3">
        <v>534019</v>
      </c>
      <c r="E10" s="107">
        <f>+D10-C10</f>
        <v>9279</v>
      </c>
      <c r="F10" s="4">
        <v>556831</v>
      </c>
      <c r="G10" s="107">
        <f>+F10-D10</f>
        <v>22812</v>
      </c>
      <c r="H10" s="5">
        <v>492027</v>
      </c>
      <c r="I10" s="3">
        <v>522437</v>
      </c>
      <c r="J10" s="3">
        <v>534151</v>
      </c>
      <c r="K10" s="107">
        <f>+J10-I10</f>
        <v>11714</v>
      </c>
      <c r="L10" s="5">
        <v>556912</v>
      </c>
      <c r="M10" s="164">
        <f>+L10-J10</f>
        <v>22761</v>
      </c>
    </row>
    <row r="11" spans="1:13" ht="16.5" customHeight="1" thickBot="1">
      <c r="A11" s="7" t="s">
        <v>8</v>
      </c>
      <c r="B11" s="10">
        <f aca="true" t="shared" si="0" ref="B11:M11">SUM(B6:B10)</f>
        <v>2593048</v>
      </c>
      <c r="C11" s="8">
        <f t="shared" si="0"/>
        <v>2701087</v>
      </c>
      <c r="D11" s="8">
        <f t="shared" si="0"/>
        <v>2676490</v>
      </c>
      <c r="E11" s="108">
        <f t="shared" si="0"/>
        <v>-24597</v>
      </c>
      <c r="F11" s="9">
        <f t="shared" si="0"/>
        <v>2845166</v>
      </c>
      <c r="G11" s="108">
        <f t="shared" si="0"/>
        <v>168676</v>
      </c>
      <c r="H11" s="10">
        <f t="shared" si="0"/>
        <v>2464195</v>
      </c>
      <c r="I11" s="8">
        <f t="shared" si="0"/>
        <v>2499133</v>
      </c>
      <c r="J11" s="8">
        <f t="shared" si="0"/>
        <v>2671881</v>
      </c>
      <c r="K11" s="108">
        <f t="shared" si="0"/>
        <v>172748</v>
      </c>
      <c r="L11" s="10">
        <f t="shared" si="0"/>
        <v>2871570</v>
      </c>
      <c r="M11" s="165">
        <f t="shared" si="0"/>
        <v>199689</v>
      </c>
    </row>
    <row r="13" spans="1:13" ht="16.5" thickBot="1">
      <c r="A13" s="119" t="s">
        <v>57</v>
      </c>
      <c r="M13" s="109" t="s">
        <v>58</v>
      </c>
    </row>
    <row r="14" spans="1:13" ht="13.5" thickBot="1">
      <c r="A14" s="237" t="s">
        <v>0</v>
      </c>
      <c r="B14" s="236" t="s">
        <v>52</v>
      </c>
      <c r="C14" s="224"/>
      <c r="D14" s="225"/>
      <c r="E14" s="223">
        <v>2003</v>
      </c>
      <c r="F14" s="224"/>
      <c r="G14" s="225"/>
      <c r="H14" s="223" t="s">
        <v>53</v>
      </c>
      <c r="I14" s="224"/>
      <c r="J14" s="224"/>
      <c r="K14" s="223" t="s">
        <v>15</v>
      </c>
      <c r="L14" s="224"/>
      <c r="M14" s="225"/>
    </row>
    <row r="15" spans="1:13" ht="12.75">
      <c r="A15" s="238"/>
      <c r="B15" s="226" t="s">
        <v>54</v>
      </c>
      <c r="C15" s="217" t="s">
        <v>55</v>
      </c>
      <c r="D15" s="228" t="s">
        <v>56</v>
      </c>
      <c r="E15" s="226" t="s">
        <v>54</v>
      </c>
      <c r="F15" s="217" t="s">
        <v>55</v>
      </c>
      <c r="G15" s="228" t="s">
        <v>56</v>
      </c>
      <c r="H15" s="226" t="s">
        <v>54</v>
      </c>
      <c r="I15" s="217" t="s">
        <v>55</v>
      </c>
      <c r="J15" s="213" t="s">
        <v>56</v>
      </c>
      <c r="K15" s="215" t="s">
        <v>54</v>
      </c>
      <c r="L15" s="217" t="s">
        <v>55</v>
      </c>
      <c r="M15" s="228" t="s">
        <v>56</v>
      </c>
    </row>
    <row r="16" spans="1:13" ht="19.5" customHeight="1" thickBot="1">
      <c r="A16" s="239"/>
      <c r="B16" s="227"/>
      <c r="C16" s="218"/>
      <c r="D16" s="229"/>
      <c r="E16" s="227"/>
      <c r="F16" s="218"/>
      <c r="G16" s="229"/>
      <c r="H16" s="227"/>
      <c r="I16" s="218"/>
      <c r="J16" s="214"/>
      <c r="K16" s="216"/>
      <c r="L16" s="218"/>
      <c r="M16" s="229"/>
    </row>
    <row r="17" spans="1:13" ht="18" customHeight="1">
      <c r="A17" s="1" t="s">
        <v>3</v>
      </c>
      <c r="B17" s="93">
        <v>-287268.93</v>
      </c>
      <c r="C17" s="94">
        <v>-29882.5</v>
      </c>
      <c r="D17" s="95">
        <v>-317151.43</v>
      </c>
      <c r="E17" s="93">
        <v>-285584</v>
      </c>
      <c r="F17" s="94">
        <v>-50784</v>
      </c>
      <c r="G17" s="95">
        <v>-336368</v>
      </c>
      <c r="H17" s="93">
        <v>-325173</v>
      </c>
      <c r="I17" s="94">
        <v>-491</v>
      </c>
      <c r="J17" s="96">
        <v>-325664</v>
      </c>
      <c r="K17" s="97">
        <v>-44271.79</v>
      </c>
      <c r="L17" s="94">
        <v>185.1600000000326</v>
      </c>
      <c r="M17" s="95">
        <v>-44086.63</v>
      </c>
    </row>
    <row r="18" spans="1:13" ht="18" customHeight="1">
      <c r="A18" s="1" t="s">
        <v>4</v>
      </c>
      <c r="B18" s="98">
        <v>-86309.42</v>
      </c>
      <c r="C18" s="96">
        <v>-62706.14</v>
      </c>
      <c r="D18" s="95">
        <v>-149015.56</v>
      </c>
      <c r="E18" s="98">
        <v>-104523</v>
      </c>
      <c r="F18" s="96">
        <v>-143274</v>
      </c>
      <c r="G18" s="95">
        <v>-247797</v>
      </c>
      <c r="H18" s="98">
        <v>-224395</v>
      </c>
      <c r="I18" s="96">
        <v>-4590</v>
      </c>
      <c r="J18" s="96">
        <v>-228985</v>
      </c>
      <c r="K18" s="99">
        <v>-119329.51</v>
      </c>
      <c r="L18" s="96">
        <v>25989.02999999991</v>
      </c>
      <c r="M18" s="95">
        <v>-93340.48000000008</v>
      </c>
    </row>
    <row r="19" spans="1:13" ht="18" customHeight="1">
      <c r="A19" s="1" t="s">
        <v>5</v>
      </c>
      <c r="B19" s="98">
        <v>-819.03</v>
      </c>
      <c r="C19" s="96">
        <v>416.39</v>
      </c>
      <c r="D19" s="95">
        <v>-402.64</v>
      </c>
      <c r="E19" s="98">
        <v>0</v>
      </c>
      <c r="F19" s="96">
        <v>402</v>
      </c>
      <c r="G19" s="95">
        <v>402</v>
      </c>
      <c r="H19" s="98">
        <v>0</v>
      </c>
      <c r="I19" s="96">
        <v>71</v>
      </c>
      <c r="J19" s="96">
        <v>71</v>
      </c>
      <c r="K19" s="99">
        <v>0</v>
      </c>
      <c r="L19" s="96">
        <v>145</v>
      </c>
      <c r="M19" s="95">
        <v>145</v>
      </c>
    </row>
    <row r="20" spans="1:13" ht="18" customHeight="1">
      <c r="A20" s="1" t="s">
        <v>6</v>
      </c>
      <c r="B20" s="98">
        <v>-246270.12</v>
      </c>
      <c r="C20" s="96">
        <v>163480.24</v>
      </c>
      <c r="D20" s="95">
        <v>-82789.88</v>
      </c>
      <c r="E20" s="98">
        <v>-54950</v>
      </c>
      <c r="F20" s="96">
        <v>-5995</v>
      </c>
      <c r="G20" s="95">
        <v>-60945</v>
      </c>
      <c r="H20" s="98">
        <v>-52908</v>
      </c>
      <c r="I20" s="96">
        <v>269</v>
      </c>
      <c r="J20" s="96">
        <v>-52639</v>
      </c>
      <c r="K20" s="99">
        <v>-18880.2</v>
      </c>
      <c r="L20" s="96">
        <v>4</v>
      </c>
      <c r="M20" s="95">
        <v>-18876.2</v>
      </c>
    </row>
    <row r="21" spans="1:13" ht="18" customHeight="1">
      <c r="A21" s="1" t="s">
        <v>7</v>
      </c>
      <c r="B21" s="98">
        <v>-23942.43</v>
      </c>
      <c r="C21" s="96">
        <v>-23034.76</v>
      </c>
      <c r="D21" s="95">
        <v>-46977.19</v>
      </c>
      <c r="E21" s="98">
        <v>-16728</v>
      </c>
      <c r="F21" s="96">
        <v>-2303</v>
      </c>
      <c r="G21" s="95">
        <v>-19031</v>
      </c>
      <c r="H21" s="98">
        <v>-19031</v>
      </c>
      <c r="I21" s="96">
        <v>132</v>
      </c>
      <c r="J21" s="96">
        <v>-18899</v>
      </c>
      <c r="K21" s="99">
        <v>0</v>
      </c>
      <c r="L21" s="96">
        <v>81</v>
      </c>
      <c r="M21" s="95">
        <v>81</v>
      </c>
    </row>
    <row r="22" spans="1:13" ht="18" customHeight="1" thickBot="1">
      <c r="A22" s="7" t="s">
        <v>8</v>
      </c>
      <c r="B22" s="100">
        <v>-644609.93</v>
      </c>
      <c r="C22" s="101">
        <v>48273.23</v>
      </c>
      <c r="D22" s="102">
        <v>-596336.7</v>
      </c>
      <c r="E22" s="100">
        <v>-461785</v>
      </c>
      <c r="F22" s="101">
        <v>-201954</v>
      </c>
      <c r="G22" s="102">
        <v>-663739</v>
      </c>
      <c r="H22" s="100">
        <v>-621507</v>
      </c>
      <c r="I22" s="101">
        <v>-4609</v>
      </c>
      <c r="J22" s="101">
        <v>-626116</v>
      </c>
      <c r="K22" s="103">
        <v>-182481.5</v>
      </c>
      <c r="L22" s="101">
        <v>26404.189999999944</v>
      </c>
      <c r="M22" s="102">
        <v>-156077.31</v>
      </c>
    </row>
    <row r="23" spans="5:6" ht="13.5" thickBot="1">
      <c r="E23" s="62"/>
      <c r="F23" s="62"/>
    </row>
    <row r="24" spans="1:10" ht="12.75">
      <c r="A24" s="262" t="s">
        <v>0</v>
      </c>
      <c r="B24" s="279" t="s">
        <v>20</v>
      </c>
      <c r="C24" s="280"/>
      <c r="D24" s="280"/>
      <c r="E24" s="280"/>
      <c r="F24" s="280"/>
      <c r="G24" s="280"/>
      <c r="H24" s="280"/>
      <c r="I24" s="280"/>
      <c r="J24" s="281"/>
    </row>
    <row r="25" spans="1:10" ht="18.75" customHeight="1">
      <c r="A25" s="263"/>
      <c r="B25" s="283" t="s">
        <v>21</v>
      </c>
      <c r="C25" s="283"/>
      <c r="D25" s="283"/>
      <c r="E25" s="283"/>
      <c r="F25" s="284"/>
      <c r="G25" s="265" t="s">
        <v>22</v>
      </c>
      <c r="H25" s="266"/>
      <c r="I25" s="266"/>
      <c r="J25" s="267"/>
    </row>
    <row r="26" spans="1:10" ht="13.5" thickBot="1">
      <c r="A26" s="264"/>
      <c r="B26" s="120">
        <v>2002</v>
      </c>
      <c r="C26" s="12">
        <v>2003</v>
      </c>
      <c r="D26" s="12">
        <v>2004</v>
      </c>
      <c r="E26" s="12">
        <v>2005</v>
      </c>
      <c r="F26" s="201" t="s">
        <v>49</v>
      </c>
      <c r="G26" s="76">
        <v>2002</v>
      </c>
      <c r="H26" s="12">
        <v>2003</v>
      </c>
      <c r="I26" s="12">
        <v>2004</v>
      </c>
      <c r="J26" s="13">
        <v>2005</v>
      </c>
    </row>
    <row r="27" spans="1:10" ht="19.5" customHeight="1">
      <c r="A27" s="65" t="s">
        <v>3</v>
      </c>
      <c r="B27" s="121">
        <v>284991</v>
      </c>
      <c r="C27" s="23">
        <v>317455</v>
      </c>
      <c r="D27" s="23">
        <v>286563</v>
      </c>
      <c r="E27" s="23">
        <v>297153</v>
      </c>
      <c r="F27" s="202">
        <f>+E27-D27</f>
        <v>10590</v>
      </c>
      <c r="G27" s="204">
        <f aca="true" t="shared" si="1" ref="G27:I32">+B27/B6</f>
        <v>0.5028841759409084</v>
      </c>
      <c r="H27" s="122">
        <f t="shared" si="1"/>
        <v>0.5593043557926598</v>
      </c>
      <c r="I27" s="122">
        <f t="shared" si="1"/>
        <v>0.5227382177177505</v>
      </c>
      <c r="J27" s="123">
        <f aca="true" t="shared" si="2" ref="J27:J32">+E27/F6</f>
        <v>0.5225081544913444</v>
      </c>
    </row>
    <row r="28" spans="1:10" ht="19.5" customHeight="1">
      <c r="A28" s="1" t="s">
        <v>4</v>
      </c>
      <c r="B28" s="2">
        <v>317126</v>
      </c>
      <c r="C28" s="3">
        <v>357513</v>
      </c>
      <c r="D28" s="3">
        <v>316163</v>
      </c>
      <c r="E28" s="3">
        <v>344593</v>
      </c>
      <c r="F28" s="202">
        <f>+E28-D28</f>
        <v>28430</v>
      </c>
      <c r="G28" s="204">
        <f t="shared" si="1"/>
        <v>0.4869699012473454</v>
      </c>
      <c r="H28" s="122">
        <f t="shared" si="1"/>
        <v>0.4895520385164169</v>
      </c>
      <c r="I28" s="122">
        <f t="shared" si="1"/>
        <v>0.45018033526839557</v>
      </c>
      <c r="J28" s="123">
        <f t="shared" si="2"/>
        <v>0.44257799857180286</v>
      </c>
    </row>
    <row r="29" spans="1:10" ht="19.5" customHeight="1">
      <c r="A29" s="1" t="s">
        <v>5</v>
      </c>
      <c r="B29" s="2">
        <v>173047</v>
      </c>
      <c r="C29" s="3">
        <v>200388</v>
      </c>
      <c r="D29" s="3">
        <v>189352</v>
      </c>
      <c r="E29" s="3">
        <v>200118</v>
      </c>
      <c r="F29" s="202">
        <f>+E29-D29</f>
        <v>10766</v>
      </c>
      <c r="G29" s="204">
        <f t="shared" si="1"/>
        <v>0.47474129511560786</v>
      </c>
      <c r="H29" s="122">
        <f t="shared" si="1"/>
        <v>0.5157753308727009</v>
      </c>
      <c r="I29" s="122">
        <f t="shared" si="1"/>
        <v>0.48555405401940144</v>
      </c>
      <c r="J29" s="123">
        <f t="shared" si="2"/>
        <v>0.48218764833586736</v>
      </c>
    </row>
    <row r="30" spans="1:10" ht="19.5" customHeight="1">
      <c r="A30" s="1" t="s">
        <v>6</v>
      </c>
      <c r="B30" s="2">
        <v>253471</v>
      </c>
      <c r="C30" s="3">
        <v>264539</v>
      </c>
      <c r="D30" s="3">
        <v>261963</v>
      </c>
      <c r="E30" s="3">
        <v>272417</v>
      </c>
      <c r="F30" s="202">
        <f>+E30-D30</f>
        <v>10454</v>
      </c>
      <c r="G30" s="204">
        <f t="shared" si="1"/>
        <v>0.5084245660345568</v>
      </c>
      <c r="H30" s="122">
        <f t="shared" si="1"/>
        <v>0.5399261971532021</v>
      </c>
      <c r="I30" s="122">
        <f t="shared" si="1"/>
        <v>0.5218376059011834</v>
      </c>
      <c r="J30" s="123">
        <f t="shared" si="2"/>
        <v>0.5178981188391746</v>
      </c>
    </row>
    <row r="31" spans="1:10" ht="19.5" customHeight="1" thickBot="1">
      <c r="A31" s="66" t="s">
        <v>7</v>
      </c>
      <c r="B31" s="124">
        <v>252374</v>
      </c>
      <c r="C31" s="26">
        <v>270021</v>
      </c>
      <c r="D31" s="26">
        <v>266988</v>
      </c>
      <c r="E31" s="26">
        <v>286422</v>
      </c>
      <c r="F31" s="202">
        <f>+E31-D31</f>
        <v>19434</v>
      </c>
      <c r="G31" s="204">
        <f t="shared" si="1"/>
        <v>0.4928582866918459</v>
      </c>
      <c r="H31" s="122">
        <f t="shared" si="1"/>
        <v>0.5145805541792126</v>
      </c>
      <c r="I31" s="122">
        <f t="shared" si="1"/>
        <v>0.4999597392602136</v>
      </c>
      <c r="J31" s="123">
        <f t="shared" si="2"/>
        <v>0.5143786894048643</v>
      </c>
    </row>
    <row r="32" spans="1:10" ht="19.5" customHeight="1" thickBot="1">
      <c r="A32" s="67" t="s">
        <v>8</v>
      </c>
      <c r="B32" s="125">
        <f>SUM(B27:B31)</f>
        <v>1281009</v>
      </c>
      <c r="C32" s="28">
        <f>SUM(C27:C31)</f>
        <v>1409916</v>
      </c>
      <c r="D32" s="28">
        <f>SUM(D27:D31)</f>
        <v>1321029</v>
      </c>
      <c r="E32" s="28">
        <f>SUM(E27:E31)</f>
        <v>1400703</v>
      </c>
      <c r="F32" s="203">
        <f>SUM(F27:F31)</f>
        <v>79674</v>
      </c>
      <c r="G32" s="205">
        <f t="shared" si="1"/>
        <v>0.49401669386760294</v>
      </c>
      <c r="H32" s="126">
        <f t="shared" si="1"/>
        <v>0.5219809654409503</v>
      </c>
      <c r="I32" s="126">
        <f t="shared" si="1"/>
        <v>0.49356769500353076</v>
      </c>
      <c r="J32" s="127">
        <f t="shared" si="2"/>
        <v>0.4923097632967637</v>
      </c>
    </row>
    <row r="33" ht="19.5" customHeight="1"/>
    <row r="34" spans="1:6" ht="16.5" thickBot="1">
      <c r="A34" s="119" t="s">
        <v>62</v>
      </c>
      <c r="E34" s="62"/>
      <c r="F34" s="62"/>
    </row>
    <row r="35" spans="1:11" ht="12.75">
      <c r="A35" s="275" t="s">
        <v>0</v>
      </c>
      <c r="B35" s="279" t="s">
        <v>23</v>
      </c>
      <c r="C35" s="280"/>
      <c r="D35" s="280"/>
      <c r="E35" s="280"/>
      <c r="F35" s="281"/>
      <c r="G35" s="279" t="s">
        <v>24</v>
      </c>
      <c r="H35" s="280"/>
      <c r="I35" s="280"/>
      <c r="J35" s="280"/>
      <c r="K35" s="282"/>
    </row>
    <row r="36" spans="1:11" ht="13.5" thickBot="1">
      <c r="A36" s="276"/>
      <c r="B36" s="128">
        <v>2002</v>
      </c>
      <c r="C36" s="129">
        <v>2003</v>
      </c>
      <c r="D36" s="129">
        <v>2004</v>
      </c>
      <c r="E36" s="130">
        <v>2005</v>
      </c>
      <c r="F36" s="131" t="s">
        <v>49</v>
      </c>
      <c r="G36" s="128">
        <v>2002</v>
      </c>
      <c r="H36" s="129">
        <v>2003</v>
      </c>
      <c r="I36" s="129">
        <v>2004</v>
      </c>
      <c r="J36" s="130">
        <v>2005</v>
      </c>
      <c r="K36" s="131" t="s">
        <v>49</v>
      </c>
    </row>
    <row r="37" spans="1:11" ht="17.25" customHeight="1">
      <c r="A37" s="69" t="s">
        <v>3</v>
      </c>
      <c r="B37" s="132">
        <v>1033</v>
      </c>
      <c r="C37" s="133">
        <v>1030</v>
      </c>
      <c r="D37" s="133">
        <v>968</v>
      </c>
      <c r="E37" s="134">
        <v>972</v>
      </c>
      <c r="F37" s="135">
        <f>+E37-D37</f>
        <v>4</v>
      </c>
      <c r="G37" s="136">
        <v>16506</v>
      </c>
      <c r="H37" s="137">
        <v>18307</v>
      </c>
      <c r="I37" s="137">
        <v>16919</v>
      </c>
      <c r="J37" s="138">
        <v>18207</v>
      </c>
      <c r="K37" s="139">
        <f>+J37-I37</f>
        <v>1288</v>
      </c>
    </row>
    <row r="38" spans="1:11" ht="17.25" customHeight="1">
      <c r="A38" s="63" t="s">
        <v>4</v>
      </c>
      <c r="B38" s="140">
        <v>1228</v>
      </c>
      <c r="C38" s="141">
        <v>1284</v>
      </c>
      <c r="D38" s="141">
        <v>1129</v>
      </c>
      <c r="E38" s="142">
        <v>1131</v>
      </c>
      <c r="F38" s="143">
        <f>+E38-D38</f>
        <v>2</v>
      </c>
      <c r="G38" s="144">
        <v>15549</v>
      </c>
      <c r="H38" s="145">
        <v>16626</v>
      </c>
      <c r="I38" s="145">
        <v>16717</v>
      </c>
      <c r="J38" s="146">
        <v>18238</v>
      </c>
      <c r="K38" s="147">
        <f>+J38-I38</f>
        <v>1521</v>
      </c>
    </row>
    <row r="39" spans="1:11" ht="17.25" customHeight="1">
      <c r="A39" s="63" t="s">
        <v>5</v>
      </c>
      <c r="B39" s="140">
        <v>650</v>
      </c>
      <c r="C39" s="141">
        <v>662</v>
      </c>
      <c r="D39" s="141">
        <v>629</v>
      </c>
      <c r="E39" s="142">
        <v>634</v>
      </c>
      <c r="F39" s="143">
        <f>+E39-D39</f>
        <v>5</v>
      </c>
      <c r="G39" s="144">
        <v>16120</v>
      </c>
      <c r="H39" s="145">
        <v>18282</v>
      </c>
      <c r="I39" s="145">
        <v>18263</v>
      </c>
      <c r="J39" s="146">
        <v>19206</v>
      </c>
      <c r="K39" s="147">
        <f>+J39-I39</f>
        <v>943</v>
      </c>
    </row>
    <row r="40" spans="1:11" ht="17.25" customHeight="1">
      <c r="A40" s="63" t="s">
        <v>6</v>
      </c>
      <c r="B40" s="140">
        <v>920</v>
      </c>
      <c r="C40" s="141">
        <v>906</v>
      </c>
      <c r="D40" s="141">
        <v>877</v>
      </c>
      <c r="E40" s="142">
        <v>873</v>
      </c>
      <c r="F40" s="143">
        <f>+E40-D40</f>
        <v>-4</v>
      </c>
      <c r="G40" s="144">
        <v>16713</v>
      </c>
      <c r="H40" s="145">
        <v>17650</v>
      </c>
      <c r="I40" s="145">
        <v>18090</v>
      </c>
      <c r="J40" s="146">
        <v>18827</v>
      </c>
      <c r="K40" s="147">
        <f>+J40-I40</f>
        <v>737</v>
      </c>
    </row>
    <row r="41" spans="1:11" ht="17.25" customHeight="1" thickBot="1">
      <c r="A41" s="64" t="s">
        <v>25</v>
      </c>
      <c r="B41" s="148">
        <v>936</v>
      </c>
      <c r="C41" s="149">
        <v>943</v>
      </c>
      <c r="D41" s="149">
        <v>928</v>
      </c>
      <c r="E41" s="150">
        <v>930</v>
      </c>
      <c r="F41" s="151">
        <f>+E41-D41</f>
        <v>2</v>
      </c>
      <c r="G41" s="152">
        <v>16327</v>
      </c>
      <c r="H41" s="153">
        <v>17347</v>
      </c>
      <c r="I41" s="153">
        <v>17393</v>
      </c>
      <c r="J41" s="154">
        <v>18609</v>
      </c>
      <c r="K41" s="155">
        <f>+J41-I41</f>
        <v>1216</v>
      </c>
    </row>
    <row r="42" spans="1:11" ht="17.25" customHeight="1" thickBot="1">
      <c r="A42" s="68" t="s">
        <v>8</v>
      </c>
      <c r="B42" s="156">
        <v>4767</v>
      </c>
      <c r="C42" s="157">
        <v>4825</v>
      </c>
      <c r="D42" s="157">
        <f>SUM(D37:D41)</f>
        <v>4531</v>
      </c>
      <c r="E42" s="158">
        <f>SUM(E37:E41)</f>
        <v>4540</v>
      </c>
      <c r="F42" s="159">
        <f>SUM(F37:F41)</f>
        <v>9</v>
      </c>
      <c r="G42" s="160"/>
      <c r="H42" s="160"/>
      <c r="I42" s="160"/>
      <c r="J42" s="161"/>
      <c r="K42" s="161"/>
    </row>
    <row r="43" spans="5:6" ht="12.75">
      <c r="E43" s="62"/>
      <c r="F43" s="62"/>
    </row>
    <row r="44" ht="16.5" thickBot="1">
      <c r="A44" s="119" t="s">
        <v>60</v>
      </c>
    </row>
    <row r="45" spans="1:7" ht="15.75" customHeight="1">
      <c r="A45" s="248" t="s">
        <v>0</v>
      </c>
      <c r="B45" s="250" t="s">
        <v>50</v>
      </c>
      <c r="C45" s="250"/>
      <c r="D45" s="250"/>
      <c r="E45" s="250" t="s">
        <v>51</v>
      </c>
      <c r="F45" s="250"/>
      <c r="G45" s="251"/>
    </row>
    <row r="46" spans="1:7" ht="17.25" customHeight="1" thickBot="1">
      <c r="A46" s="249"/>
      <c r="B46" s="21">
        <v>2003</v>
      </c>
      <c r="C46" s="21">
        <v>2004</v>
      </c>
      <c r="D46" s="21">
        <v>2005</v>
      </c>
      <c r="E46" s="21">
        <v>2003</v>
      </c>
      <c r="F46" s="21">
        <v>2004</v>
      </c>
      <c r="G46" s="22">
        <v>2005</v>
      </c>
    </row>
    <row r="47" spans="1:7" ht="17.25" customHeight="1">
      <c r="A47" s="16" t="s">
        <v>3</v>
      </c>
      <c r="B47" s="23">
        <v>25757</v>
      </c>
      <c r="C47" s="23">
        <v>16769</v>
      </c>
      <c r="D47" s="23">
        <v>15527</v>
      </c>
      <c r="E47" s="23">
        <v>4266</v>
      </c>
      <c r="F47" s="23">
        <v>33596</v>
      </c>
      <c r="G47" s="24">
        <v>46287</v>
      </c>
    </row>
    <row r="48" spans="1:7" ht="17.25" customHeight="1">
      <c r="A48" s="17" t="s">
        <v>4</v>
      </c>
      <c r="B48" s="3">
        <v>10549</v>
      </c>
      <c r="C48" s="3">
        <v>29328</v>
      </c>
      <c r="D48" s="3">
        <v>51964</v>
      </c>
      <c r="E48" s="3">
        <v>31816</v>
      </c>
      <c r="F48" s="3">
        <v>29686</v>
      </c>
      <c r="G48" s="6">
        <v>35293</v>
      </c>
    </row>
    <row r="49" spans="1:7" ht="17.25" customHeight="1">
      <c r="A49" s="17" t="s">
        <v>5</v>
      </c>
      <c r="B49" s="3">
        <v>27271</v>
      </c>
      <c r="C49" s="3">
        <v>27529</v>
      </c>
      <c r="D49" s="3">
        <v>22977</v>
      </c>
      <c r="E49" s="3">
        <v>13124</v>
      </c>
      <c r="F49" s="3">
        <v>23002</v>
      </c>
      <c r="G49" s="6">
        <v>31896</v>
      </c>
    </row>
    <row r="50" spans="1:7" ht="17.25" customHeight="1">
      <c r="A50" s="17" t="s">
        <v>6</v>
      </c>
      <c r="B50" s="3">
        <v>10636</v>
      </c>
      <c r="C50" s="3">
        <v>3786</v>
      </c>
      <c r="D50" s="3">
        <v>1723</v>
      </c>
      <c r="E50" s="3">
        <v>14704</v>
      </c>
      <c r="F50" s="3">
        <v>24417</v>
      </c>
      <c r="G50" s="6">
        <v>72257</v>
      </c>
    </row>
    <row r="51" spans="1:7" ht="17.25" customHeight="1" thickBot="1">
      <c r="A51" s="25" t="s">
        <v>7</v>
      </c>
      <c r="B51" s="26">
        <v>24713</v>
      </c>
      <c r="C51" s="26">
        <v>25252</v>
      </c>
      <c r="D51" s="26">
        <v>17415</v>
      </c>
      <c r="E51" s="26">
        <v>8000</v>
      </c>
      <c r="F51" s="26">
        <v>27990</v>
      </c>
      <c r="G51" s="27">
        <v>39436</v>
      </c>
    </row>
    <row r="52" spans="1:7" ht="17.25" customHeight="1" thickBot="1">
      <c r="A52" s="15" t="s">
        <v>8</v>
      </c>
      <c r="B52" s="28">
        <v>98927</v>
      </c>
      <c r="C52" s="28">
        <v>102665</v>
      </c>
      <c r="D52" s="28">
        <f>SUM(D47:D51)</f>
        <v>109606</v>
      </c>
      <c r="E52" s="28">
        <v>71910</v>
      </c>
      <c r="F52" s="28">
        <v>138691</v>
      </c>
      <c r="G52" s="29">
        <v>225169</v>
      </c>
    </row>
    <row r="53" spans="5:6" ht="12.75">
      <c r="E53" s="62"/>
      <c r="F53" s="62"/>
    </row>
    <row r="54" spans="5:6" ht="12.75">
      <c r="E54" s="62"/>
      <c r="F54" s="62"/>
    </row>
    <row r="55" spans="5:6" ht="12.75">
      <c r="E55" s="62"/>
      <c r="F55" s="62"/>
    </row>
    <row r="56" spans="5:6" ht="12.75">
      <c r="E56" s="62"/>
      <c r="F56" s="62"/>
    </row>
    <row r="57" spans="5:6" ht="10.5" customHeight="1">
      <c r="E57" s="62"/>
      <c r="F57" s="62"/>
    </row>
    <row r="58" ht="3.75" customHeight="1"/>
    <row r="59" spans="1:11" ht="16.5" thickBot="1">
      <c r="A59" s="119" t="s">
        <v>63</v>
      </c>
      <c r="K59" s="109" t="s">
        <v>58</v>
      </c>
    </row>
    <row r="60" spans="1:11" ht="16.5" customHeight="1">
      <c r="A60" s="230" t="s">
        <v>0</v>
      </c>
      <c r="B60" s="256" t="s">
        <v>9</v>
      </c>
      <c r="C60" s="256"/>
      <c r="D60" s="256"/>
      <c r="E60" s="256"/>
      <c r="F60" s="256"/>
      <c r="G60" s="256"/>
      <c r="H60" s="256"/>
      <c r="I60" s="256"/>
      <c r="J60" s="241"/>
      <c r="K60" s="242"/>
    </row>
    <row r="61" spans="1:11" ht="12.75">
      <c r="A61" s="231"/>
      <c r="B61" s="233" t="s">
        <v>10</v>
      </c>
      <c r="C61" s="221"/>
      <c r="D61" s="221" t="s">
        <v>11</v>
      </c>
      <c r="E61" s="221"/>
      <c r="F61" s="221" t="s">
        <v>12</v>
      </c>
      <c r="G61" s="221"/>
      <c r="H61" s="221" t="s">
        <v>15</v>
      </c>
      <c r="I61" s="222"/>
      <c r="J61" s="221" t="s">
        <v>49</v>
      </c>
      <c r="K61" s="222"/>
    </row>
    <row r="62" spans="1:11" ht="23.25" thickBot="1">
      <c r="A62" s="232"/>
      <c r="B62" s="120" t="s">
        <v>8</v>
      </c>
      <c r="C62" s="12" t="s">
        <v>13</v>
      </c>
      <c r="D62" s="12" t="s">
        <v>8</v>
      </c>
      <c r="E62" s="12" t="s">
        <v>13</v>
      </c>
      <c r="F62" s="12" t="s">
        <v>8</v>
      </c>
      <c r="G62" s="12" t="s">
        <v>13</v>
      </c>
      <c r="H62" s="12" t="s">
        <v>8</v>
      </c>
      <c r="I62" s="13" t="s">
        <v>13</v>
      </c>
      <c r="J62" s="12" t="s">
        <v>8</v>
      </c>
      <c r="K62" s="13" t="s">
        <v>13</v>
      </c>
    </row>
    <row r="63" spans="1:11" s="11" customFormat="1" ht="21.75" customHeight="1">
      <c r="A63" s="169" t="s">
        <v>3</v>
      </c>
      <c r="B63" s="166">
        <v>97442</v>
      </c>
      <c r="C63" s="70">
        <v>76695</v>
      </c>
      <c r="D63" s="70">
        <v>110817</v>
      </c>
      <c r="E63" s="70">
        <v>93087</v>
      </c>
      <c r="F63" s="70">
        <v>118551</v>
      </c>
      <c r="G63" s="70">
        <v>96692</v>
      </c>
      <c r="H63" s="70">
        <f>125175+201+419</f>
        <v>125795</v>
      </c>
      <c r="I63" s="71">
        <f>19161+29272+28543+23370+40</f>
        <v>100386</v>
      </c>
      <c r="J63" s="81">
        <f aca="true" t="shared" si="3" ref="J63:K67">+H63-F63</f>
        <v>7244</v>
      </c>
      <c r="K63" s="82">
        <f t="shared" si="3"/>
        <v>3694</v>
      </c>
    </row>
    <row r="64" spans="1:11" s="11" customFormat="1" ht="21.75" customHeight="1">
      <c r="A64" s="170" t="s">
        <v>4</v>
      </c>
      <c r="B64" s="167">
        <v>149646</v>
      </c>
      <c r="C64" s="18">
        <v>126379</v>
      </c>
      <c r="D64" s="18">
        <v>190872</v>
      </c>
      <c r="E64" s="18">
        <v>166863</v>
      </c>
      <c r="F64" s="18">
        <v>204665</v>
      </c>
      <c r="G64" s="18">
        <v>156071</v>
      </c>
      <c r="H64" s="18">
        <f>187508+242+1090</f>
        <v>188840</v>
      </c>
      <c r="I64" s="72">
        <f>26140+29832+30462+46554+87</f>
        <v>133075</v>
      </c>
      <c r="J64" s="83">
        <f t="shared" si="3"/>
        <v>-15825</v>
      </c>
      <c r="K64" s="84">
        <f t="shared" si="3"/>
        <v>-22996</v>
      </c>
    </row>
    <row r="65" spans="1:11" s="11" customFormat="1" ht="21.75" customHeight="1">
      <c r="A65" s="170" t="s">
        <v>5</v>
      </c>
      <c r="B65" s="167">
        <v>14215</v>
      </c>
      <c r="C65" s="18">
        <v>7741</v>
      </c>
      <c r="D65" s="18">
        <v>19093</v>
      </c>
      <c r="E65" s="18">
        <v>9427</v>
      </c>
      <c r="F65" s="18">
        <v>14880</v>
      </c>
      <c r="G65" s="18">
        <v>6923</v>
      </c>
      <c r="H65" s="18">
        <f>30714+44</f>
        <v>30758</v>
      </c>
      <c r="I65" s="72">
        <f>11799+9259+739</f>
        <v>21797</v>
      </c>
      <c r="J65" s="83">
        <f t="shared" si="3"/>
        <v>15878</v>
      </c>
      <c r="K65" s="84">
        <f t="shared" si="3"/>
        <v>14874</v>
      </c>
    </row>
    <row r="66" spans="1:11" s="11" customFormat="1" ht="21.75" customHeight="1">
      <c r="A66" s="170" t="s">
        <v>6</v>
      </c>
      <c r="B66" s="167">
        <v>86780</v>
      </c>
      <c r="C66" s="18">
        <v>75109</v>
      </c>
      <c r="D66" s="18">
        <v>74725</v>
      </c>
      <c r="E66" s="18">
        <v>64556</v>
      </c>
      <c r="F66" s="18">
        <v>63581</v>
      </c>
      <c r="G66" s="18">
        <v>34964</v>
      </c>
      <c r="H66" s="18">
        <v>88113</v>
      </c>
      <c r="I66" s="72">
        <v>62265</v>
      </c>
      <c r="J66" s="83">
        <f t="shared" si="3"/>
        <v>24532</v>
      </c>
      <c r="K66" s="84">
        <f t="shared" si="3"/>
        <v>27301</v>
      </c>
    </row>
    <row r="67" spans="1:11" s="11" customFormat="1" ht="21.75" customHeight="1" thickBot="1">
      <c r="A67" s="170" t="s">
        <v>7</v>
      </c>
      <c r="B67" s="79">
        <v>33644</v>
      </c>
      <c r="C67" s="19">
        <v>580</v>
      </c>
      <c r="D67" s="19">
        <v>18484</v>
      </c>
      <c r="E67" s="19">
        <v>-45</v>
      </c>
      <c r="F67" s="19">
        <v>22848</v>
      </c>
      <c r="G67" s="19">
        <v>46</v>
      </c>
      <c r="H67" s="19">
        <v>25079</v>
      </c>
      <c r="I67" s="196">
        <f>1877-3</f>
        <v>1874</v>
      </c>
      <c r="J67" s="85">
        <f t="shared" si="3"/>
        <v>2231</v>
      </c>
      <c r="K67" s="86">
        <f t="shared" si="3"/>
        <v>1828</v>
      </c>
    </row>
    <row r="68" spans="1:11" s="11" customFormat="1" ht="21.75" customHeight="1" thickBot="1">
      <c r="A68" s="67" t="s">
        <v>8</v>
      </c>
      <c r="B68" s="168">
        <f>SUM(B63:B67)</f>
        <v>381727</v>
      </c>
      <c r="C68" s="20">
        <f aca="true" t="shared" si="4" ref="C68:I68">SUM(C63:C67)</f>
        <v>286504</v>
      </c>
      <c r="D68" s="20">
        <f t="shared" si="4"/>
        <v>413991</v>
      </c>
      <c r="E68" s="20">
        <f t="shared" si="4"/>
        <v>333888</v>
      </c>
      <c r="F68" s="20">
        <f t="shared" si="4"/>
        <v>424525</v>
      </c>
      <c r="G68" s="20">
        <f t="shared" si="4"/>
        <v>294696</v>
      </c>
      <c r="H68" s="20">
        <f t="shared" si="4"/>
        <v>458585</v>
      </c>
      <c r="I68" s="31">
        <f t="shared" si="4"/>
        <v>319397</v>
      </c>
      <c r="J68" s="87">
        <f>SUM(J63:J67)</f>
        <v>34060</v>
      </c>
      <c r="K68" s="88">
        <f>SUM(K63:K67)</f>
        <v>24701</v>
      </c>
    </row>
    <row r="70" ht="13.5" thickBot="1">
      <c r="K70" s="109" t="s">
        <v>58</v>
      </c>
    </row>
    <row r="71" spans="1:11" ht="17.25" customHeight="1">
      <c r="A71" s="244" t="s">
        <v>0</v>
      </c>
      <c r="B71" s="255" t="s">
        <v>14</v>
      </c>
      <c r="C71" s="256"/>
      <c r="D71" s="256"/>
      <c r="E71" s="256"/>
      <c r="F71" s="256"/>
      <c r="G71" s="256"/>
      <c r="H71" s="256"/>
      <c r="I71" s="256"/>
      <c r="J71" s="241"/>
      <c r="K71" s="242"/>
    </row>
    <row r="72" spans="1:11" ht="15.75" customHeight="1">
      <c r="A72" s="245"/>
      <c r="B72" s="247" t="s">
        <v>10</v>
      </c>
      <c r="C72" s="221"/>
      <c r="D72" s="221" t="s">
        <v>11</v>
      </c>
      <c r="E72" s="221"/>
      <c r="F72" s="221" t="s">
        <v>12</v>
      </c>
      <c r="G72" s="221"/>
      <c r="H72" s="221" t="s">
        <v>15</v>
      </c>
      <c r="I72" s="222"/>
      <c r="J72" s="221" t="s">
        <v>49</v>
      </c>
      <c r="K72" s="222"/>
    </row>
    <row r="73" spans="1:11" ht="23.25" thickBot="1">
      <c r="A73" s="246"/>
      <c r="B73" s="76" t="s">
        <v>8</v>
      </c>
      <c r="C73" s="12" t="s">
        <v>13</v>
      </c>
      <c r="D73" s="12" t="s">
        <v>8</v>
      </c>
      <c r="E73" s="12" t="s">
        <v>13</v>
      </c>
      <c r="F73" s="12" t="s">
        <v>8</v>
      </c>
      <c r="G73" s="12" t="s">
        <v>13</v>
      </c>
      <c r="H73" s="12" t="s">
        <v>8</v>
      </c>
      <c r="I73" s="13" t="s">
        <v>13</v>
      </c>
      <c r="J73" s="12" t="s">
        <v>8</v>
      </c>
      <c r="K73" s="13" t="s">
        <v>13</v>
      </c>
    </row>
    <row r="74" spans="1:11" s="11" customFormat="1" ht="15.75" customHeight="1">
      <c r="A74" s="73" t="s">
        <v>3</v>
      </c>
      <c r="B74" s="77">
        <v>80816</v>
      </c>
      <c r="C74" s="70">
        <v>36981</v>
      </c>
      <c r="D74" s="70">
        <v>68245</v>
      </c>
      <c r="E74" s="70">
        <v>27208</v>
      </c>
      <c r="F74" s="70">
        <v>70690</v>
      </c>
      <c r="G74" s="70">
        <v>27039</v>
      </c>
      <c r="H74" s="70">
        <v>79059</v>
      </c>
      <c r="I74" s="71">
        <v>32913</v>
      </c>
      <c r="J74" s="81">
        <f aca="true" t="shared" si="5" ref="J74:K78">+H74-F74</f>
        <v>8369</v>
      </c>
      <c r="K74" s="82">
        <f t="shared" si="5"/>
        <v>5874</v>
      </c>
    </row>
    <row r="75" spans="1:11" s="11" customFormat="1" ht="15.75" customHeight="1">
      <c r="A75" s="74" t="s">
        <v>4</v>
      </c>
      <c r="B75" s="78">
        <v>94754</v>
      </c>
      <c r="C75" s="18">
        <v>43866</v>
      </c>
      <c r="D75" s="18">
        <v>81476</v>
      </c>
      <c r="E75" s="18">
        <v>31379</v>
      </c>
      <c r="F75" s="18">
        <v>116528</v>
      </c>
      <c r="G75" s="18">
        <v>44578</v>
      </c>
      <c r="H75" s="18">
        <v>125821</v>
      </c>
      <c r="I75" s="72">
        <v>63335</v>
      </c>
      <c r="J75" s="83">
        <f t="shared" si="5"/>
        <v>9293</v>
      </c>
      <c r="K75" s="84">
        <f t="shared" si="5"/>
        <v>18757</v>
      </c>
    </row>
    <row r="76" spans="1:11" s="11" customFormat="1" ht="15.75" customHeight="1">
      <c r="A76" s="74" t="s">
        <v>5</v>
      </c>
      <c r="B76" s="78">
        <v>41976</v>
      </c>
      <c r="C76" s="18">
        <v>3828</v>
      </c>
      <c r="D76" s="18">
        <v>42000</v>
      </c>
      <c r="E76" s="18">
        <v>2694</v>
      </c>
      <c r="F76" s="18">
        <v>52345</v>
      </c>
      <c r="G76" s="18">
        <v>14360</v>
      </c>
      <c r="H76" s="18">
        <v>63559</v>
      </c>
      <c r="I76" s="72">
        <v>20134</v>
      </c>
      <c r="J76" s="83">
        <f t="shared" si="5"/>
        <v>11214</v>
      </c>
      <c r="K76" s="84">
        <f t="shared" si="5"/>
        <v>5774</v>
      </c>
    </row>
    <row r="77" spans="1:11" s="11" customFormat="1" ht="15.75" customHeight="1">
      <c r="A77" s="74" t="s">
        <v>6</v>
      </c>
      <c r="B77" s="78">
        <v>45843</v>
      </c>
      <c r="C77" s="18">
        <v>6483</v>
      </c>
      <c r="D77" s="18">
        <v>50243</v>
      </c>
      <c r="E77" s="18">
        <v>7645</v>
      </c>
      <c r="F77" s="18">
        <v>70261</v>
      </c>
      <c r="G77" s="18">
        <v>6081</v>
      </c>
      <c r="H77" s="18">
        <v>73801</v>
      </c>
      <c r="I77" s="72">
        <v>10429</v>
      </c>
      <c r="J77" s="83">
        <f t="shared" si="5"/>
        <v>3540</v>
      </c>
      <c r="K77" s="84">
        <f t="shared" si="5"/>
        <v>4348</v>
      </c>
    </row>
    <row r="78" spans="1:11" s="11" customFormat="1" ht="15.75" customHeight="1" thickBot="1">
      <c r="A78" s="75" t="s">
        <v>7</v>
      </c>
      <c r="B78" s="79">
        <v>55368</v>
      </c>
      <c r="C78" s="19">
        <v>1646</v>
      </c>
      <c r="D78" s="19">
        <v>63430</v>
      </c>
      <c r="E78" s="19">
        <v>9814</v>
      </c>
      <c r="F78" s="19">
        <v>83432</v>
      </c>
      <c r="G78" s="19">
        <v>20424</v>
      </c>
      <c r="H78" s="19">
        <v>86226</v>
      </c>
      <c r="I78" s="196">
        <v>27284</v>
      </c>
      <c r="J78" s="85">
        <f t="shared" si="5"/>
        <v>2794</v>
      </c>
      <c r="K78" s="86">
        <f t="shared" si="5"/>
        <v>6860</v>
      </c>
    </row>
    <row r="79" spans="1:11" s="11" customFormat="1" ht="21.75" customHeight="1" thickBot="1">
      <c r="A79" s="68" t="s">
        <v>8</v>
      </c>
      <c r="B79" s="80">
        <f>SUM(B74:B78)</f>
        <v>318757</v>
      </c>
      <c r="C79" s="20">
        <f aca="true" t="shared" si="6" ref="C79:I79">SUM(C74:C78)</f>
        <v>92804</v>
      </c>
      <c r="D79" s="20">
        <f t="shared" si="6"/>
        <v>305394</v>
      </c>
      <c r="E79" s="20">
        <f t="shared" si="6"/>
        <v>78740</v>
      </c>
      <c r="F79" s="20">
        <f t="shared" si="6"/>
        <v>393256</v>
      </c>
      <c r="G79" s="20">
        <f t="shared" si="6"/>
        <v>112482</v>
      </c>
      <c r="H79" s="20">
        <f t="shared" si="6"/>
        <v>428466</v>
      </c>
      <c r="I79" s="31">
        <f t="shared" si="6"/>
        <v>154095</v>
      </c>
      <c r="J79" s="87">
        <f>SUM(J74:J78)</f>
        <v>35210</v>
      </c>
      <c r="K79" s="88">
        <f>SUM(K74:K78)</f>
        <v>41613</v>
      </c>
    </row>
    <row r="80" ht="9" customHeight="1"/>
    <row r="81" spans="1:11" ht="16.5" thickBot="1">
      <c r="A81" s="14"/>
      <c r="K81" s="109" t="s">
        <v>58</v>
      </c>
    </row>
    <row r="82" spans="1:11" ht="15.75" customHeight="1">
      <c r="A82" s="259" t="s">
        <v>0</v>
      </c>
      <c r="B82" s="255" t="s">
        <v>19</v>
      </c>
      <c r="C82" s="256"/>
      <c r="D82" s="256"/>
      <c r="E82" s="256"/>
      <c r="F82" s="256"/>
      <c r="G82" s="256"/>
      <c r="H82" s="256"/>
      <c r="I82" s="256"/>
      <c r="J82" s="257"/>
      <c r="K82" s="258"/>
    </row>
    <row r="83" spans="1:11" ht="15.75" customHeight="1">
      <c r="A83" s="260"/>
      <c r="B83" s="243" t="s">
        <v>10</v>
      </c>
      <c r="C83" s="219"/>
      <c r="D83" s="219" t="s">
        <v>11</v>
      </c>
      <c r="E83" s="219"/>
      <c r="F83" s="219" t="s">
        <v>12</v>
      </c>
      <c r="G83" s="219"/>
      <c r="H83" s="219" t="s">
        <v>15</v>
      </c>
      <c r="I83" s="220"/>
      <c r="J83" s="219" t="s">
        <v>49</v>
      </c>
      <c r="K83" s="220"/>
    </row>
    <row r="84" spans="1:11" ht="51.75" customHeight="1" thickBot="1">
      <c r="A84" s="261"/>
      <c r="B84" s="90" t="s">
        <v>16</v>
      </c>
      <c r="C84" s="91" t="s">
        <v>17</v>
      </c>
      <c r="D84" s="91" t="s">
        <v>16</v>
      </c>
      <c r="E84" s="91" t="s">
        <v>18</v>
      </c>
      <c r="F84" s="91" t="s">
        <v>16</v>
      </c>
      <c r="G84" s="91" t="s">
        <v>17</v>
      </c>
      <c r="H84" s="91" t="s">
        <v>16</v>
      </c>
      <c r="I84" s="92" t="s">
        <v>17</v>
      </c>
      <c r="J84" s="91" t="s">
        <v>16</v>
      </c>
      <c r="K84" s="92" t="s">
        <v>17</v>
      </c>
    </row>
    <row r="85" spans="1:11" s="11" customFormat="1" ht="15.75" customHeight="1">
      <c r="A85" s="73" t="s">
        <v>3</v>
      </c>
      <c r="B85" s="110">
        <f>+B74-B63</f>
        <v>-16626</v>
      </c>
      <c r="C85" s="111">
        <v>-23126</v>
      </c>
      <c r="D85" s="111">
        <f>+D74-D63</f>
        <v>-42572</v>
      </c>
      <c r="E85" s="111">
        <v>-47872</v>
      </c>
      <c r="F85" s="111">
        <f>+F74-F63</f>
        <v>-47861</v>
      </c>
      <c r="G85" s="111">
        <v>-61611</v>
      </c>
      <c r="H85" s="111">
        <f>+H74-H63</f>
        <v>-46736</v>
      </c>
      <c r="I85" s="112">
        <v>-55236</v>
      </c>
      <c r="J85" s="81">
        <f aca="true" t="shared" si="7" ref="J85:K89">+H85-F85</f>
        <v>1125</v>
      </c>
      <c r="K85" s="82">
        <f t="shared" si="7"/>
        <v>6375</v>
      </c>
    </row>
    <row r="86" spans="1:11" s="11" customFormat="1" ht="15.75" customHeight="1">
      <c r="A86" s="74" t="s">
        <v>4</v>
      </c>
      <c r="B86" s="113">
        <f>+B75-B64</f>
        <v>-54892</v>
      </c>
      <c r="C86" s="114">
        <v>-73480</v>
      </c>
      <c r="D86" s="114">
        <f>+D75-D64</f>
        <v>-109396</v>
      </c>
      <c r="E86" s="114">
        <v>-143056</v>
      </c>
      <c r="F86" s="114">
        <f>+F75-F64</f>
        <v>-88137</v>
      </c>
      <c r="G86" s="114">
        <v>-110268</v>
      </c>
      <c r="H86" s="114">
        <f>+H75-H64</f>
        <v>-63019</v>
      </c>
      <c r="I86" s="115">
        <v>-97296</v>
      </c>
      <c r="J86" s="83">
        <f t="shared" si="7"/>
        <v>25118</v>
      </c>
      <c r="K86" s="84">
        <f t="shared" si="7"/>
        <v>12972</v>
      </c>
    </row>
    <row r="87" spans="1:11" s="11" customFormat="1" ht="15.75" customHeight="1">
      <c r="A87" s="74" t="s">
        <v>5</v>
      </c>
      <c r="B87" s="113">
        <f>+B76-B65</f>
        <v>27761</v>
      </c>
      <c r="C87" s="114">
        <v>25178</v>
      </c>
      <c r="D87" s="114">
        <f>+D76-D65</f>
        <v>22907</v>
      </c>
      <c r="E87" s="114">
        <v>21347</v>
      </c>
      <c r="F87" s="114">
        <f>+F76-F65</f>
        <v>37465</v>
      </c>
      <c r="G87" s="114">
        <v>36745</v>
      </c>
      <c r="H87" s="114">
        <f>+H76-H65</f>
        <v>32801</v>
      </c>
      <c r="I87" s="115">
        <v>32801</v>
      </c>
      <c r="J87" s="83">
        <f t="shared" si="7"/>
        <v>-4664</v>
      </c>
      <c r="K87" s="84">
        <f t="shared" si="7"/>
        <v>-3944</v>
      </c>
    </row>
    <row r="88" spans="1:11" s="11" customFormat="1" ht="15.75" customHeight="1">
      <c r="A88" s="74" t="s">
        <v>6</v>
      </c>
      <c r="B88" s="113">
        <f>+B77-B66</f>
        <v>-40937</v>
      </c>
      <c r="C88" s="114">
        <v>-46421</v>
      </c>
      <c r="D88" s="114">
        <f>+D77-D66</f>
        <v>-24482</v>
      </c>
      <c r="E88" s="114">
        <v>-28977</v>
      </c>
      <c r="F88" s="114">
        <f>+F77-F66</f>
        <v>6680</v>
      </c>
      <c r="G88" s="114">
        <v>-3237</v>
      </c>
      <c r="H88" s="114">
        <f>+H77-H66</f>
        <v>-14312</v>
      </c>
      <c r="I88" s="115">
        <v>-17697.237</v>
      </c>
      <c r="J88" s="83">
        <f t="shared" si="7"/>
        <v>-20992</v>
      </c>
      <c r="K88" s="84">
        <f t="shared" si="7"/>
        <v>-14460.237000000001</v>
      </c>
    </row>
    <row r="89" spans="1:11" s="11" customFormat="1" ht="15.75" customHeight="1" thickBot="1">
      <c r="A89" s="75" t="s">
        <v>7</v>
      </c>
      <c r="B89" s="79">
        <f>+B78-B67</f>
        <v>21724</v>
      </c>
      <c r="C89" s="19">
        <v>21724</v>
      </c>
      <c r="D89" s="19">
        <f>+D78-D67</f>
        <v>44946</v>
      </c>
      <c r="E89" s="19">
        <v>44843</v>
      </c>
      <c r="F89" s="19">
        <f>+F78-F67</f>
        <v>60584</v>
      </c>
      <c r="G89" s="19">
        <v>60584</v>
      </c>
      <c r="H89" s="19">
        <f>+H78-H67</f>
        <v>61147</v>
      </c>
      <c r="I89" s="196">
        <v>61147</v>
      </c>
      <c r="J89" s="85">
        <f t="shared" si="7"/>
        <v>563</v>
      </c>
      <c r="K89" s="86">
        <f t="shared" si="7"/>
        <v>563</v>
      </c>
    </row>
    <row r="90" spans="1:11" s="11" customFormat="1" ht="21.75" customHeight="1" thickBot="1">
      <c r="A90" s="89" t="s">
        <v>8</v>
      </c>
      <c r="B90" s="116">
        <f>SUM(B85:B89)</f>
        <v>-62970</v>
      </c>
      <c r="C90" s="117">
        <v>-96125</v>
      </c>
      <c r="D90" s="117">
        <f>SUM(D85:D89)</f>
        <v>-108597</v>
      </c>
      <c r="E90" s="117">
        <v>-153715</v>
      </c>
      <c r="F90" s="117">
        <f>SUM(F85:F89)</f>
        <v>-31269</v>
      </c>
      <c r="G90" s="117">
        <v>-77787</v>
      </c>
      <c r="H90" s="117">
        <f>SUM(H85:H89)</f>
        <v>-30119</v>
      </c>
      <c r="I90" s="118">
        <f>SUM(I85:I89)</f>
        <v>-76281.237</v>
      </c>
      <c r="J90" s="87">
        <f>SUM(J85:J89)</f>
        <v>1150</v>
      </c>
      <c r="K90" s="88">
        <f>SUM(K85:K89)</f>
        <v>1505.762999999999</v>
      </c>
    </row>
    <row r="93" ht="16.5" thickBot="1">
      <c r="A93" s="162" t="s">
        <v>61</v>
      </c>
    </row>
    <row r="94" spans="1:12" ht="13.5" thickBot="1">
      <c r="A94" s="252" t="s">
        <v>26</v>
      </c>
      <c r="B94" s="272" t="s">
        <v>65</v>
      </c>
      <c r="C94" s="273"/>
      <c r="D94" s="273"/>
      <c r="E94" s="273"/>
      <c r="F94" s="273"/>
      <c r="G94" s="274"/>
      <c r="H94" s="211" t="s">
        <v>64</v>
      </c>
      <c r="I94" s="211"/>
      <c r="J94" s="211"/>
      <c r="K94" s="211"/>
      <c r="L94" s="212"/>
    </row>
    <row r="95" spans="1:12" ht="12.75">
      <c r="A95" s="253"/>
      <c r="B95" s="277" t="s">
        <v>45</v>
      </c>
      <c r="C95" s="207" t="s">
        <v>4</v>
      </c>
      <c r="D95" s="207" t="s">
        <v>5</v>
      </c>
      <c r="E95" s="207" t="s">
        <v>6</v>
      </c>
      <c r="F95" s="207" t="s">
        <v>46</v>
      </c>
      <c r="G95" s="209" t="s">
        <v>8</v>
      </c>
      <c r="H95" s="268" t="s">
        <v>45</v>
      </c>
      <c r="I95" s="207" t="s">
        <v>4</v>
      </c>
      <c r="J95" s="270" t="s">
        <v>5</v>
      </c>
      <c r="K95" s="207" t="s">
        <v>6</v>
      </c>
      <c r="L95" s="209" t="s">
        <v>46</v>
      </c>
    </row>
    <row r="96" spans="1:12" ht="13.5" thickBot="1">
      <c r="A96" s="254"/>
      <c r="B96" s="278"/>
      <c r="C96" s="208">
        <v>2005</v>
      </c>
      <c r="D96" s="208">
        <v>2005</v>
      </c>
      <c r="E96" s="208">
        <v>2005</v>
      </c>
      <c r="F96" s="208"/>
      <c r="G96" s="210"/>
      <c r="H96" s="269"/>
      <c r="I96" s="208">
        <v>2005</v>
      </c>
      <c r="J96" s="271">
        <v>2005</v>
      </c>
      <c r="K96" s="208">
        <v>2005</v>
      </c>
      <c r="L96" s="210"/>
    </row>
    <row r="97" spans="1:12" ht="12.75">
      <c r="A97" s="183" t="s">
        <v>27</v>
      </c>
      <c r="B97" s="192">
        <v>114</v>
      </c>
      <c r="C97" s="33">
        <v>124</v>
      </c>
      <c r="D97" s="34">
        <v>80</v>
      </c>
      <c r="E97" s="34">
        <v>100</v>
      </c>
      <c r="F97" s="32">
        <v>122</v>
      </c>
      <c r="G97" s="35">
        <f aca="true" t="shared" si="8" ref="G97:G114">SUM(B97:F97)</f>
        <v>540</v>
      </c>
      <c r="H97" s="188">
        <v>79.4</v>
      </c>
      <c r="I97" s="171">
        <v>73.98854238648269</v>
      </c>
      <c r="J97" s="197">
        <f>((6*78.63)+(74*88.03))/80</f>
        <v>87.325</v>
      </c>
      <c r="K97" s="175">
        <v>76.1</v>
      </c>
      <c r="L97" s="179">
        <v>72.2</v>
      </c>
    </row>
    <row r="98" spans="1:12" ht="12.75">
      <c r="A98" s="184" t="s">
        <v>28</v>
      </c>
      <c r="B98" s="193">
        <v>24</v>
      </c>
      <c r="C98" s="37">
        <v>40</v>
      </c>
      <c r="D98" s="38"/>
      <c r="E98" s="38">
        <v>28</v>
      </c>
      <c r="F98" s="36">
        <v>22</v>
      </c>
      <c r="G98" s="39">
        <f t="shared" si="8"/>
        <v>114</v>
      </c>
      <c r="H98" s="189">
        <v>78.2</v>
      </c>
      <c r="I98" s="172">
        <v>62.690677966101696</v>
      </c>
      <c r="J98" s="198"/>
      <c r="K98" s="176">
        <v>62.671232876712324</v>
      </c>
      <c r="L98" s="180">
        <v>52.4</v>
      </c>
    </row>
    <row r="99" spans="1:12" ht="12.75">
      <c r="A99" s="184" t="s">
        <v>29</v>
      </c>
      <c r="B99" s="193">
        <v>24</v>
      </c>
      <c r="C99" s="37">
        <v>30</v>
      </c>
      <c r="D99" s="38"/>
      <c r="E99" s="38">
        <v>24</v>
      </c>
      <c r="F99" s="36"/>
      <c r="G99" s="39">
        <f t="shared" si="8"/>
        <v>78</v>
      </c>
      <c r="H99" s="189">
        <v>86.6</v>
      </c>
      <c r="I99" s="172">
        <v>69.00469483568075</v>
      </c>
      <c r="J99" s="198"/>
      <c r="K99" s="176">
        <v>75.94805791772006</v>
      </c>
      <c r="L99" s="180"/>
    </row>
    <row r="100" spans="1:12" ht="12.75">
      <c r="A100" s="184" t="s">
        <v>30</v>
      </c>
      <c r="B100" s="193">
        <v>24</v>
      </c>
      <c r="C100" s="37">
        <v>50</v>
      </c>
      <c r="D100" s="38">
        <v>24</v>
      </c>
      <c r="E100" s="38">
        <v>30</v>
      </c>
      <c r="F100" s="36">
        <v>44</v>
      </c>
      <c r="G100" s="39">
        <f t="shared" si="8"/>
        <v>172</v>
      </c>
      <c r="H100" s="189">
        <v>91</v>
      </c>
      <c r="I100" s="172">
        <v>97.21103742302226</v>
      </c>
      <c r="J100" s="198">
        <f>((4*61.64)+(20*80.23))/24</f>
        <v>77.13166666666667</v>
      </c>
      <c r="K100" s="176">
        <v>78.9295516925892</v>
      </c>
      <c r="L100" s="180">
        <v>65.4</v>
      </c>
    </row>
    <row r="101" spans="1:12" ht="12.75">
      <c r="A101" s="184" t="s">
        <v>31</v>
      </c>
      <c r="B101" s="193"/>
      <c r="C101" s="37"/>
      <c r="D101" s="38"/>
      <c r="E101" s="38"/>
      <c r="F101" s="36"/>
      <c r="G101" s="39">
        <f t="shared" si="8"/>
        <v>0</v>
      </c>
      <c r="H101" s="189"/>
      <c r="I101" s="172"/>
      <c r="J101" s="198"/>
      <c r="K101" s="176"/>
      <c r="L101" s="180"/>
    </row>
    <row r="102" spans="1:12" ht="12.75">
      <c r="A102" s="184" t="s">
        <v>32</v>
      </c>
      <c r="B102" s="193">
        <v>68</v>
      </c>
      <c r="C102" s="37">
        <v>66</v>
      </c>
      <c r="D102" s="38">
        <v>44</v>
      </c>
      <c r="E102" s="38">
        <v>52</v>
      </c>
      <c r="F102" s="36">
        <v>50</v>
      </c>
      <c r="G102" s="39">
        <f t="shared" si="8"/>
        <v>280</v>
      </c>
      <c r="H102" s="189">
        <v>88.6</v>
      </c>
      <c r="I102" s="172">
        <v>98.4274898078043</v>
      </c>
      <c r="J102" s="198">
        <f>((5*66.3)+(39*54.32))/44</f>
        <v>55.681363636363635</v>
      </c>
      <c r="K102" s="176">
        <v>65.52988047808765</v>
      </c>
      <c r="L102" s="180">
        <v>62</v>
      </c>
    </row>
    <row r="103" spans="1:12" ht="12.75">
      <c r="A103" s="184" t="s">
        <v>33</v>
      </c>
      <c r="B103" s="193">
        <v>53</v>
      </c>
      <c r="C103" s="37">
        <v>60</v>
      </c>
      <c r="D103" s="38">
        <v>41</v>
      </c>
      <c r="E103" s="38">
        <v>56</v>
      </c>
      <c r="F103" s="36">
        <v>59</v>
      </c>
      <c r="G103" s="39">
        <f t="shared" si="8"/>
        <v>269</v>
      </c>
      <c r="H103" s="189">
        <v>68.3</v>
      </c>
      <c r="I103" s="172">
        <v>78.95365504061157</v>
      </c>
      <c r="J103" s="198">
        <f>((14*72.58)+(17*58.52)+(10*81.89))/41</f>
        <v>69.0209756097561</v>
      </c>
      <c r="K103" s="176">
        <v>75.58204258540458</v>
      </c>
      <c r="L103" s="180">
        <v>61.8</v>
      </c>
    </row>
    <row r="104" spans="1:12" ht="12.75">
      <c r="A104" s="184" t="s">
        <v>34</v>
      </c>
      <c r="B104" s="193">
        <v>70</v>
      </c>
      <c r="C104" s="37">
        <v>107</v>
      </c>
      <c r="D104" s="38">
        <v>66</v>
      </c>
      <c r="E104" s="38">
        <v>102</v>
      </c>
      <c r="F104" s="36">
        <v>82</v>
      </c>
      <c r="G104" s="39">
        <f t="shared" si="8"/>
        <v>427</v>
      </c>
      <c r="H104" s="189">
        <v>78.9</v>
      </c>
      <c r="I104" s="172">
        <v>84.56567580436705</v>
      </c>
      <c r="J104" s="198">
        <f>((9*74.67)+(57*69.08))/66</f>
        <v>69.84227272727273</v>
      </c>
      <c r="K104" s="176">
        <v>77.57801019967154</v>
      </c>
      <c r="L104" s="180">
        <v>77.5</v>
      </c>
    </row>
    <row r="105" spans="1:12" ht="12.75">
      <c r="A105" s="184" t="s">
        <v>35</v>
      </c>
      <c r="B105" s="193">
        <v>6</v>
      </c>
      <c r="C105" s="37">
        <v>5</v>
      </c>
      <c r="D105" s="38">
        <v>5</v>
      </c>
      <c r="E105" s="38">
        <v>5</v>
      </c>
      <c r="F105" s="36">
        <v>6</v>
      </c>
      <c r="G105" s="39">
        <f t="shared" si="8"/>
        <v>27</v>
      </c>
      <c r="H105" s="189">
        <v>73.5</v>
      </c>
      <c r="I105" s="172">
        <v>88.76712328767124</v>
      </c>
      <c r="J105" s="198">
        <v>74.19</v>
      </c>
      <c r="K105" s="176">
        <v>77.9306549257017</v>
      </c>
      <c r="L105" s="180">
        <v>74.2</v>
      </c>
    </row>
    <row r="106" spans="1:12" ht="12.75">
      <c r="A106" s="184" t="s">
        <v>36</v>
      </c>
      <c r="B106" s="193">
        <v>32</v>
      </c>
      <c r="C106" s="37">
        <v>26</v>
      </c>
      <c r="D106" s="38">
        <v>24</v>
      </c>
      <c r="E106" s="38">
        <v>42</v>
      </c>
      <c r="F106" s="36">
        <v>30</v>
      </c>
      <c r="G106" s="39">
        <f t="shared" si="8"/>
        <v>154</v>
      </c>
      <c r="H106" s="189">
        <v>86.3</v>
      </c>
      <c r="I106" s="172">
        <v>106.8169014084507</v>
      </c>
      <c r="J106" s="198">
        <v>77.08</v>
      </c>
      <c r="K106" s="176">
        <v>93.39074114962833</v>
      </c>
      <c r="L106" s="180">
        <v>74.9</v>
      </c>
    </row>
    <row r="107" spans="1:12" ht="12.75">
      <c r="A107" s="184" t="s">
        <v>37</v>
      </c>
      <c r="B107" s="193">
        <v>20</v>
      </c>
      <c r="C107" s="37">
        <v>20</v>
      </c>
      <c r="D107" s="38">
        <v>20</v>
      </c>
      <c r="E107" s="38">
        <v>24</v>
      </c>
      <c r="F107" s="36">
        <v>21</v>
      </c>
      <c r="G107" s="39">
        <f t="shared" si="8"/>
        <v>105</v>
      </c>
      <c r="H107" s="189">
        <v>68.1</v>
      </c>
      <c r="I107" s="172">
        <v>74.80337078651685</v>
      </c>
      <c r="J107" s="198">
        <v>57.04</v>
      </c>
      <c r="K107" s="176">
        <v>80.63251523636963</v>
      </c>
      <c r="L107" s="180">
        <v>68.8</v>
      </c>
    </row>
    <row r="108" spans="1:12" ht="12.75">
      <c r="A108" s="184" t="s">
        <v>38</v>
      </c>
      <c r="B108" s="193">
        <v>15</v>
      </c>
      <c r="C108" s="37">
        <v>30</v>
      </c>
      <c r="D108" s="38"/>
      <c r="E108" s="38">
        <v>15</v>
      </c>
      <c r="F108" s="36">
        <v>11</v>
      </c>
      <c r="G108" s="39">
        <f t="shared" si="8"/>
        <v>71</v>
      </c>
      <c r="H108" s="189">
        <v>55.7</v>
      </c>
      <c r="I108" s="172">
        <v>73.1324200913242</v>
      </c>
      <c r="J108" s="198"/>
      <c r="K108" s="176">
        <v>95.69090532421795</v>
      </c>
      <c r="L108" s="180">
        <v>106</v>
      </c>
    </row>
    <row r="109" spans="1:12" ht="12.75">
      <c r="A109" s="184" t="s">
        <v>39</v>
      </c>
      <c r="B109" s="193">
        <v>12</v>
      </c>
      <c r="C109" s="37">
        <v>20</v>
      </c>
      <c r="D109" s="38"/>
      <c r="E109" s="38">
        <v>18</v>
      </c>
      <c r="F109" s="36">
        <v>11</v>
      </c>
      <c r="G109" s="39">
        <f t="shared" si="8"/>
        <v>61</v>
      </c>
      <c r="H109" s="189">
        <v>84.4</v>
      </c>
      <c r="I109" s="172">
        <v>85.50964187327824</v>
      </c>
      <c r="J109" s="198"/>
      <c r="K109" s="176">
        <v>74.84974572353214</v>
      </c>
      <c r="L109" s="180">
        <v>74.5</v>
      </c>
    </row>
    <row r="110" spans="1:12" ht="12.75">
      <c r="A110" s="184" t="s">
        <v>40</v>
      </c>
      <c r="B110" s="193"/>
      <c r="C110" s="37">
        <v>20</v>
      </c>
      <c r="D110" s="38"/>
      <c r="E110" s="38">
        <v>24</v>
      </c>
      <c r="F110" s="36">
        <v>20</v>
      </c>
      <c r="G110" s="39">
        <f t="shared" si="8"/>
        <v>64</v>
      </c>
      <c r="H110" s="189"/>
      <c r="I110" s="172">
        <v>74.92937853107344</v>
      </c>
      <c r="J110" s="198"/>
      <c r="K110" s="176">
        <v>86.99245921235011</v>
      </c>
      <c r="L110" s="180">
        <v>69.8</v>
      </c>
    </row>
    <row r="111" spans="1:12" ht="12.75">
      <c r="A111" s="185" t="s">
        <v>41</v>
      </c>
      <c r="B111" s="193">
        <v>20</v>
      </c>
      <c r="C111" s="37">
        <v>52</v>
      </c>
      <c r="D111" s="38"/>
      <c r="E111" s="38"/>
      <c r="F111" s="40"/>
      <c r="G111" s="41">
        <f t="shared" si="8"/>
        <v>72</v>
      </c>
      <c r="H111" s="189">
        <v>85.1</v>
      </c>
      <c r="I111" s="172">
        <v>79.5857356395473</v>
      </c>
      <c r="J111" s="198"/>
      <c r="K111" s="176"/>
      <c r="L111" s="180"/>
    </row>
    <row r="112" spans="1:12" ht="12.75">
      <c r="A112" s="184" t="s">
        <v>42</v>
      </c>
      <c r="B112" s="193">
        <v>25</v>
      </c>
      <c r="C112" s="37">
        <v>20</v>
      </c>
      <c r="D112" s="38"/>
      <c r="E112" s="38">
        <v>23</v>
      </c>
      <c r="F112" s="40"/>
      <c r="G112" s="41">
        <f t="shared" si="8"/>
        <v>68</v>
      </c>
      <c r="H112" s="189">
        <v>84.9</v>
      </c>
      <c r="I112" s="172">
        <v>86.0923076923077</v>
      </c>
      <c r="J112" s="198"/>
      <c r="K112" s="176">
        <v>87.11930829017429</v>
      </c>
      <c r="L112" s="180"/>
    </row>
    <row r="113" spans="1:12" ht="12.75">
      <c r="A113" s="184" t="s">
        <v>43</v>
      </c>
      <c r="B113" s="193">
        <v>44</v>
      </c>
      <c r="C113" s="37">
        <v>88</v>
      </c>
      <c r="D113" s="38">
        <v>46</v>
      </c>
      <c r="E113" s="38">
        <v>41</v>
      </c>
      <c r="F113" s="40"/>
      <c r="G113" s="41">
        <f t="shared" si="8"/>
        <v>219</v>
      </c>
      <c r="H113" s="189">
        <v>98.3</v>
      </c>
      <c r="I113" s="172">
        <v>80.971919476856</v>
      </c>
      <c r="J113" s="198">
        <v>96.35</v>
      </c>
      <c r="K113" s="176">
        <v>102.9496547563183</v>
      </c>
      <c r="L113" s="180"/>
    </row>
    <row r="114" spans="1:12" ht="13.5" thickBot="1">
      <c r="A114" s="186" t="s">
        <v>44</v>
      </c>
      <c r="B114" s="194">
        <v>10</v>
      </c>
      <c r="C114" s="42"/>
      <c r="D114" s="43"/>
      <c r="E114" s="43"/>
      <c r="F114" s="44"/>
      <c r="G114" s="45">
        <f t="shared" si="8"/>
        <v>10</v>
      </c>
      <c r="H114" s="190">
        <v>86.5</v>
      </c>
      <c r="I114" s="173"/>
      <c r="J114" s="199"/>
      <c r="K114" s="177"/>
      <c r="L114" s="181"/>
    </row>
    <row r="115" spans="1:12" ht="13.5" thickBot="1">
      <c r="A115" s="187" t="s">
        <v>8</v>
      </c>
      <c r="B115" s="195">
        <f aca="true" t="shared" si="9" ref="B115:G115">SUM(B97:B114)</f>
        <v>561</v>
      </c>
      <c r="C115" s="46">
        <f t="shared" si="9"/>
        <v>758</v>
      </c>
      <c r="D115" s="46">
        <f t="shared" si="9"/>
        <v>350</v>
      </c>
      <c r="E115" s="46">
        <f t="shared" si="9"/>
        <v>584</v>
      </c>
      <c r="F115" s="46">
        <f t="shared" si="9"/>
        <v>478</v>
      </c>
      <c r="G115" s="47">
        <f t="shared" si="9"/>
        <v>2731</v>
      </c>
      <c r="H115" s="191">
        <v>81.6</v>
      </c>
      <c r="I115" s="174">
        <v>81.01</v>
      </c>
      <c r="J115" s="200">
        <v>75.77</v>
      </c>
      <c r="K115" s="178">
        <v>79.34088666319172</v>
      </c>
      <c r="L115" s="182">
        <v>73.8</v>
      </c>
    </row>
    <row r="116" ht="6.75" customHeight="1" thickBot="1"/>
    <row r="117" spans="1:7" ht="12.75">
      <c r="A117" s="48" t="s">
        <v>47</v>
      </c>
      <c r="B117" s="49"/>
      <c r="C117" s="50"/>
      <c r="D117" s="51"/>
      <c r="E117" s="51">
        <v>100</v>
      </c>
      <c r="F117" s="52">
        <v>62</v>
      </c>
      <c r="G117" s="53">
        <f>+E117+F117</f>
        <v>162</v>
      </c>
    </row>
    <row r="118" spans="1:7" ht="13.5" thickBot="1">
      <c r="A118" s="54" t="s">
        <v>48</v>
      </c>
      <c r="B118" s="55"/>
      <c r="C118" s="56"/>
      <c r="D118" s="57"/>
      <c r="E118" s="57"/>
      <c r="F118" s="58">
        <v>100</v>
      </c>
      <c r="G118" s="59">
        <f>+E118+F118</f>
        <v>100</v>
      </c>
    </row>
  </sheetData>
  <mergeCells count="65">
    <mergeCell ref="H4:M4"/>
    <mergeCell ref="G35:K35"/>
    <mergeCell ref="J72:K72"/>
    <mergeCell ref="B71:K71"/>
    <mergeCell ref="B25:F25"/>
    <mergeCell ref="B24:J24"/>
    <mergeCell ref="J61:K61"/>
    <mergeCell ref="B60:K60"/>
    <mergeCell ref="H61:I61"/>
    <mergeCell ref="M15:M16"/>
    <mergeCell ref="A24:A26"/>
    <mergeCell ref="G25:J25"/>
    <mergeCell ref="H95:H96"/>
    <mergeCell ref="I95:I96"/>
    <mergeCell ref="J95:J96"/>
    <mergeCell ref="B94:G94"/>
    <mergeCell ref="A35:A36"/>
    <mergeCell ref="B95:B96"/>
    <mergeCell ref="C95:C96"/>
    <mergeCell ref="B35:F35"/>
    <mergeCell ref="G95:G96"/>
    <mergeCell ref="A45:A46"/>
    <mergeCell ref="B45:D45"/>
    <mergeCell ref="E45:G45"/>
    <mergeCell ref="D95:D96"/>
    <mergeCell ref="E95:E96"/>
    <mergeCell ref="F95:F96"/>
    <mergeCell ref="A94:A96"/>
    <mergeCell ref="B82:K82"/>
    <mergeCell ref="A82:A84"/>
    <mergeCell ref="B83:C83"/>
    <mergeCell ref="D83:E83"/>
    <mergeCell ref="F83:G83"/>
    <mergeCell ref="A71:A73"/>
    <mergeCell ref="B72:C72"/>
    <mergeCell ref="D72:E72"/>
    <mergeCell ref="F72:G72"/>
    <mergeCell ref="A4:A5"/>
    <mergeCell ref="B14:D14"/>
    <mergeCell ref="E14:G14"/>
    <mergeCell ref="A14:A16"/>
    <mergeCell ref="B4:G4"/>
    <mergeCell ref="A60:A62"/>
    <mergeCell ref="B61:C61"/>
    <mergeCell ref="D61:E61"/>
    <mergeCell ref="F61:G61"/>
    <mergeCell ref="H14:J14"/>
    <mergeCell ref="K14:M14"/>
    <mergeCell ref="B15:B16"/>
    <mergeCell ref="C15:C16"/>
    <mergeCell ref="D15:D16"/>
    <mergeCell ref="E15:E16"/>
    <mergeCell ref="F15:F16"/>
    <mergeCell ref="G15:G16"/>
    <mergeCell ref="H15:H16"/>
    <mergeCell ref="K95:K96"/>
    <mergeCell ref="L95:L96"/>
    <mergeCell ref="H94:L94"/>
    <mergeCell ref="J15:J16"/>
    <mergeCell ref="K15:K16"/>
    <mergeCell ref="L15:L16"/>
    <mergeCell ref="I15:I16"/>
    <mergeCell ref="H83:I83"/>
    <mergeCell ref="H72:I72"/>
    <mergeCell ref="J83:K83"/>
  </mergeCells>
  <printOptions/>
  <pageMargins left="0.36" right="0.32" top="0.75" bottom="0.56" header="0.4921259845" footer="0.37"/>
  <pageSetup horizontalDpi="600" verticalDpi="6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2006-03-17T10:13:19Z</cp:lastPrinted>
  <dcterms:created xsi:type="dcterms:W3CDTF">2006-03-13T11:31:36Z</dcterms:created>
  <dcterms:modified xsi:type="dcterms:W3CDTF">2006-03-17T10:15:25Z</dcterms:modified>
  <cp:category/>
  <cp:version/>
  <cp:contentType/>
  <cp:contentStatus/>
</cp:coreProperties>
</file>