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6630" activeTab="0"/>
  </bookViews>
  <sheets>
    <sheet name="RK-08-2006-56upr1, př. 1upr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<sst xmlns="http://schemas.openxmlformats.org/spreadsheetml/2006/main" count="305" uniqueCount="116">
  <si>
    <t>Název organizace</t>
  </si>
  <si>
    <t>Název projektu</t>
  </si>
  <si>
    <t>Typ služby</t>
  </si>
  <si>
    <t>SDRUŽENÍ ČESKÁ KATOLICKÁ CHARITA</t>
  </si>
  <si>
    <t>CHOPS Počátky</t>
  </si>
  <si>
    <t>PS</t>
  </si>
  <si>
    <t>HOME CARE - CHOPS Jihlava</t>
  </si>
  <si>
    <t>Domov pokojného stáří a komplex.péče Nížkov</t>
  </si>
  <si>
    <t>Charitní pečovatelská služba v rodinách Třebíč</t>
  </si>
  <si>
    <t>CHOPS Havlíčkův Brod</t>
  </si>
  <si>
    <t>Rozšíření a zkval.dom.hosp.péče - CHPS v rodinách (Bystřice nad Pernštejnem)</t>
  </si>
  <si>
    <t>Charitní domov pokojného stáří v Lukách n. Jihlavou</t>
  </si>
  <si>
    <t>Charitní domov pokojného stáří v Kamenici u Jihlavy</t>
  </si>
  <si>
    <t>Charitní domov pokojného stáří v Kostelci u Jihlavy</t>
  </si>
  <si>
    <t>Domov pokojného stáří v Telči</t>
  </si>
  <si>
    <t>Domov pokojného stáří - soc.služby v Kněžicích</t>
  </si>
  <si>
    <t>Domov pro seniory a zdravotně postižené Hrotovice</t>
  </si>
  <si>
    <t>Charitní PS s CDS Kamenice n. Lipou</t>
  </si>
  <si>
    <t>Charitní PS Pelhřimov</t>
  </si>
  <si>
    <t>Charitní PS Humpolec</t>
  </si>
  <si>
    <t>Charitní domov pokojného stáří Nová Říše</t>
  </si>
  <si>
    <t>DAGMAR PROKEŠOVÁ  Třebíč</t>
  </si>
  <si>
    <t>Diana Třebíč, o.p.s. -domácí péče a pomoc</t>
  </si>
  <si>
    <t>JUDr. Božena Dolejská</t>
  </si>
  <si>
    <t>Pečovatelská služba v Jaroměřicích nad Rokytnou</t>
  </si>
  <si>
    <t>Pečovatelská služba v obcích v okrese Třebíč</t>
  </si>
  <si>
    <t>Pečovatelská služba v Třebíči</t>
  </si>
  <si>
    <t>Farní charita Pacov</t>
  </si>
  <si>
    <t>Pečovatelská služba a centrum denní služeb (dříve zařazen ve stacionářích)</t>
  </si>
  <si>
    <t>Denní stacionář pro osoby s mentálním a kombinovaným postižením ve Velkém Meziříčí</t>
  </si>
  <si>
    <t>CD</t>
  </si>
  <si>
    <t>Klub v 9(Klub pro duševně nemocné) ve Žďáře nad Sázavou</t>
  </si>
  <si>
    <t>SDRUŽENÍ PRO POMOC MENTÁL.POSTIŽENÝM ČR</t>
  </si>
  <si>
    <t>Úsvit - zařízení SPMP Havlíčkův Brod</t>
  </si>
  <si>
    <t>Sdružení pro péči o duševně nemocné FOKUS VYSOČINA</t>
  </si>
  <si>
    <t>Mimonemocniční psychiatr. rehabilitace a sociální služby dlouhodobě duševně nemocným</t>
  </si>
  <si>
    <t>OBČANSKÉ SDRUŽENÍ PRO POMOC MENTÁLNĚ POSTIŽENÝM - LADA</t>
  </si>
  <si>
    <t>Centrum denních služeb v Pacově pro osoby s mentálním a kombinovaným postižením</t>
  </si>
  <si>
    <t>Denní centrum Barevný svět Třebíč</t>
  </si>
  <si>
    <t>Petrklíč-denní stacionář pro děti a mládež s mentál.a kombin.postiž. Ledeč n. Sáz.</t>
  </si>
  <si>
    <t>Stacionář pro mentálně, tělesně postižené a duševně nemocné - Chotěboř</t>
  </si>
  <si>
    <t>OBČANSKÉ SDRUŽENÍ PRO PODPORU A PÉČI O DUŠEVNĚ NEMOCNÉ VOR JIHLAVA</t>
  </si>
  <si>
    <t>Rozvoj komunitní péče o duševní zdraví</t>
  </si>
  <si>
    <t>Celkem</t>
  </si>
  <si>
    <t>Ostatní</t>
  </si>
  <si>
    <t>JN</t>
  </si>
  <si>
    <t>TyfloCentrum Jihlava o.p.s.</t>
  </si>
  <si>
    <t>Denní centrum sociálních služeb pro nevidomé a slabozraké v kraji Vysočina</t>
  </si>
  <si>
    <t>TyfloVysočina Jihlava, o.p.s.</t>
  </si>
  <si>
    <t xml:space="preserve">Středisko zajišťující integraci zdravotně postižených </t>
  </si>
  <si>
    <t>SVAZ NESLYŠÍCÍCH A NEDOSLÝCHAVÝCH V ČR</t>
  </si>
  <si>
    <t>Poradenství a specifické služby pro sluchově postižené</t>
  </si>
  <si>
    <t>PO</t>
  </si>
  <si>
    <t>Centrum pro zdravotně postižené kraje Vysočina</t>
  </si>
  <si>
    <t>Centra služeb pro zdravotně postižené v kraji Vysočina</t>
  </si>
  <si>
    <t>Centrum osobní asistence Havlíčkův Brod</t>
  </si>
  <si>
    <t>OA</t>
  </si>
  <si>
    <t>Středisko osobní asistence a chráněné bydlení Třebíč</t>
  </si>
  <si>
    <t>SDRUŽENÍ NOVÉ MĚSTO NA MORAVĚ</t>
  </si>
  <si>
    <t>Osobní asistence</t>
  </si>
  <si>
    <t>Občanské sdružení Benediktus</t>
  </si>
  <si>
    <t>Dospíváme k zodpovědnosti aneb budujeme integrační centrum na Vysočině</t>
  </si>
  <si>
    <t>ŽIVOT 90</t>
  </si>
  <si>
    <t>Středisko osobní asistence Pelhřimov</t>
  </si>
  <si>
    <t>Středisko rané péče Havlíčkův Brod</t>
  </si>
  <si>
    <t>RP</t>
  </si>
  <si>
    <t>Raná péče Třebíč</t>
  </si>
  <si>
    <t>Hospicové hnutí-Vysočina</t>
  </si>
  <si>
    <t>Pečovatelská a hospicová péče v domovech důchodců a LDN</t>
  </si>
  <si>
    <t>HP</t>
  </si>
  <si>
    <t>AREÍON - TÍSŇOVÁ PÉČE pro seniory a zdravotně postižené občany</t>
  </si>
  <si>
    <t>TP</t>
  </si>
  <si>
    <t>Domovy důchodců</t>
  </si>
  <si>
    <t>Diakonie ČCE</t>
  </si>
  <si>
    <t>Domov odpočinku ve stáří Myslibořice</t>
  </si>
  <si>
    <t>DD</t>
  </si>
  <si>
    <t>Dům sv. Antonína</t>
  </si>
  <si>
    <t>ČPK sester premonstrátek</t>
  </si>
  <si>
    <t>Domov blahoslavené Bronislavy v Humpolci</t>
  </si>
  <si>
    <t>podíl požadavku na dotaci/celková suma</t>
  </si>
  <si>
    <t>výsledná dotace (násobek zjištěného podílu a rozdělované částky</t>
  </si>
  <si>
    <t>Splnění formálních požadavků</t>
  </si>
  <si>
    <t>Rozpočet projektu</t>
  </si>
  <si>
    <t>Požadavek na dotaci</t>
  </si>
  <si>
    <t>upravený požadavek</t>
  </si>
  <si>
    <t>Denní centrum duševního zdraví Paprsek naděje Třebíč</t>
  </si>
  <si>
    <t>Denní stac.pro osoby ment.a komb.post.-Úsměv, Třebíč</t>
  </si>
  <si>
    <t>Denní stacionář pro seniory a zdrav.postižené Třebíč</t>
  </si>
  <si>
    <t>Astra - denní centrum pro seniory v Humpolci</t>
  </si>
  <si>
    <t>5 832 00</t>
  </si>
  <si>
    <t>Částka k rozdělení</t>
  </si>
  <si>
    <t>Dotace MPSV 2005</t>
  </si>
  <si>
    <t>zbytné náklady</t>
  </si>
  <si>
    <t>maximální hranice zvýšení požadavku</t>
  </si>
  <si>
    <t>navýšení požadavku nad maximální hranici</t>
  </si>
  <si>
    <t>% navýšení požadavku oproti dotaci 2005</t>
  </si>
  <si>
    <t>změna výše dotace mezi roky 2005 a 2006 v %</t>
  </si>
  <si>
    <t>ano</t>
  </si>
  <si>
    <t>zbývající výše dotace k vyplacení</t>
  </si>
  <si>
    <t>výše vyplacené zálohy</t>
  </si>
  <si>
    <t>Typologie sociálních služeb – vysvětlivky ke zkratkám používaných v tabulkách</t>
  </si>
  <si>
    <t xml:space="preserve">PS </t>
  </si>
  <si>
    <t>Pečovatelská služba</t>
  </si>
  <si>
    <t xml:space="preserve">CD </t>
  </si>
  <si>
    <t>Centra denních služeb (stacionáře)</t>
  </si>
  <si>
    <t xml:space="preserve">PO </t>
  </si>
  <si>
    <t>Poradny</t>
  </si>
  <si>
    <t>Raná péče</t>
  </si>
  <si>
    <t>Tísňová péče</t>
  </si>
  <si>
    <t>Hospicová péče</t>
  </si>
  <si>
    <t>Jiné (uvede se přesný popis)</t>
  </si>
  <si>
    <t>IČO</t>
  </si>
  <si>
    <t>Projekt PS Pelhřimov byl posuzován odlišně s ohledem na rozsáhlost a náročnost terénu, ve kterém je poskytována.</t>
  </si>
  <si>
    <t>U projektů Barevný svět a Raná péče Třebíč bylo nutné zohlednit to, že v roce 2005 byly novými projekty a jejich realizace probíhala pouze po alikvotní část roku.</t>
  </si>
  <si>
    <t>Počet stran: 4</t>
  </si>
  <si>
    <t>RK-08-2006-56upr1, př. 1upr1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</si>
</sst>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6" fillId="0" borderId="3" xfId="0" applyNumberFormat="1" applyFont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6" fillId="0" borderId="6" xfId="0" applyNumberFormat="1" applyFont="1" applyBorder="1" applyAlignment="1">
      <alignment horizontal="right" vertical="center"/>
    </xf>
    <xf numFmtId="3" fontId="6" fillId="0" borderId="7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/>
    </xf>
    <xf numFmtId="3" fontId="6" fillId="0" borderId="8" xfId="0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7" fillId="0" borderId="6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 vertical="center"/>
    </xf>
    <xf numFmtId="1" fontId="8" fillId="2" borderId="12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2" fontId="0" fillId="0" borderId="15" xfId="0" applyNumberFormat="1" applyBorder="1" applyAlignment="1">
      <alignment horizontal="right" vertical="center"/>
    </xf>
    <xf numFmtId="2" fontId="0" fillId="0" borderId="17" xfId="0" applyNumberFormat="1" applyBorder="1" applyAlignment="1">
      <alignment horizontal="right" vertical="center"/>
    </xf>
    <xf numFmtId="0" fontId="6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3" fontId="0" fillId="0" borderId="16" xfId="0" applyNumberFormat="1" applyBorder="1" applyAlignment="1">
      <alignment/>
    </xf>
    <xf numFmtId="2" fontId="6" fillId="0" borderId="15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0" fontId="7" fillId="0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3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24" xfId="0" applyFont="1" applyFill="1" applyBorder="1" applyAlignment="1">
      <alignment vertical="top" wrapText="1"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 wrapText="1"/>
    </xf>
    <xf numFmtId="0" fontId="7" fillId="0" borderId="8" xfId="0" applyFont="1" applyFill="1" applyBorder="1" applyAlignment="1">
      <alignment horizontal="center" vertical="top"/>
    </xf>
    <xf numFmtId="0" fontId="7" fillId="0" borderId="20" xfId="0" applyFont="1" applyBorder="1" applyAlignment="1">
      <alignment vertical="top"/>
    </xf>
    <xf numFmtId="0" fontId="7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top" wrapText="1"/>
    </xf>
    <xf numFmtId="0" fontId="8" fillId="0" borderId="26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3" fontId="6" fillId="0" borderId="16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/>
    </xf>
    <xf numFmtId="3" fontId="7" fillId="0" borderId="16" xfId="0" applyNumberFormat="1" applyFont="1" applyBorder="1" applyAlignment="1">
      <alignment horizontal="right" vertical="center"/>
    </xf>
    <xf numFmtId="0" fontId="7" fillId="3" borderId="1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workbookViewId="0" topLeftCell="G1">
      <selection activeCell="T5" sqref="T5"/>
    </sheetView>
  </sheetViews>
  <sheetFormatPr defaultColWidth="9.00390625" defaultRowHeight="12.75"/>
  <cols>
    <col min="1" max="1" width="10.625" style="0" customWidth="1"/>
    <col min="2" max="2" width="21.25390625" style="0" customWidth="1"/>
    <col min="3" max="3" width="24.25390625" style="0" customWidth="1"/>
    <col min="4" max="4" width="6.25390625" style="0" customWidth="1"/>
    <col min="5" max="5" width="10.375" style="0" customWidth="1"/>
    <col min="6" max="7" width="10.00390625" style="0" customWidth="1"/>
    <col min="8" max="8" width="9.75390625" style="0" customWidth="1"/>
    <col min="10" max="10" width="10.00390625" style="0" customWidth="1"/>
    <col min="12" max="12" width="10.875" style="0" customWidth="1"/>
    <col min="13" max="13" width="10.375" style="0" customWidth="1"/>
    <col min="14" max="16" width="11.125" style="0" customWidth="1"/>
  </cols>
  <sheetData>
    <row r="1" ht="12.75">
      <c r="P1" s="123" t="s">
        <v>115</v>
      </c>
    </row>
    <row r="2" ht="13.5" thickBot="1">
      <c r="P2" s="123" t="s">
        <v>114</v>
      </c>
    </row>
    <row r="3" spans="1:18" ht="90" thickBot="1">
      <c r="A3" s="54" t="s">
        <v>111</v>
      </c>
      <c r="B3" s="74" t="s">
        <v>0</v>
      </c>
      <c r="C3" s="75" t="s">
        <v>1</v>
      </c>
      <c r="D3" s="64" t="s">
        <v>2</v>
      </c>
      <c r="E3" s="64" t="s">
        <v>91</v>
      </c>
      <c r="F3" s="64" t="s">
        <v>82</v>
      </c>
      <c r="G3" s="64" t="s">
        <v>83</v>
      </c>
      <c r="H3" s="64" t="s">
        <v>81</v>
      </c>
      <c r="I3" s="65" t="s">
        <v>92</v>
      </c>
      <c r="J3" s="65" t="s">
        <v>93</v>
      </c>
      <c r="K3" s="65" t="s">
        <v>94</v>
      </c>
      <c r="L3" s="66" t="s">
        <v>84</v>
      </c>
      <c r="M3" s="66" t="s">
        <v>79</v>
      </c>
      <c r="N3" s="66" t="s">
        <v>80</v>
      </c>
      <c r="O3" s="66" t="s">
        <v>99</v>
      </c>
      <c r="P3" s="67" t="s">
        <v>98</v>
      </c>
      <c r="Q3" s="66" t="s">
        <v>95</v>
      </c>
      <c r="R3" s="68" t="s">
        <v>96</v>
      </c>
    </row>
    <row r="4" spans="1:19" ht="34.5" customHeight="1">
      <c r="A4" s="55">
        <v>49056441</v>
      </c>
      <c r="B4" s="76" t="s">
        <v>3</v>
      </c>
      <c r="C4" s="77" t="s">
        <v>4</v>
      </c>
      <c r="D4" s="78" t="s">
        <v>5</v>
      </c>
      <c r="E4" s="56">
        <v>195800</v>
      </c>
      <c r="F4" s="56">
        <v>606923</v>
      </c>
      <c r="G4" s="56">
        <v>420000</v>
      </c>
      <c r="H4" s="57" t="s">
        <v>97</v>
      </c>
      <c r="I4" s="58">
        <v>165460</v>
      </c>
      <c r="J4" s="59"/>
      <c r="K4" s="59"/>
      <c r="L4" s="58">
        <f aca="true" t="shared" si="0" ref="L4:L24">+G4-I4</f>
        <v>254540</v>
      </c>
      <c r="M4" s="59">
        <f>+L4/$L$67</f>
        <v>0.0041103297997084134</v>
      </c>
      <c r="N4" s="56">
        <f aca="true" t="shared" si="1" ref="N4:N24">+M4*($L$68-2885000)</f>
        <v>221008.3230005217</v>
      </c>
      <c r="O4" s="60">
        <f>+E4*0.3</f>
        <v>58740</v>
      </c>
      <c r="P4" s="61">
        <f>+N4-O4</f>
        <v>162268.3230005217</v>
      </c>
      <c r="Q4" s="62">
        <f>+G4/E4*100</f>
        <v>214.50459652706843</v>
      </c>
      <c r="R4" s="63">
        <f aca="true" t="shared" si="2" ref="R4:R24">+N4/E4*100</f>
        <v>112.87452655797838</v>
      </c>
      <c r="S4" s="48"/>
    </row>
    <row r="5" spans="1:19" ht="29.25" customHeight="1">
      <c r="A5" s="50">
        <v>44990260</v>
      </c>
      <c r="B5" s="79" t="s">
        <v>3</v>
      </c>
      <c r="C5" s="80" t="s">
        <v>6</v>
      </c>
      <c r="D5" s="81" t="s">
        <v>5</v>
      </c>
      <c r="E5" s="10">
        <v>106000</v>
      </c>
      <c r="F5" s="10">
        <v>650000</v>
      </c>
      <c r="G5" s="10">
        <v>450000</v>
      </c>
      <c r="H5" s="16" t="s">
        <v>97</v>
      </c>
      <c r="I5" s="5">
        <v>312220</v>
      </c>
      <c r="J5" s="5"/>
      <c r="K5" s="5"/>
      <c r="L5" s="4">
        <f t="shared" si="0"/>
        <v>137780</v>
      </c>
      <c r="M5" s="5">
        <f>+L5/$L$67</f>
        <v>0.0022248811181104157</v>
      </c>
      <c r="N5" s="10">
        <f t="shared" si="1"/>
        <v>119629.63283967895</v>
      </c>
      <c r="O5" s="44">
        <f aca="true" t="shared" si="3" ref="O5:O24">+E5*0.3</f>
        <v>31800</v>
      </c>
      <c r="P5" s="38">
        <f aca="true" t="shared" si="4" ref="P5:P24">+N5-O5</f>
        <v>87829.63283967895</v>
      </c>
      <c r="Q5" s="11">
        <f aca="true" t="shared" si="5" ref="Q5:Q24">+G5/E5*100</f>
        <v>424.52830188679246</v>
      </c>
      <c r="R5" s="12">
        <f t="shared" si="2"/>
        <v>112.85814418837636</v>
      </c>
      <c r="S5" s="48"/>
    </row>
    <row r="6" spans="1:19" ht="39" customHeight="1">
      <c r="A6" s="52">
        <v>44990260</v>
      </c>
      <c r="B6" s="79" t="s">
        <v>3</v>
      </c>
      <c r="C6" s="80" t="s">
        <v>7</v>
      </c>
      <c r="D6" s="81" t="s">
        <v>5</v>
      </c>
      <c r="E6" s="10">
        <v>228000</v>
      </c>
      <c r="F6" s="10">
        <v>480700</v>
      </c>
      <c r="G6" s="10">
        <v>290000</v>
      </c>
      <c r="H6" s="16" t="s">
        <v>97</v>
      </c>
      <c r="I6" s="5">
        <v>44127</v>
      </c>
      <c r="J6" s="5"/>
      <c r="K6" s="5"/>
      <c r="L6" s="4">
        <f t="shared" si="0"/>
        <v>245873</v>
      </c>
      <c r="M6" s="5">
        <f aca="true" t="shared" si="6" ref="M6:M24">+L6/$L$67</f>
        <v>0.0039703744749104534</v>
      </c>
      <c r="N6" s="10">
        <f t="shared" si="1"/>
        <v>213483.06514146016</v>
      </c>
      <c r="O6" s="44">
        <f t="shared" si="3"/>
        <v>68400</v>
      </c>
      <c r="P6" s="38">
        <f t="shared" si="4"/>
        <v>145083.06514146016</v>
      </c>
      <c r="Q6" s="11">
        <f t="shared" si="5"/>
        <v>127.19298245614034</v>
      </c>
      <c r="R6" s="12">
        <f t="shared" si="2"/>
        <v>93.63292330765796</v>
      </c>
      <c r="S6" s="48"/>
    </row>
    <row r="7" spans="1:19" ht="39" customHeight="1">
      <c r="A7" s="52">
        <v>44990260</v>
      </c>
      <c r="B7" s="79" t="s">
        <v>3</v>
      </c>
      <c r="C7" s="80" t="s">
        <v>8</v>
      </c>
      <c r="D7" s="81" t="s">
        <v>5</v>
      </c>
      <c r="E7" s="10">
        <v>260000</v>
      </c>
      <c r="F7" s="10">
        <v>548300</v>
      </c>
      <c r="G7" s="10">
        <v>383000</v>
      </c>
      <c r="H7" s="16" t="s">
        <v>97</v>
      </c>
      <c r="I7" s="5">
        <v>51634</v>
      </c>
      <c r="J7" s="5"/>
      <c r="K7" s="5"/>
      <c r="L7" s="4">
        <f t="shared" si="0"/>
        <v>331366</v>
      </c>
      <c r="M7" s="5">
        <f t="shared" si="6"/>
        <v>0.0053509214442137906</v>
      </c>
      <c r="N7" s="10">
        <f t="shared" si="1"/>
        <v>287713.6951339313</v>
      </c>
      <c r="O7" s="44">
        <f t="shared" si="3"/>
        <v>78000</v>
      </c>
      <c r="P7" s="38">
        <f t="shared" si="4"/>
        <v>209713.6951339313</v>
      </c>
      <c r="Q7" s="11">
        <f t="shared" si="5"/>
        <v>147.30769230769232</v>
      </c>
      <c r="R7" s="12">
        <f t="shared" si="2"/>
        <v>110.65911351305049</v>
      </c>
      <c r="S7" s="49"/>
    </row>
    <row r="8" spans="1:19" ht="30" customHeight="1">
      <c r="A8" s="52">
        <v>15060233</v>
      </c>
      <c r="B8" s="79" t="s">
        <v>3</v>
      </c>
      <c r="C8" s="80" t="s">
        <v>9</v>
      </c>
      <c r="D8" s="81" t="s">
        <v>5</v>
      </c>
      <c r="E8" s="10">
        <v>322800</v>
      </c>
      <c r="F8" s="10">
        <v>796697</v>
      </c>
      <c r="G8" s="10">
        <v>555350</v>
      </c>
      <c r="H8" s="16" t="s">
        <v>97</v>
      </c>
      <c r="I8" s="5">
        <v>135710</v>
      </c>
      <c r="J8" s="5"/>
      <c r="K8" s="5"/>
      <c r="L8" s="4">
        <f t="shared" si="0"/>
        <v>419640</v>
      </c>
      <c r="M8" s="5">
        <f t="shared" si="6"/>
        <v>0.006776376196863513</v>
      </c>
      <c r="N8" s="10">
        <f t="shared" si="1"/>
        <v>364358.97172915423</v>
      </c>
      <c r="O8" s="44">
        <f t="shared" si="3"/>
        <v>96840</v>
      </c>
      <c r="P8" s="38">
        <f t="shared" si="4"/>
        <v>267518.97172915423</v>
      </c>
      <c r="Q8" s="11">
        <f t="shared" si="5"/>
        <v>172.04151177199506</v>
      </c>
      <c r="R8" s="12">
        <f t="shared" si="2"/>
        <v>112.87452655797838</v>
      </c>
      <c r="S8" s="49"/>
    </row>
    <row r="9" spans="1:19" ht="51.75" customHeight="1">
      <c r="A9" s="52">
        <v>44990260</v>
      </c>
      <c r="B9" s="79" t="s">
        <v>3</v>
      </c>
      <c r="C9" s="80" t="s">
        <v>10</v>
      </c>
      <c r="D9" s="81" t="s">
        <v>5</v>
      </c>
      <c r="E9" s="10">
        <v>831700</v>
      </c>
      <c r="F9" s="10">
        <v>3335600</v>
      </c>
      <c r="G9" s="10">
        <v>1090000</v>
      </c>
      <c r="H9" s="16" t="s">
        <v>97</v>
      </c>
      <c r="I9" s="5">
        <v>8790</v>
      </c>
      <c r="J9" s="5"/>
      <c r="K9" s="5"/>
      <c r="L9" s="4">
        <f t="shared" si="0"/>
        <v>1081210</v>
      </c>
      <c r="M9" s="5">
        <f t="shared" si="6"/>
        <v>0.017459455027668477</v>
      </c>
      <c r="N9" s="10">
        <f t="shared" si="1"/>
        <v>938777.4373827063</v>
      </c>
      <c r="O9" s="44">
        <f t="shared" si="3"/>
        <v>249510</v>
      </c>
      <c r="P9" s="38">
        <f t="shared" si="4"/>
        <v>689267.4373827063</v>
      </c>
      <c r="Q9" s="11">
        <f t="shared" si="5"/>
        <v>131.05687146807742</v>
      </c>
      <c r="R9" s="12">
        <f t="shared" si="2"/>
        <v>112.8745265579784</v>
      </c>
      <c r="S9" s="49"/>
    </row>
    <row r="10" spans="1:19" ht="37.5" customHeight="1">
      <c r="A10" s="52">
        <v>44990260</v>
      </c>
      <c r="B10" s="79" t="s">
        <v>3</v>
      </c>
      <c r="C10" s="80" t="s">
        <v>11</v>
      </c>
      <c r="D10" s="81" t="s">
        <v>5</v>
      </c>
      <c r="E10" s="10">
        <v>843000</v>
      </c>
      <c r="F10" s="10">
        <v>1694400</v>
      </c>
      <c r="G10" s="10">
        <v>960000</v>
      </c>
      <c r="H10" s="16" t="s">
        <v>97</v>
      </c>
      <c r="I10" s="5">
        <v>132748</v>
      </c>
      <c r="J10" s="5"/>
      <c r="K10" s="5"/>
      <c r="L10" s="4">
        <f t="shared" si="0"/>
        <v>827252</v>
      </c>
      <c r="M10" s="5">
        <f t="shared" si="6"/>
        <v>0.013358523404841614</v>
      </c>
      <c r="N10" s="10">
        <f t="shared" si="1"/>
        <v>718274.4449549287</v>
      </c>
      <c r="O10" s="44">
        <v>252990</v>
      </c>
      <c r="P10" s="38">
        <f t="shared" si="4"/>
        <v>465284.4449549287</v>
      </c>
      <c r="Q10" s="11">
        <f t="shared" si="5"/>
        <v>113.87900355871888</v>
      </c>
      <c r="R10" s="12">
        <f t="shared" si="2"/>
        <v>85.20456049287411</v>
      </c>
      <c r="S10" s="49"/>
    </row>
    <row r="11" spans="1:19" ht="36.75" customHeight="1">
      <c r="A11" s="52">
        <v>44990260</v>
      </c>
      <c r="B11" s="79" t="s">
        <v>3</v>
      </c>
      <c r="C11" s="80" t="s">
        <v>12</v>
      </c>
      <c r="D11" s="81" t="s">
        <v>5</v>
      </c>
      <c r="E11" s="10">
        <v>592500</v>
      </c>
      <c r="F11" s="10">
        <v>1265500</v>
      </c>
      <c r="G11" s="10">
        <v>680000</v>
      </c>
      <c r="H11" s="16" t="s">
        <v>97</v>
      </c>
      <c r="I11" s="5">
        <v>67221</v>
      </c>
      <c r="J11" s="5"/>
      <c r="K11" s="5"/>
      <c r="L11" s="4">
        <f t="shared" si="0"/>
        <v>612779</v>
      </c>
      <c r="M11" s="5">
        <f t="shared" si="6"/>
        <v>0.00989519833556817</v>
      </c>
      <c r="N11" s="10">
        <f t="shared" si="1"/>
        <v>532054.919305165</v>
      </c>
      <c r="O11" s="44">
        <f t="shared" si="3"/>
        <v>177750</v>
      </c>
      <c r="P11" s="38">
        <f t="shared" si="4"/>
        <v>354304.91930516495</v>
      </c>
      <c r="Q11" s="11">
        <f t="shared" si="5"/>
        <v>114.76793248945147</v>
      </c>
      <c r="R11" s="12">
        <f t="shared" si="2"/>
        <v>89.79829861690548</v>
      </c>
      <c r="S11" s="49"/>
    </row>
    <row r="12" spans="1:19" ht="37.5" customHeight="1">
      <c r="A12" s="52">
        <v>44990260</v>
      </c>
      <c r="B12" s="79" t="s">
        <v>3</v>
      </c>
      <c r="C12" s="80" t="s">
        <v>13</v>
      </c>
      <c r="D12" s="81" t="s">
        <v>5</v>
      </c>
      <c r="E12" s="10">
        <v>494000</v>
      </c>
      <c r="F12" s="10">
        <v>1015900</v>
      </c>
      <c r="G12" s="10">
        <v>600000</v>
      </c>
      <c r="H12" s="16" t="s">
        <v>97</v>
      </c>
      <c r="I12" s="4">
        <v>210874</v>
      </c>
      <c r="J12" s="5"/>
      <c r="K12" s="5"/>
      <c r="L12" s="4">
        <f t="shared" si="0"/>
        <v>389126</v>
      </c>
      <c r="M12" s="5">
        <f t="shared" si="6"/>
        <v>0.006283633981461994</v>
      </c>
      <c r="N12" s="10">
        <f t="shared" si="1"/>
        <v>337864.71554923</v>
      </c>
      <c r="O12" s="44">
        <f t="shared" si="3"/>
        <v>148200</v>
      </c>
      <c r="P12" s="38">
        <f t="shared" si="4"/>
        <v>189664.71554923</v>
      </c>
      <c r="Q12" s="11">
        <f t="shared" si="5"/>
        <v>121.4574898785425</v>
      </c>
      <c r="R12" s="12">
        <f t="shared" si="2"/>
        <v>68.39366711522874</v>
      </c>
      <c r="S12" s="49"/>
    </row>
    <row r="13" spans="1:19" ht="27.75" customHeight="1">
      <c r="A13" s="52">
        <v>44990260</v>
      </c>
      <c r="B13" s="79" t="s">
        <v>3</v>
      </c>
      <c r="C13" s="80" t="s">
        <v>14</v>
      </c>
      <c r="D13" s="81" t="s">
        <v>5</v>
      </c>
      <c r="E13" s="10">
        <v>979000</v>
      </c>
      <c r="F13" s="10">
        <v>2196100</v>
      </c>
      <c r="G13" s="10">
        <v>1050000</v>
      </c>
      <c r="H13" s="16" t="s">
        <v>97</v>
      </c>
      <c r="I13" s="5">
        <v>27337</v>
      </c>
      <c r="J13" s="5"/>
      <c r="K13" s="5"/>
      <c r="L13" s="4">
        <f t="shared" si="0"/>
        <v>1022663</v>
      </c>
      <c r="M13" s="5">
        <f t="shared" si="6"/>
        <v>0.01651403395913886</v>
      </c>
      <c r="N13" s="10">
        <f t="shared" si="1"/>
        <v>887943.0919489374</v>
      </c>
      <c r="O13" s="44">
        <f t="shared" si="3"/>
        <v>293700</v>
      </c>
      <c r="P13" s="38">
        <f t="shared" si="4"/>
        <v>594243.0919489374</v>
      </c>
      <c r="Q13" s="11">
        <f t="shared" si="5"/>
        <v>107.25229826353421</v>
      </c>
      <c r="R13" s="12">
        <f t="shared" si="2"/>
        <v>90.69898794166879</v>
      </c>
      <c r="S13" s="3"/>
    </row>
    <row r="14" spans="1:19" ht="33.75" customHeight="1">
      <c r="A14" s="52">
        <v>44990260</v>
      </c>
      <c r="B14" s="79" t="s">
        <v>3</v>
      </c>
      <c r="C14" s="80" t="s">
        <v>15</v>
      </c>
      <c r="D14" s="81" t="s">
        <v>5</v>
      </c>
      <c r="E14" s="10">
        <v>143400</v>
      </c>
      <c r="F14" s="10">
        <v>394800</v>
      </c>
      <c r="G14" s="10">
        <v>227300</v>
      </c>
      <c r="H14" s="16" t="s">
        <v>97</v>
      </c>
      <c r="I14" s="5">
        <v>61617</v>
      </c>
      <c r="J14" s="5"/>
      <c r="K14" s="5"/>
      <c r="L14" s="4">
        <f t="shared" si="0"/>
        <v>165683</v>
      </c>
      <c r="M14" s="5">
        <f t="shared" si="6"/>
        <v>0.0026754607221068953</v>
      </c>
      <c r="N14" s="10">
        <f t="shared" si="1"/>
        <v>143856.84756696565</v>
      </c>
      <c r="O14" s="44">
        <f t="shared" si="3"/>
        <v>43020</v>
      </c>
      <c r="P14" s="38">
        <f t="shared" si="4"/>
        <v>100836.84756696565</v>
      </c>
      <c r="Q14" s="11">
        <f t="shared" si="5"/>
        <v>158.50767085076708</v>
      </c>
      <c r="R14" s="12">
        <f t="shared" si="2"/>
        <v>100.31858268268176</v>
      </c>
      <c r="S14" s="49"/>
    </row>
    <row r="15" spans="1:19" ht="33.75" customHeight="1">
      <c r="A15" s="52">
        <v>44990260</v>
      </c>
      <c r="B15" s="79" t="s">
        <v>3</v>
      </c>
      <c r="C15" s="80" t="s">
        <v>16</v>
      </c>
      <c r="D15" s="81" t="s">
        <v>5</v>
      </c>
      <c r="E15" s="10">
        <v>240800</v>
      </c>
      <c r="F15" s="10">
        <v>605000</v>
      </c>
      <c r="G15" s="10">
        <v>460700</v>
      </c>
      <c r="H15" s="16" t="s">
        <v>97</v>
      </c>
      <c r="I15" s="5">
        <v>147660</v>
      </c>
      <c r="J15" s="5"/>
      <c r="K15" s="5"/>
      <c r="L15" s="4">
        <f t="shared" si="0"/>
        <v>313040</v>
      </c>
      <c r="M15" s="5">
        <f t="shared" si="6"/>
        <v>0.005054991908936599</v>
      </c>
      <c r="N15" s="10">
        <f t="shared" si="1"/>
        <v>271801.85995161196</v>
      </c>
      <c r="O15" s="44">
        <f t="shared" si="3"/>
        <v>72240</v>
      </c>
      <c r="P15" s="38">
        <f t="shared" si="4"/>
        <v>199561.85995161196</v>
      </c>
      <c r="Q15" s="11">
        <f t="shared" si="5"/>
        <v>191.3205980066445</v>
      </c>
      <c r="R15" s="12">
        <f t="shared" si="2"/>
        <v>112.87452655797838</v>
      </c>
      <c r="S15" s="49"/>
    </row>
    <row r="16" spans="1:19" ht="34.5" customHeight="1">
      <c r="A16" s="52">
        <v>49026852</v>
      </c>
      <c r="B16" s="79" t="s">
        <v>3</v>
      </c>
      <c r="C16" s="80" t="s">
        <v>17</v>
      </c>
      <c r="D16" s="81" t="s">
        <v>5</v>
      </c>
      <c r="E16" s="10">
        <v>422200</v>
      </c>
      <c r="F16" s="10">
        <v>705940</v>
      </c>
      <c r="G16" s="10">
        <v>425440</v>
      </c>
      <c r="H16" s="16" t="s">
        <v>97</v>
      </c>
      <c r="I16" s="5">
        <v>0</v>
      </c>
      <c r="J16" s="5"/>
      <c r="K16" s="5"/>
      <c r="L16" s="4">
        <f t="shared" si="0"/>
        <v>425440</v>
      </c>
      <c r="M16" s="5">
        <f t="shared" si="6"/>
        <v>0.006870035004274171</v>
      </c>
      <c r="N16" s="10">
        <f t="shared" si="1"/>
        <v>369394.91214481794</v>
      </c>
      <c r="O16" s="44">
        <f t="shared" si="3"/>
        <v>126660</v>
      </c>
      <c r="P16" s="38">
        <f t="shared" si="4"/>
        <v>242734.91214481794</v>
      </c>
      <c r="Q16" s="11">
        <f t="shared" si="5"/>
        <v>100.76740881099005</v>
      </c>
      <c r="R16" s="12">
        <f t="shared" si="2"/>
        <v>87.49287355395971</v>
      </c>
      <c r="S16" s="49"/>
    </row>
    <row r="17" spans="1:19" ht="24" customHeight="1">
      <c r="A17" s="53">
        <v>47224541</v>
      </c>
      <c r="B17" s="79" t="s">
        <v>3</v>
      </c>
      <c r="C17" s="80" t="s">
        <v>18</v>
      </c>
      <c r="D17" s="81" t="s">
        <v>5</v>
      </c>
      <c r="E17" s="10">
        <v>464100</v>
      </c>
      <c r="F17" s="10">
        <v>969704</v>
      </c>
      <c r="G17" s="10">
        <v>678790</v>
      </c>
      <c r="H17" s="16" t="s">
        <v>97</v>
      </c>
      <c r="I17" s="5">
        <v>110817</v>
      </c>
      <c r="J17" s="5"/>
      <c r="K17" s="5"/>
      <c r="L17" s="4">
        <f t="shared" si="0"/>
        <v>567973</v>
      </c>
      <c r="M17" s="5">
        <f t="shared" si="6"/>
        <v>0.009171667900250596</v>
      </c>
      <c r="N17" s="10">
        <f t="shared" si="1"/>
        <v>493151.4113285743</v>
      </c>
      <c r="O17" s="44">
        <f t="shared" si="3"/>
        <v>139230</v>
      </c>
      <c r="P17" s="38">
        <f t="shared" si="4"/>
        <v>353921.4113285743</v>
      </c>
      <c r="Q17" s="11">
        <f t="shared" si="5"/>
        <v>146.25942684766213</v>
      </c>
      <c r="R17" s="12">
        <f t="shared" si="2"/>
        <v>106.25973094776433</v>
      </c>
      <c r="S17" s="49"/>
    </row>
    <row r="18" spans="1:19" ht="28.5" customHeight="1">
      <c r="A18" s="52">
        <v>15060233</v>
      </c>
      <c r="B18" s="79" t="s">
        <v>3</v>
      </c>
      <c r="C18" s="80" t="s">
        <v>19</v>
      </c>
      <c r="D18" s="81" t="s">
        <v>5</v>
      </c>
      <c r="E18" s="10">
        <v>868500</v>
      </c>
      <c r="F18" s="10">
        <v>2250960</v>
      </c>
      <c r="G18" s="10">
        <v>1041230</v>
      </c>
      <c r="H18" s="16" t="s">
        <v>97</v>
      </c>
      <c r="I18" s="5">
        <v>0</v>
      </c>
      <c r="J18" s="5"/>
      <c r="K18" s="5"/>
      <c r="L18" s="4">
        <f t="shared" si="0"/>
        <v>1041230</v>
      </c>
      <c r="M18" s="5">
        <f t="shared" si="6"/>
        <v>0.016813855179344667</v>
      </c>
      <c r="N18" s="10">
        <f t="shared" si="1"/>
        <v>904064.1791381834</v>
      </c>
      <c r="O18" s="44">
        <f t="shared" si="3"/>
        <v>260550</v>
      </c>
      <c r="P18" s="38">
        <f t="shared" si="4"/>
        <v>643514.1791381834</v>
      </c>
      <c r="Q18" s="11">
        <f t="shared" si="5"/>
        <v>119.88831318364997</v>
      </c>
      <c r="R18" s="12">
        <f t="shared" si="2"/>
        <v>104.09489684953176</v>
      </c>
      <c r="S18" s="49"/>
    </row>
    <row r="19" spans="1:19" ht="31.5" customHeight="1">
      <c r="A19" s="52">
        <v>44990260</v>
      </c>
      <c r="B19" s="79" t="s">
        <v>3</v>
      </c>
      <c r="C19" s="80" t="s">
        <v>20</v>
      </c>
      <c r="D19" s="81" t="s">
        <v>5</v>
      </c>
      <c r="E19" s="10">
        <v>433100</v>
      </c>
      <c r="F19" s="10">
        <v>1100600</v>
      </c>
      <c r="G19" s="10">
        <v>700000</v>
      </c>
      <c r="H19" s="16" t="s">
        <v>97</v>
      </c>
      <c r="I19" s="5">
        <v>302932</v>
      </c>
      <c r="J19" s="5"/>
      <c r="K19" s="5"/>
      <c r="L19" s="4">
        <f t="shared" si="0"/>
        <v>397068</v>
      </c>
      <c r="M19" s="5">
        <f t="shared" si="6"/>
        <v>0.0064118819553336225</v>
      </c>
      <c r="N19" s="10">
        <f t="shared" si="1"/>
        <v>344760.48085633357</v>
      </c>
      <c r="O19" s="44">
        <f t="shared" si="3"/>
        <v>129930</v>
      </c>
      <c r="P19" s="38">
        <f t="shared" si="4"/>
        <v>214830.48085633357</v>
      </c>
      <c r="Q19" s="11">
        <f t="shared" si="5"/>
        <v>161.62549064881088</v>
      </c>
      <c r="R19" s="12">
        <f t="shared" si="2"/>
        <v>79.60297410674984</v>
      </c>
      <c r="S19" s="49"/>
    </row>
    <row r="20" spans="1:19" ht="34.5" customHeight="1">
      <c r="A20" s="52">
        <v>27668240</v>
      </c>
      <c r="B20" s="79" t="s">
        <v>21</v>
      </c>
      <c r="C20" s="80" t="s">
        <v>22</v>
      </c>
      <c r="D20" s="81" t="s">
        <v>5</v>
      </c>
      <c r="E20" s="10">
        <v>465000</v>
      </c>
      <c r="F20" s="10">
        <v>714100</v>
      </c>
      <c r="G20" s="10">
        <v>571280</v>
      </c>
      <c r="H20" s="16" t="s">
        <v>97</v>
      </c>
      <c r="I20" s="5">
        <v>220517</v>
      </c>
      <c r="J20" s="5"/>
      <c r="K20" s="5"/>
      <c r="L20" s="4">
        <f t="shared" si="0"/>
        <v>350763</v>
      </c>
      <c r="M20" s="5">
        <f t="shared" si="6"/>
        <v>0.005664145562721467</v>
      </c>
      <c r="N20" s="10">
        <f t="shared" si="1"/>
        <v>304555.44276197057</v>
      </c>
      <c r="O20" s="44">
        <v>118500</v>
      </c>
      <c r="P20" s="38">
        <f t="shared" si="4"/>
        <v>186055.44276197057</v>
      </c>
      <c r="Q20" s="11">
        <f t="shared" si="5"/>
        <v>122.85591397849463</v>
      </c>
      <c r="R20" s="12">
        <f t="shared" si="2"/>
        <v>65.49579414235926</v>
      </c>
      <c r="S20" s="49"/>
    </row>
    <row r="21" spans="1:19" ht="36" customHeight="1">
      <c r="A21" s="52">
        <v>75634074</v>
      </c>
      <c r="B21" s="79" t="s">
        <v>23</v>
      </c>
      <c r="C21" s="80" t="s">
        <v>24</v>
      </c>
      <c r="D21" s="81" t="s">
        <v>5</v>
      </c>
      <c r="E21" s="10">
        <v>111200</v>
      </c>
      <c r="F21" s="10">
        <v>298500</v>
      </c>
      <c r="G21" s="10">
        <v>138500</v>
      </c>
      <c r="H21" s="16" t="s">
        <v>97</v>
      </c>
      <c r="I21" s="5">
        <v>0</v>
      </c>
      <c r="J21" s="5"/>
      <c r="K21" s="5"/>
      <c r="L21" s="4">
        <f t="shared" si="0"/>
        <v>138500</v>
      </c>
      <c r="M21" s="5">
        <f t="shared" si="6"/>
        <v>0.002236507728685532</v>
      </c>
      <c r="N21" s="10">
        <f t="shared" si="1"/>
        <v>120254.78406369238</v>
      </c>
      <c r="O21" s="44">
        <f t="shared" si="3"/>
        <v>33360</v>
      </c>
      <c r="P21" s="38">
        <f t="shared" si="4"/>
        <v>86894.78406369238</v>
      </c>
      <c r="Q21" s="11">
        <f t="shared" si="5"/>
        <v>124.5503597122302</v>
      </c>
      <c r="R21" s="12">
        <f t="shared" si="2"/>
        <v>108.1427914241838</v>
      </c>
      <c r="S21" s="3"/>
    </row>
    <row r="22" spans="1:19" ht="30.75" customHeight="1">
      <c r="A22" s="52">
        <v>75634074</v>
      </c>
      <c r="B22" s="79" t="s">
        <v>23</v>
      </c>
      <c r="C22" s="80" t="s">
        <v>25</v>
      </c>
      <c r="D22" s="81" t="s">
        <v>5</v>
      </c>
      <c r="E22" s="10">
        <v>72000</v>
      </c>
      <c r="F22" s="10">
        <v>223000</v>
      </c>
      <c r="G22" s="10">
        <v>123000</v>
      </c>
      <c r="H22" s="16" t="s">
        <v>97</v>
      </c>
      <c r="I22" s="5">
        <v>29400</v>
      </c>
      <c r="J22" s="5"/>
      <c r="K22" s="5"/>
      <c r="L22" s="4">
        <f t="shared" si="0"/>
        <v>93600</v>
      </c>
      <c r="M22" s="5">
        <f t="shared" si="6"/>
        <v>0.0015114593747650958</v>
      </c>
      <c r="N22" s="10">
        <f t="shared" si="1"/>
        <v>81269.65912174444</v>
      </c>
      <c r="O22" s="44">
        <f t="shared" si="3"/>
        <v>21600</v>
      </c>
      <c r="P22" s="38">
        <f t="shared" si="4"/>
        <v>59669.65912174444</v>
      </c>
      <c r="Q22" s="11">
        <f t="shared" si="5"/>
        <v>170.83333333333331</v>
      </c>
      <c r="R22" s="12">
        <f t="shared" si="2"/>
        <v>112.87452655797838</v>
      </c>
      <c r="S22" s="48"/>
    </row>
    <row r="23" spans="1:19" ht="26.25" customHeight="1">
      <c r="A23" s="52">
        <v>75634074</v>
      </c>
      <c r="B23" s="79" t="s">
        <v>23</v>
      </c>
      <c r="C23" s="80" t="s">
        <v>26</v>
      </c>
      <c r="D23" s="81" t="s">
        <v>5</v>
      </c>
      <c r="E23" s="10">
        <v>1719900</v>
      </c>
      <c r="F23" s="10">
        <v>3803400</v>
      </c>
      <c r="G23" s="10">
        <v>2116400</v>
      </c>
      <c r="H23" s="16" t="s">
        <v>97</v>
      </c>
      <c r="I23" s="5">
        <v>48270</v>
      </c>
      <c r="J23" s="5"/>
      <c r="K23" s="5"/>
      <c r="L23" s="4">
        <f t="shared" si="0"/>
        <v>2068130</v>
      </c>
      <c r="M23" s="5">
        <f t="shared" si="6"/>
        <v>0.03339630851210404</v>
      </c>
      <c r="N23" s="10">
        <f t="shared" si="1"/>
        <v>1795686.1123873221</v>
      </c>
      <c r="O23" s="44">
        <f t="shared" si="3"/>
        <v>515970</v>
      </c>
      <c r="P23" s="38">
        <f t="shared" si="4"/>
        <v>1279716.1123873221</v>
      </c>
      <c r="Q23" s="11">
        <f t="shared" si="5"/>
        <v>123.05366591080877</v>
      </c>
      <c r="R23" s="12">
        <f t="shared" si="2"/>
        <v>104.40642551237408</v>
      </c>
      <c r="S23" s="48"/>
    </row>
    <row r="24" spans="1:19" ht="36.75" customHeight="1">
      <c r="A24" s="52">
        <v>47224444</v>
      </c>
      <c r="B24" s="82" t="s">
        <v>27</v>
      </c>
      <c r="C24" s="80" t="s">
        <v>28</v>
      </c>
      <c r="D24" s="81" t="s">
        <v>5</v>
      </c>
      <c r="E24" s="10">
        <v>571700</v>
      </c>
      <c r="F24" s="10">
        <v>1535350</v>
      </c>
      <c r="G24" s="10">
        <v>1015000</v>
      </c>
      <c r="H24" s="16" t="s">
        <v>97</v>
      </c>
      <c r="I24" s="5">
        <v>313368</v>
      </c>
      <c r="J24" s="5"/>
      <c r="K24" s="5"/>
      <c r="L24" s="4">
        <f t="shared" si="0"/>
        <v>701632</v>
      </c>
      <c r="M24" s="5">
        <f t="shared" si="6"/>
        <v>0.011330002820888715</v>
      </c>
      <c r="N24" s="10">
        <f t="shared" si="1"/>
        <v>609202.9216763653</v>
      </c>
      <c r="O24" s="44">
        <f t="shared" si="3"/>
        <v>171510</v>
      </c>
      <c r="P24" s="38">
        <f t="shared" si="4"/>
        <v>437692.9216763653</v>
      </c>
      <c r="Q24" s="11">
        <f t="shared" si="5"/>
        <v>177.54066818261325</v>
      </c>
      <c r="R24" s="12">
        <f t="shared" si="2"/>
        <v>106.55989534307597</v>
      </c>
      <c r="S24" s="48"/>
    </row>
    <row r="25" spans="1:18" ht="17.25" customHeight="1" thickBot="1">
      <c r="A25" s="73" t="s">
        <v>43</v>
      </c>
      <c r="B25" s="83"/>
      <c r="C25" s="84"/>
      <c r="D25" s="85" t="s">
        <v>5</v>
      </c>
      <c r="E25" s="13">
        <v>9328300</v>
      </c>
      <c r="F25" s="14"/>
      <c r="G25" s="14"/>
      <c r="H25" s="6"/>
      <c r="I25" s="7"/>
      <c r="J25" s="7"/>
      <c r="K25" s="7"/>
      <c r="L25" s="8">
        <f>SUM(L4:L24)</f>
        <v>11585288</v>
      </c>
      <c r="M25" s="7"/>
      <c r="N25" s="9">
        <f>SUM(N4:N24)</f>
        <v>10059106.907983297</v>
      </c>
      <c r="O25" s="37">
        <f>SUM(O4:O24)</f>
        <v>3088500</v>
      </c>
      <c r="P25" s="39">
        <f>SUM(P4:P24)</f>
        <v>6970606.907983296</v>
      </c>
      <c r="Q25" s="7"/>
      <c r="R25" s="15"/>
    </row>
    <row r="26" spans="1:18" ht="92.25" customHeight="1" thickBot="1">
      <c r="A26" s="54" t="s">
        <v>111</v>
      </c>
      <c r="B26" s="74" t="s">
        <v>0</v>
      </c>
      <c r="C26" s="75" t="s">
        <v>1</v>
      </c>
      <c r="D26" s="64" t="s">
        <v>2</v>
      </c>
      <c r="E26" s="64" t="s">
        <v>91</v>
      </c>
      <c r="F26" s="64" t="s">
        <v>82</v>
      </c>
      <c r="G26" s="64" t="s">
        <v>83</v>
      </c>
      <c r="H26" s="64" t="s">
        <v>81</v>
      </c>
      <c r="I26" s="65" t="s">
        <v>92</v>
      </c>
      <c r="J26" s="65" t="s">
        <v>93</v>
      </c>
      <c r="K26" s="65" t="s">
        <v>94</v>
      </c>
      <c r="L26" s="66" t="s">
        <v>84</v>
      </c>
      <c r="M26" s="66" t="s">
        <v>79</v>
      </c>
      <c r="N26" s="66" t="s">
        <v>80</v>
      </c>
      <c r="O26" s="66" t="s">
        <v>99</v>
      </c>
      <c r="P26" s="67" t="s">
        <v>98</v>
      </c>
      <c r="Q26" s="66" t="s">
        <v>95</v>
      </c>
      <c r="R26" s="68" t="s">
        <v>96</v>
      </c>
    </row>
    <row r="27" spans="1:19" ht="27.75" customHeight="1">
      <c r="A27" s="69">
        <v>44990260</v>
      </c>
      <c r="B27" s="86" t="s">
        <v>3</v>
      </c>
      <c r="C27" s="87" t="s">
        <v>85</v>
      </c>
      <c r="D27" s="78" t="s">
        <v>30</v>
      </c>
      <c r="E27" s="56">
        <v>532100</v>
      </c>
      <c r="F27" s="56">
        <v>953000</v>
      </c>
      <c r="G27" s="56">
        <v>740000</v>
      </c>
      <c r="H27" s="57" t="s">
        <v>97</v>
      </c>
      <c r="I27" s="57">
        <v>4200</v>
      </c>
      <c r="J27" s="57">
        <f aca="true" t="shared" si="7" ref="J27:J39">+E27*1.3</f>
        <v>691730</v>
      </c>
      <c r="K27" s="56">
        <f aca="true" t="shared" si="8" ref="K27:K39">+G27-J27</f>
        <v>48270</v>
      </c>
      <c r="L27" s="56">
        <f aca="true" t="shared" si="9" ref="L27:L39">+G27-K27-(+J27/G27*I27)</f>
        <v>687803.9648648648</v>
      </c>
      <c r="M27" s="57">
        <f aca="true" t="shared" si="10" ref="M27:M39">+L27/$L$67</f>
        <v>0.011106706738200882</v>
      </c>
      <c r="N27" s="56">
        <f aca="true" t="shared" si="11" ref="N27:N39">+M27*($L$68-2885000)</f>
        <v>597196.5146063232</v>
      </c>
      <c r="O27" s="70">
        <f aca="true" t="shared" si="12" ref="O27:O38">+E27*0.3</f>
        <v>159630</v>
      </c>
      <c r="P27" s="61">
        <f aca="true" t="shared" si="13" ref="P27:P39">+N27-O27</f>
        <v>437566.5146063232</v>
      </c>
      <c r="Q27" s="71">
        <f aca="true" t="shared" si="14" ref="Q27:Q39">+G27/E27*100</f>
        <v>139.07160308212744</v>
      </c>
      <c r="R27" s="72">
        <f aca="true" t="shared" si="15" ref="R27:R39">+N27/E27*100</f>
        <v>112.23388735318984</v>
      </c>
      <c r="S27" s="3"/>
    </row>
    <row r="28" spans="1:19" ht="38.25">
      <c r="A28" s="52">
        <v>44990260</v>
      </c>
      <c r="B28" s="88" t="s">
        <v>3</v>
      </c>
      <c r="C28" s="89" t="s">
        <v>86</v>
      </c>
      <c r="D28" s="90" t="s">
        <v>30</v>
      </c>
      <c r="E28" s="10">
        <v>1407700</v>
      </c>
      <c r="F28" s="10">
        <v>3244000</v>
      </c>
      <c r="G28" s="10">
        <v>2500000</v>
      </c>
      <c r="H28" s="16" t="s">
        <v>97</v>
      </c>
      <c r="I28" s="16">
        <v>0</v>
      </c>
      <c r="J28" s="16">
        <f t="shared" si="7"/>
        <v>1830010</v>
      </c>
      <c r="K28" s="10">
        <f t="shared" si="8"/>
        <v>669990</v>
      </c>
      <c r="L28" s="10">
        <f t="shared" si="9"/>
        <v>1830010</v>
      </c>
      <c r="M28" s="16">
        <f t="shared" si="10"/>
        <v>0.029551130025789244</v>
      </c>
      <c r="N28" s="10">
        <f t="shared" si="11"/>
        <v>1588934.7103566618</v>
      </c>
      <c r="O28" s="36">
        <f t="shared" si="12"/>
        <v>422310</v>
      </c>
      <c r="P28" s="38">
        <f t="shared" si="13"/>
        <v>1166624.7103566618</v>
      </c>
      <c r="Q28" s="17">
        <f t="shared" si="14"/>
        <v>177.59465795268878</v>
      </c>
      <c r="R28" s="18">
        <f t="shared" si="15"/>
        <v>112.87452655797838</v>
      </c>
      <c r="S28" s="48"/>
    </row>
    <row r="29" spans="1:19" ht="38.25">
      <c r="A29" s="52">
        <v>44990260</v>
      </c>
      <c r="B29" s="88" t="s">
        <v>3</v>
      </c>
      <c r="C29" s="89" t="s">
        <v>87</v>
      </c>
      <c r="D29" s="90" t="s">
        <v>30</v>
      </c>
      <c r="E29" s="10">
        <v>907200</v>
      </c>
      <c r="F29" s="10">
        <v>2077800</v>
      </c>
      <c r="G29" s="10">
        <v>1640000</v>
      </c>
      <c r="H29" s="16" t="s">
        <v>97</v>
      </c>
      <c r="I29" s="16">
        <v>20000</v>
      </c>
      <c r="J29" s="16">
        <f t="shared" si="7"/>
        <v>1179360</v>
      </c>
      <c r="K29" s="10">
        <f t="shared" si="8"/>
        <v>460640</v>
      </c>
      <c r="L29" s="10">
        <f t="shared" si="9"/>
        <v>1164977.5609756098</v>
      </c>
      <c r="M29" s="16">
        <f t="shared" si="10"/>
        <v>0.018812139486405574</v>
      </c>
      <c r="N29" s="10">
        <f t="shared" si="11"/>
        <v>1011509.9280445413</v>
      </c>
      <c r="O29" s="36">
        <f t="shared" si="12"/>
        <v>272160</v>
      </c>
      <c r="P29" s="38">
        <f t="shared" si="13"/>
        <v>739349.9280445413</v>
      </c>
      <c r="Q29" s="17">
        <f t="shared" si="14"/>
        <v>180.77601410934744</v>
      </c>
      <c r="R29" s="18">
        <f t="shared" si="15"/>
        <v>111.49800794141768</v>
      </c>
      <c r="S29" s="3"/>
    </row>
    <row r="30" spans="1:19" ht="25.5">
      <c r="A30" s="52">
        <v>15060233</v>
      </c>
      <c r="B30" s="88" t="s">
        <v>3</v>
      </c>
      <c r="C30" s="91" t="s">
        <v>88</v>
      </c>
      <c r="D30" s="90" t="s">
        <v>30</v>
      </c>
      <c r="E30" s="10">
        <v>565500</v>
      </c>
      <c r="F30" s="10">
        <v>1364020</v>
      </c>
      <c r="G30" s="10">
        <v>936200</v>
      </c>
      <c r="H30" s="16" t="s">
        <v>97</v>
      </c>
      <c r="I30" s="16">
        <v>0</v>
      </c>
      <c r="J30" s="16">
        <f t="shared" si="7"/>
        <v>735150</v>
      </c>
      <c r="K30" s="10">
        <f t="shared" si="8"/>
        <v>201050</v>
      </c>
      <c r="L30" s="10">
        <f t="shared" si="9"/>
        <v>735150</v>
      </c>
      <c r="M30" s="16">
        <f t="shared" si="10"/>
        <v>0.011871253839300858</v>
      </c>
      <c r="N30" s="10">
        <f t="shared" si="11"/>
        <v>638305.4476853678</v>
      </c>
      <c r="O30" s="36">
        <f t="shared" si="12"/>
        <v>169650</v>
      </c>
      <c r="P30" s="38">
        <f t="shared" si="13"/>
        <v>468655.4476853678</v>
      </c>
      <c r="Q30" s="17">
        <f t="shared" si="14"/>
        <v>165.552608311229</v>
      </c>
      <c r="R30" s="18">
        <f t="shared" si="15"/>
        <v>112.87452655797838</v>
      </c>
      <c r="S30" s="48"/>
    </row>
    <row r="31" spans="1:19" ht="63.75">
      <c r="A31" s="52">
        <v>44990260</v>
      </c>
      <c r="B31" s="88" t="s">
        <v>3</v>
      </c>
      <c r="C31" s="89" t="s">
        <v>29</v>
      </c>
      <c r="D31" s="90" t="s">
        <v>30</v>
      </c>
      <c r="E31" s="10">
        <v>753700</v>
      </c>
      <c r="F31" s="10">
        <v>1954000</v>
      </c>
      <c r="G31" s="10">
        <v>1130000</v>
      </c>
      <c r="H31" s="16" t="s">
        <v>97</v>
      </c>
      <c r="I31" s="16">
        <v>0</v>
      </c>
      <c r="J31" s="16">
        <f t="shared" si="7"/>
        <v>979810</v>
      </c>
      <c r="K31" s="10">
        <f t="shared" si="8"/>
        <v>150190</v>
      </c>
      <c r="L31" s="10">
        <f t="shared" si="9"/>
        <v>979810</v>
      </c>
      <c r="M31" s="16">
        <f t="shared" si="10"/>
        <v>0.01582204070500629</v>
      </c>
      <c r="N31" s="10">
        <f t="shared" si="11"/>
        <v>850735.3066674832</v>
      </c>
      <c r="O31" s="36">
        <f t="shared" si="12"/>
        <v>226110</v>
      </c>
      <c r="P31" s="38">
        <f t="shared" si="13"/>
        <v>624625.3066674832</v>
      </c>
      <c r="Q31" s="17">
        <f t="shared" si="14"/>
        <v>149.9270266684357</v>
      </c>
      <c r="R31" s="18">
        <f t="shared" si="15"/>
        <v>112.8745265579784</v>
      </c>
      <c r="S31" s="48"/>
    </row>
    <row r="32" spans="1:19" ht="38.25">
      <c r="A32" s="52">
        <v>44990260</v>
      </c>
      <c r="B32" s="88" t="s">
        <v>3</v>
      </c>
      <c r="C32" s="89" t="s">
        <v>31</v>
      </c>
      <c r="D32" s="90" t="s">
        <v>30</v>
      </c>
      <c r="E32" s="10">
        <v>737500</v>
      </c>
      <c r="F32" s="10">
        <v>1418100</v>
      </c>
      <c r="G32" s="10">
        <v>1050000</v>
      </c>
      <c r="H32" s="16" t="s">
        <v>97</v>
      </c>
      <c r="I32" s="16">
        <v>20000</v>
      </c>
      <c r="J32" s="16">
        <f t="shared" si="7"/>
        <v>958750</v>
      </c>
      <c r="K32" s="10">
        <f t="shared" si="8"/>
        <v>91250</v>
      </c>
      <c r="L32" s="10">
        <f t="shared" si="9"/>
        <v>940488.0952380953</v>
      </c>
      <c r="M32" s="16">
        <f t="shared" si="10"/>
        <v>0.01518706782481397</v>
      </c>
      <c r="N32" s="10">
        <f t="shared" si="11"/>
        <v>816593.4498724223</v>
      </c>
      <c r="O32" s="36">
        <v>182250</v>
      </c>
      <c r="P32" s="38">
        <f t="shared" si="13"/>
        <v>634343.4498724223</v>
      </c>
      <c r="Q32" s="17">
        <f t="shared" si="14"/>
        <v>142.3728813559322</v>
      </c>
      <c r="R32" s="18">
        <f t="shared" si="15"/>
        <v>110.72453557592166</v>
      </c>
      <c r="S32" s="48"/>
    </row>
    <row r="33" spans="1:19" ht="51">
      <c r="A33" s="52">
        <v>60128640</v>
      </c>
      <c r="B33" s="88" t="s">
        <v>32</v>
      </c>
      <c r="C33" s="91" t="s">
        <v>33</v>
      </c>
      <c r="D33" s="90" t="s">
        <v>30</v>
      </c>
      <c r="E33" s="10">
        <v>1361400</v>
      </c>
      <c r="F33" s="10">
        <v>2884524</v>
      </c>
      <c r="G33" s="10">
        <v>2227524</v>
      </c>
      <c r="H33" s="16" t="s">
        <v>97</v>
      </c>
      <c r="I33" s="16">
        <v>100000</v>
      </c>
      <c r="J33" s="16">
        <f t="shared" si="7"/>
        <v>1769820</v>
      </c>
      <c r="K33" s="10">
        <f t="shared" si="8"/>
        <v>457704</v>
      </c>
      <c r="L33" s="10">
        <f t="shared" si="9"/>
        <v>1690367.6573989775</v>
      </c>
      <c r="M33" s="16">
        <f t="shared" si="10"/>
        <v>0.027296175668540583</v>
      </c>
      <c r="N33" s="10">
        <f t="shared" si="11"/>
        <v>1467688.0695217587</v>
      </c>
      <c r="O33" s="36">
        <f t="shared" si="12"/>
        <v>408420</v>
      </c>
      <c r="P33" s="38">
        <f t="shared" si="13"/>
        <v>1059268.0695217587</v>
      </c>
      <c r="Q33" s="17">
        <f t="shared" si="14"/>
        <v>163.62009695901278</v>
      </c>
      <c r="R33" s="18">
        <f t="shared" si="15"/>
        <v>107.80726234183624</v>
      </c>
      <c r="S33" s="48"/>
    </row>
    <row r="34" spans="1:19" ht="63.75">
      <c r="A34" s="52">
        <v>15060306</v>
      </c>
      <c r="B34" s="88" t="s">
        <v>34</v>
      </c>
      <c r="C34" s="91" t="s">
        <v>35</v>
      </c>
      <c r="D34" s="90" t="s">
        <v>30</v>
      </c>
      <c r="E34" s="10">
        <v>3542500</v>
      </c>
      <c r="F34" s="10">
        <v>8694429</v>
      </c>
      <c r="G34" s="10">
        <v>5200000</v>
      </c>
      <c r="H34" s="16" t="s">
        <v>97</v>
      </c>
      <c r="I34" s="16">
        <v>330000</v>
      </c>
      <c r="J34" s="16">
        <f t="shared" si="7"/>
        <v>4605250</v>
      </c>
      <c r="K34" s="10">
        <f t="shared" si="8"/>
        <v>594750</v>
      </c>
      <c r="L34" s="10">
        <f t="shared" si="9"/>
        <v>4312993.75</v>
      </c>
      <c r="M34" s="16">
        <f t="shared" si="10"/>
        <v>0.0696465260335552</v>
      </c>
      <c r="N34" s="10">
        <f t="shared" si="11"/>
        <v>3744824.0582982297</v>
      </c>
      <c r="O34" s="36">
        <f t="shared" si="12"/>
        <v>1062750</v>
      </c>
      <c r="P34" s="38">
        <f t="shared" si="13"/>
        <v>2682074.0582982297</v>
      </c>
      <c r="Q34" s="17">
        <f t="shared" si="14"/>
        <v>146.78899082568807</v>
      </c>
      <c r="R34" s="18">
        <f t="shared" si="15"/>
        <v>105.71133544949132</v>
      </c>
      <c r="S34" s="48"/>
    </row>
    <row r="35" spans="1:19" ht="51.75" customHeight="1">
      <c r="A35" s="52">
        <v>26518252</v>
      </c>
      <c r="B35" s="88" t="s">
        <v>36</v>
      </c>
      <c r="C35" s="91" t="s">
        <v>37</v>
      </c>
      <c r="D35" s="92" t="s">
        <v>30</v>
      </c>
      <c r="E35" s="19">
        <v>1062300</v>
      </c>
      <c r="F35" s="10">
        <v>2365305</v>
      </c>
      <c r="G35" s="10">
        <v>1690000</v>
      </c>
      <c r="H35" s="16" t="s">
        <v>97</v>
      </c>
      <c r="I35" s="16">
        <v>0</v>
      </c>
      <c r="J35" s="16">
        <f t="shared" si="7"/>
        <v>1380990</v>
      </c>
      <c r="K35" s="10">
        <f t="shared" si="8"/>
        <v>309010</v>
      </c>
      <c r="L35" s="10">
        <f t="shared" si="9"/>
        <v>1380990</v>
      </c>
      <c r="M35" s="16">
        <f t="shared" si="10"/>
        <v>0.022300323525180018</v>
      </c>
      <c r="N35" s="10">
        <f t="shared" si="11"/>
        <v>1199066.0956254043</v>
      </c>
      <c r="O35" s="36">
        <f t="shared" si="12"/>
        <v>318690</v>
      </c>
      <c r="P35" s="38">
        <f t="shared" si="13"/>
        <v>880376.0956254043</v>
      </c>
      <c r="Q35" s="17">
        <f t="shared" si="14"/>
        <v>159.0887696507578</v>
      </c>
      <c r="R35" s="18">
        <f t="shared" si="15"/>
        <v>112.87452655797838</v>
      </c>
      <c r="S35" s="48"/>
    </row>
    <row r="36" spans="1:19" ht="51">
      <c r="A36" s="52">
        <v>47438410</v>
      </c>
      <c r="B36" s="88" t="s">
        <v>32</v>
      </c>
      <c r="C36" s="91" t="s">
        <v>38</v>
      </c>
      <c r="D36" s="92" t="s">
        <v>30</v>
      </c>
      <c r="E36" s="19">
        <v>496000</v>
      </c>
      <c r="F36" s="10">
        <v>2072118</v>
      </c>
      <c r="G36" s="10">
        <v>1417118</v>
      </c>
      <c r="H36" s="16" t="s">
        <v>97</v>
      </c>
      <c r="I36" s="16">
        <v>140000</v>
      </c>
      <c r="J36" s="16">
        <f>+E36*2.6</f>
        <v>1289600</v>
      </c>
      <c r="K36" s="10">
        <f t="shared" si="8"/>
        <v>127518</v>
      </c>
      <c r="L36" s="10">
        <f t="shared" si="9"/>
        <v>1162197.7653237062</v>
      </c>
      <c r="M36" s="16">
        <f t="shared" si="10"/>
        <v>0.018767251150956843</v>
      </c>
      <c r="N36" s="10">
        <f t="shared" si="11"/>
        <v>1009096.3271357985</v>
      </c>
      <c r="O36" s="36">
        <f t="shared" si="12"/>
        <v>148800</v>
      </c>
      <c r="P36" s="38">
        <f t="shared" si="13"/>
        <v>860296.3271357985</v>
      </c>
      <c r="Q36" s="17">
        <f t="shared" si="14"/>
        <v>285.70927419354837</v>
      </c>
      <c r="R36" s="18">
        <f t="shared" si="15"/>
        <v>203.44684014834647</v>
      </c>
      <c r="S36" s="48"/>
    </row>
    <row r="37" spans="1:19" ht="51">
      <c r="A37" s="52">
        <v>15060233</v>
      </c>
      <c r="B37" s="88" t="s">
        <v>3</v>
      </c>
      <c r="C37" s="91" t="s">
        <v>39</v>
      </c>
      <c r="D37" s="92" t="s">
        <v>30</v>
      </c>
      <c r="E37" s="19">
        <v>1048600</v>
      </c>
      <c r="F37" s="10">
        <v>2620250</v>
      </c>
      <c r="G37" s="10">
        <v>1962550</v>
      </c>
      <c r="H37" s="16" t="s">
        <v>97</v>
      </c>
      <c r="I37" s="16">
        <v>0</v>
      </c>
      <c r="J37" s="16">
        <f t="shared" si="7"/>
        <v>1363180</v>
      </c>
      <c r="K37" s="10">
        <f t="shared" si="8"/>
        <v>599370</v>
      </c>
      <c r="L37" s="10">
        <f t="shared" si="9"/>
        <v>1363180</v>
      </c>
      <c r="M37" s="16">
        <f t="shared" si="10"/>
        <v>0.02201272639414833</v>
      </c>
      <c r="N37" s="10">
        <f t="shared" si="11"/>
        <v>1183602.2854869615</v>
      </c>
      <c r="O37" s="36">
        <f t="shared" si="12"/>
        <v>314580</v>
      </c>
      <c r="P37" s="38">
        <f t="shared" si="13"/>
        <v>869022.2854869615</v>
      </c>
      <c r="Q37" s="17">
        <f t="shared" si="14"/>
        <v>187.1590692351707</v>
      </c>
      <c r="R37" s="18">
        <f t="shared" si="15"/>
        <v>112.8745265579784</v>
      </c>
      <c r="S37" s="48"/>
    </row>
    <row r="38" spans="1:19" ht="51">
      <c r="A38" s="52">
        <v>15060306</v>
      </c>
      <c r="B38" s="88" t="s">
        <v>34</v>
      </c>
      <c r="C38" s="91" t="s">
        <v>40</v>
      </c>
      <c r="D38" s="90" t="s">
        <v>30</v>
      </c>
      <c r="E38" s="10">
        <v>324300</v>
      </c>
      <c r="F38" s="10">
        <v>1793273</v>
      </c>
      <c r="G38" s="10">
        <v>1013273</v>
      </c>
      <c r="H38" s="16" t="s">
        <v>97</v>
      </c>
      <c r="I38" s="16">
        <v>0</v>
      </c>
      <c r="J38" s="16">
        <f t="shared" si="7"/>
        <v>421590</v>
      </c>
      <c r="K38" s="10">
        <f t="shared" si="8"/>
        <v>591683</v>
      </c>
      <c r="L38" s="10">
        <f t="shared" si="9"/>
        <v>421590</v>
      </c>
      <c r="M38" s="16">
        <f t="shared" si="10"/>
        <v>0.006807864933837786</v>
      </c>
      <c r="N38" s="10">
        <f t="shared" si="11"/>
        <v>366052.0896275239</v>
      </c>
      <c r="O38" s="36">
        <f t="shared" si="12"/>
        <v>97290</v>
      </c>
      <c r="P38" s="38">
        <f t="shared" si="13"/>
        <v>268762.0896275239</v>
      </c>
      <c r="Q38" s="17">
        <f t="shared" si="14"/>
        <v>312.4492753623188</v>
      </c>
      <c r="R38" s="18">
        <f t="shared" si="15"/>
        <v>112.87452655797838</v>
      </c>
      <c r="S38" s="48"/>
    </row>
    <row r="39" spans="1:19" ht="63.75">
      <c r="A39" s="52">
        <v>65761979</v>
      </c>
      <c r="B39" s="93" t="s">
        <v>41</v>
      </c>
      <c r="C39" s="89" t="s">
        <v>42</v>
      </c>
      <c r="D39" s="90" t="s">
        <v>30</v>
      </c>
      <c r="E39" s="10">
        <v>215700</v>
      </c>
      <c r="F39" s="10">
        <v>591583</v>
      </c>
      <c r="G39" s="10">
        <v>400123</v>
      </c>
      <c r="H39" s="16" t="s">
        <v>97</v>
      </c>
      <c r="I39" s="16">
        <v>69558</v>
      </c>
      <c r="J39" s="16">
        <f t="shared" si="7"/>
        <v>280410</v>
      </c>
      <c r="K39" s="10">
        <f t="shared" si="8"/>
        <v>119713</v>
      </c>
      <c r="L39" s="10">
        <f t="shared" si="9"/>
        <v>231663.09272398736</v>
      </c>
      <c r="M39" s="16">
        <f t="shared" si="10"/>
        <v>0.0037409118940678033</v>
      </c>
      <c r="N39" s="10">
        <f t="shared" si="11"/>
        <v>201145.09163213172</v>
      </c>
      <c r="O39" s="36">
        <v>52110</v>
      </c>
      <c r="P39" s="38">
        <f t="shared" si="13"/>
        <v>149035.09163213172</v>
      </c>
      <c r="Q39" s="17">
        <f t="shared" si="14"/>
        <v>185.4997681965693</v>
      </c>
      <c r="R39" s="18">
        <f t="shared" si="15"/>
        <v>93.25224461387656</v>
      </c>
      <c r="S39" s="48"/>
    </row>
    <row r="40" spans="1:18" ht="15" customHeight="1" thickBot="1">
      <c r="A40" s="101" t="s">
        <v>43</v>
      </c>
      <c r="B40" s="84"/>
      <c r="C40" s="94"/>
      <c r="D40" s="94"/>
      <c r="E40" s="13">
        <f>SUM(E27:E39)</f>
        <v>12954500</v>
      </c>
      <c r="F40" s="13">
        <f>SUM(F27:F39)</f>
        <v>32032402</v>
      </c>
      <c r="G40" s="13">
        <f>SUM(G27:G39)</f>
        <v>21906788</v>
      </c>
      <c r="H40" s="14"/>
      <c r="I40" s="14">
        <f>SUM(I27:I39)</f>
        <v>683758</v>
      </c>
      <c r="J40" s="14"/>
      <c r="K40" s="14"/>
      <c r="L40" s="13">
        <f>SUM(L27:L39)</f>
        <v>16901221.88652524</v>
      </c>
      <c r="M40" s="14"/>
      <c r="N40" s="13">
        <f>SUM(N27:N39)</f>
        <v>14674749.37456061</v>
      </c>
      <c r="O40" s="28">
        <f>SUM(O27:O39)</f>
        <v>3834750</v>
      </c>
      <c r="P40" s="40">
        <f>SUM(P27:P39)</f>
        <v>10839999.37456061</v>
      </c>
      <c r="Q40" s="14"/>
      <c r="R40" s="20"/>
    </row>
    <row r="41" spans="2:16" ht="12.75" hidden="1">
      <c r="B41" s="83"/>
      <c r="C41" s="83"/>
      <c r="D41" s="83"/>
      <c r="P41" s="41"/>
    </row>
    <row r="42" spans="2:16" ht="13.5" thickBot="1">
      <c r="B42" s="95" t="s">
        <v>44</v>
      </c>
      <c r="C42" s="96"/>
      <c r="D42" s="96"/>
      <c r="E42" s="1"/>
      <c r="F42" s="1"/>
      <c r="G42" s="1"/>
      <c r="H42" s="1"/>
      <c r="P42" s="41"/>
    </row>
    <row r="43" spans="1:18" ht="90" thickBot="1">
      <c r="A43" s="105" t="s">
        <v>111</v>
      </c>
      <c r="B43" s="106" t="s">
        <v>0</v>
      </c>
      <c r="C43" s="75" t="s">
        <v>1</v>
      </c>
      <c r="D43" s="64" t="s">
        <v>2</v>
      </c>
      <c r="E43" s="64" t="s">
        <v>91</v>
      </c>
      <c r="F43" s="64" t="s">
        <v>82</v>
      </c>
      <c r="G43" s="64" t="s">
        <v>83</v>
      </c>
      <c r="H43" s="64" t="s">
        <v>81</v>
      </c>
      <c r="I43" s="65" t="s">
        <v>92</v>
      </c>
      <c r="J43" s="65" t="s">
        <v>93</v>
      </c>
      <c r="K43" s="65" t="s">
        <v>94</v>
      </c>
      <c r="L43" s="66" t="s">
        <v>84</v>
      </c>
      <c r="M43" s="66" t="s">
        <v>79</v>
      </c>
      <c r="N43" s="66" t="s">
        <v>80</v>
      </c>
      <c r="O43" s="66" t="s">
        <v>99</v>
      </c>
      <c r="P43" s="67" t="s">
        <v>98</v>
      </c>
      <c r="Q43" s="66" t="s">
        <v>95</v>
      </c>
      <c r="R43" s="68" t="s">
        <v>96</v>
      </c>
    </row>
    <row r="44" spans="1:19" ht="51">
      <c r="A44" s="108">
        <v>29608042</v>
      </c>
      <c r="B44" s="86" t="s">
        <v>46</v>
      </c>
      <c r="C44" s="102" t="s">
        <v>47</v>
      </c>
      <c r="D44" s="103" t="s">
        <v>45</v>
      </c>
      <c r="E44" s="104">
        <v>453800</v>
      </c>
      <c r="F44" s="56">
        <v>1052720</v>
      </c>
      <c r="G44" s="56">
        <v>994000</v>
      </c>
      <c r="H44" s="57" t="s">
        <v>97</v>
      </c>
      <c r="I44" s="57">
        <v>0</v>
      </c>
      <c r="J44" s="57">
        <f aca="true" t="shared" si="16" ref="J44:J57">+E44*1.3</f>
        <v>589940</v>
      </c>
      <c r="K44" s="56">
        <f aca="true" t="shared" si="17" ref="K44:K57">+G44-J44</f>
        <v>404060</v>
      </c>
      <c r="L44" s="56">
        <f aca="true" t="shared" si="18" ref="L44:L57">+G44-K44-(+J44/G44*I44)</f>
        <v>589940</v>
      </c>
      <c r="M44" s="57">
        <f aca="true" t="shared" si="19" ref="M44:M57">+L44/$L$67</f>
        <v>0.00952639255928334</v>
      </c>
      <c r="N44" s="56">
        <f aca="true" t="shared" si="20" ref="N44:N57">+M44*($L$68-2885000)</f>
        <v>512224.6015201059</v>
      </c>
      <c r="O44" s="70">
        <f aca="true" t="shared" si="21" ref="O44:O57">+E44*0.3</f>
        <v>136140</v>
      </c>
      <c r="P44" s="61">
        <f aca="true" t="shared" si="22" ref="P44:P57">+N44-O44</f>
        <v>376084.6015201059</v>
      </c>
      <c r="Q44" s="71">
        <f aca="true" t="shared" si="23" ref="Q44:Q57">+G44/E44*100</f>
        <v>219.03922432789776</v>
      </c>
      <c r="R44" s="72">
        <f aca="true" t="shared" si="24" ref="R44:R57">+N44/E44*100</f>
        <v>112.87452655797838</v>
      </c>
      <c r="S44" s="48"/>
    </row>
    <row r="45" spans="1:19" ht="38.25">
      <c r="A45" s="52">
        <v>26304856</v>
      </c>
      <c r="B45" s="88" t="s">
        <v>48</v>
      </c>
      <c r="C45" s="91" t="s">
        <v>49</v>
      </c>
      <c r="D45" s="92" t="s">
        <v>45</v>
      </c>
      <c r="E45" s="19">
        <v>1295300</v>
      </c>
      <c r="F45" s="10">
        <v>3246768</v>
      </c>
      <c r="G45" s="10">
        <v>2906768</v>
      </c>
      <c r="H45" s="16" t="s">
        <v>97</v>
      </c>
      <c r="I45" s="16">
        <v>1611468</v>
      </c>
      <c r="J45" s="16">
        <f t="shared" si="16"/>
        <v>1683890</v>
      </c>
      <c r="K45" s="10">
        <f t="shared" si="17"/>
        <v>1222878</v>
      </c>
      <c r="L45" s="10">
        <f t="shared" si="18"/>
        <v>750366.9769998845</v>
      </c>
      <c r="M45" s="16">
        <f t="shared" si="19"/>
        <v>0.012116978652784407</v>
      </c>
      <c r="N45" s="10">
        <f t="shared" si="20"/>
        <v>651517.8251815648</v>
      </c>
      <c r="O45" s="36">
        <f t="shared" si="21"/>
        <v>388590</v>
      </c>
      <c r="P45" s="38">
        <f t="shared" si="22"/>
        <v>262927.8251815648</v>
      </c>
      <c r="Q45" s="17">
        <f t="shared" si="23"/>
        <v>224.40886281170384</v>
      </c>
      <c r="R45" s="18">
        <f t="shared" si="24"/>
        <v>50.29860458438699</v>
      </c>
      <c r="S45" s="48"/>
    </row>
    <row r="46" spans="1:19" ht="38.25">
      <c r="A46" s="52">
        <v>70955751</v>
      </c>
      <c r="B46" s="88" t="s">
        <v>50</v>
      </c>
      <c r="C46" s="91" t="s">
        <v>51</v>
      </c>
      <c r="D46" s="92" t="s">
        <v>52</v>
      </c>
      <c r="E46" s="19">
        <v>79800</v>
      </c>
      <c r="F46" s="10">
        <v>401371</v>
      </c>
      <c r="G46" s="10">
        <v>361371</v>
      </c>
      <c r="H46" s="16" t="s">
        <v>97</v>
      </c>
      <c r="I46" s="16">
        <v>107210</v>
      </c>
      <c r="J46" s="16">
        <f t="shared" si="16"/>
        <v>103740</v>
      </c>
      <c r="K46" s="10">
        <f t="shared" si="17"/>
        <v>257631</v>
      </c>
      <c r="L46" s="10">
        <f t="shared" si="18"/>
        <v>72962.86126999676</v>
      </c>
      <c r="M46" s="16">
        <f t="shared" si="19"/>
        <v>0.001178209408933993</v>
      </c>
      <c r="N46" s="10">
        <f t="shared" si="20"/>
        <v>63351.14170897187</v>
      </c>
      <c r="O46" s="36">
        <f t="shared" si="21"/>
        <v>23940</v>
      </c>
      <c r="P46" s="38">
        <f t="shared" si="22"/>
        <v>39411.14170897187</v>
      </c>
      <c r="Q46" s="17">
        <f t="shared" si="23"/>
        <v>452.8458646616541</v>
      </c>
      <c r="R46" s="18">
        <f t="shared" si="24"/>
        <v>79.38739562527803</v>
      </c>
      <c r="S46" s="48"/>
    </row>
    <row r="47" spans="1:19" ht="38.25">
      <c r="A47" s="52">
        <v>26594706</v>
      </c>
      <c r="B47" s="88" t="s">
        <v>53</v>
      </c>
      <c r="C47" s="91" t="s">
        <v>54</v>
      </c>
      <c r="D47" s="92" t="s">
        <v>52</v>
      </c>
      <c r="E47" s="19">
        <v>1379500</v>
      </c>
      <c r="F47" s="10">
        <v>3058080</v>
      </c>
      <c r="G47" s="10">
        <v>2000000</v>
      </c>
      <c r="H47" s="16" t="s">
        <v>97</v>
      </c>
      <c r="I47" s="16">
        <v>0</v>
      </c>
      <c r="J47" s="16">
        <f t="shared" si="16"/>
        <v>1793350</v>
      </c>
      <c r="K47" s="10">
        <f t="shared" si="17"/>
        <v>206650</v>
      </c>
      <c r="L47" s="10">
        <f t="shared" si="18"/>
        <v>1793350</v>
      </c>
      <c r="M47" s="16">
        <f t="shared" si="19"/>
        <v>0.028959141770672915</v>
      </c>
      <c r="N47" s="10">
        <f t="shared" si="20"/>
        <v>1557104.093867312</v>
      </c>
      <c r="O47" s="36">
        <f t="shared" si="21"/>
        <v>413850</v>
      </c>
      <c r="P47" s="38">
        <f t="shared" si="22"/>
        <v>1143254.093867312</v>
      </c>
      <c r="Q47" s="17">
        <f t="shared" si="23"/>
        <v>144.98006524102937</v>
      </c>
      <c r="R47" s="18">
        <f t="shared" si="24"/>
        <v>112.8745265579784</v>
      </c>
      <c r="S47" s="48"/>
    </row>
    <row r="48" spans="1:19" ht="25.5">
      <c r="A48" s="52">
        <v>15060233</v>
      </c>
      <c r="B48" s="88" t="s">
        <v>3</v>
      </c>
      <c r="C48" s="91" t="s">
        <v>55</v>
      </c>
      <c r="D48" s="92" t="s">
        <v>56</v>
      </c>
      <c r="E48" s="19">
        <v>544300</v>
      </c>
      <c r="F48" s="10">
        <v>1516837</v>
      </c>
      <c r="G48" s="10">
        <v>1237021</v>
      </c>
      <c r="H48" s="16" t="s">
        <v>97</v>
      </c>
      <c r="I48" s="16">
        <v>0</v>
      </c>
      <c r="J48" s="16">
        <f t="shared" si="16"/>
        <v>707590</v>
      </c>
      <c r="K48" s="10">
        <f t="shared" si="17"/>
        <v>529431</v>
      </c>
      <c r="L48" s="10">
        <f t="shared" si="18"/>
        <v>707590</v>
      </c>
      <c r="M48" s="16">
        <f t="shared" si="19"/>
        <v>0.011426213023397802</v>
      </c>
      <c r="N48" s="10">
        <f t="shared" si="20"/>
        <v>614376.0480550764</v>
      </c>
      <c r="O48" s="36">
        <f t="shared" si="21"/>
        <v>163290</v>
      </c>
      <c r="P48" s="38">
        <f t="shared" si="22"/>
        <v>451086.0480550764</v>
      </c>
      <c r="Q48" s="17">
        <f t="shared" si="23"/>
        <v>227.2682344295425</v>
      </c>
      <c r="R48" s="18">
        <f t="shared" si="24"/>
        <v>112.87452655797838</v>
      </c>
      <c r="S48" s="48"/>
    </row>
    <row r="49" spans="1:19" ht="38.25">
      <c r="A49" s="52">
        <v>44990260</v>
      </c>
      <c r="B49" s="88" t="s">
        <v>3</v>
      </c>
      <c r="C49" s="89" t="s">
        <v>57</v>
      </c>
      <c r="D49" s="90" t="s">
        <v>56</v>
      </c>
      <c r="E49" s="10">
        <v>793700</v>
      </c>
      <c r="F49" s="10">
        <v>1624300</v>
      </c>
      <c r="G49" s="10">
        <v>1181500</v>
      </c>
      <c r="H49" s="16" t="s">
        <v>97</v>
      </c>
      <c r="I49" s="16">
        <v>118300</v>
      </c>
      <c r="J49" s="16">
        <f t="shared" si="16"/>
        <v>1031810</v>
      </c>
      <c r="K49" s="10">
        <f t="shared" si="17"/>
        <v>149690</v>
      </c>
      <c r="L49" s="10">
        <f t="shared" si="18"/>
        <v>928498.0042319086</v>
      </c>
      <c r="M49" s="16">
        <f t="shared" si="19"/>
        <v>0.014993450993023504</v>
      </c>
      <c r="N49" s="10">
        <f t="shared" si="20"/>
        <v>806182.8664438808</v>
      </c>
      <c r="O49" s="36">
        <f t="shared" si="21"/>
        <v>238110</v>
      </c>
      <c r="P49" s="38">
        <f t="shared" si="22"/>
        <v>568072.8664438808</v>
      </c>
      <c r="Q49" s="17">
        <f t="shared" si="23"/>
        <v>148.85977069421696</v>
      </c>
      <c r="R49" s="18">
        <f t="shared" si="24"/>
        <v>101.57274366182196</v>
      </c>
      <c r="S49" s="48"/>
    </row>
    <row r="50" spans="1:19" ht="25.5">
      <c r="A50" s="52">
        <v>45659028</v>
      </c>
      <c r="B50" s="88" t="s">
        <v>58</v>
      </c>
      <c r="C50" s="91" t="s">
        <v>59</v>
      </c>
      <c r="D50" s="90" t="s">
        <v>56</v>
      </c>
      <c r="E50" s="10">
        <v>485500</v>
      </c>
      <c r="F50" s="10">
        <v>1146751</v>
      </c>
      <c r="G50" s="10">
        <v>827951</v>
      </c>
      <c r="H50" s="16" t="s">
        <v>97</v>
      </c>
      <c r="I50" s="16">
        <v>0</v>
      </c>
      <c r="J50" s="16">
        <f t="shared" si="16"/>
        <v>631150</v>
      </c>
      <c r="K50" s="10">
        <f t="shared" si="17"/>
        <v>196801</v>
      </c>
      <c r="L50" s="10">
        <f t="shared" si="18"/>
        <v>631150</v>
      </c>
      <c r="M50" s="16">
        <f t="shared" si="19"/>
        <v>0.010191854534006306</v>
      </c>
      <c r="N50" s="10">
        <f t="shared" si="20"/>
        <v>548005.8264389851</v>
      </c>
      <c r="O50" s="36">
        <f t="shared" si="21"/>
        <v>145650</v>
      </c>
      <c r="P50" s="38">
        <f t="shared" si="22"/>
        <v>402355.82643898507</v>
      </c>
      <c r="Q50" s="17">
        <f t="shared" si="23"/>
        <v>170.53573635427395</v>
      </c>
      <c r="R50" s="18">
        <f t="shared" si="24"/>
        <v>112.87452655797838</v>
      </c>
      <c r="S50" s="48"/>
    </row>
    <row r="51" spans="1:19" ht="51">
      <c r="A51" s="52">
        <v>70868832</v>
      </c>
      <c r="B51" s="88" t="s">
        <v>60</v>
      </c>
      <c r="C51" s="91" t="s">
        <v>61</v>
      </c>
      <c r="D51" s="92" t="s">
        <v>56</v>
      </c>
      <c r="E51" s="19">
        <v>545800</v>
      </c>
      <c r="F51" s="10">
        <v>1164950</v>
      </c>
      <c r="G51" s="10">
        <v>998950</v>
      </c>
      <c r="H51" s="16" t="s">
        <v>97</v>
      </c>
      <c r="I51" s="16">
        <v>300000</v>
      </c>
      <c r="J51" s="16">
        <f t="shared" si="16"/>
        <v>709540</v>
      </c>
      <c r="K51" s="10">
        <f t="shared" si="17"/>
        <v>289410</v>
      </c>
      <c r="L51" s="10">
        <f t="shared" si="18"/>
        <v>496454.25997297163</v>
      </c>
      <c r="M51" s="16">
        <f t="shared" si="19"/>
        <v>0.008016778262587778</v>
      </c>
      <c r="N51" s="10">
        <f t="shared" si="20"/>
        <v>431054.15040108224</v>
      </c>
      <c r="O51" s="36">
        <f t="shared" si="21"/>
        <v>163740</v>
      </c>
      <c r="P51" s="38">
        <f t="shared" si="22"/>
        <v>267314.15040108224</v>
      </c>
      <c r="Q51" s="17">
        <f t="shared" si="23"/>
        <v>183.02491755221692</v>
      </c>
      <c r="R51" s="18">
        <f t="shared" si="24"/>
        <v>78.97657574222833</v>
      </c>
      <c r="S51" s="48"/>
    </row>
    <row r="52" spans="1:19" ht="12.75">
      <c r="A52" s="52">
        <v>62797549</v>
      </c>
      <c r="B52" s="88" t="s">
        <v>62</v>
      </c>
      <c r="C52" s="91" t="s">
        <v>59</v>
      </c>
      <c r="D52" s="92" t="s">
        <v>56</v>
      </c>
      <c r="E52" s="19">
        <v>467000</v>
      </c>
      <c r="F52" s="10">
        <v>2154670</v>
      </c>
      <c r="G52" s="10">
        <v>968345</v>
      </c>
      <c r="H52" s="16" t="s">
        <v>97</v>
      </c>
      <c r="I52" s="16">
        <v>0</v>
      </c>
      <c r="J52" s="16">
        <f t="shared" si="16"/>
        <v>607100</v>
      </c>
      <c r="K52" s="10">
        <f t="shared" si="17"/>
        <v>361245</v>
      </c>
      <c r="L52" s="10">
        <f t="shared" si="18"/>
        <v>607100</v>
      </c>
      <c r="M52" s="16">
        <f t="shared" si="19"/>
        <v>0.009803493444656941</v>
      </c>
      <c r="N52" s="10">
        <f t="shared" si="20"/>
        <v>527124.0390257591</v>
      </c>
      <c r="O52" s="36">
        <f t="shared" si="21"/>
        <v>140100</v>
      </c>
      <c r="P52" s="38">
        <f t="shared" si="22"/>
        <v>387024.0390257591</v>
      </c>
      <c r="Q52" s="17">
        <f t="shared" si="23"/>
        <v>207.3543897216274</v>
      </c>
      <c r="R52" s="18">
        <f t="shared" si="24"/>
        <v>112.87452655797838</v>
      </c>
      <c r="S52" s="48"/>
    </row>
    <row r="53" spans="1:19" ht="25.5">
      <c r="A53" s="53">
        <v>47224541</v>
      </c>
      <c r="B53" s="88" t="s">
        <v>3</v>
      </c>
      <c r="C53" s="91" t="s">
        <v>63</v>
      </c>
      <c r="D53" s="92" t="s">
        <v>56</v>
      </c>
      <c r="E53" s="19">
        <v>202300</v>
      </c>
      <c r="F53" s="10">
        <v>1367732</v>
      </c>
      <c r="G53" s="10">
        <v>900000</v>
      </c>
      <c r="H53" s="16" t="s">
        <v>97</v>
      </c>
      <c r="I53" s="16">
        <v>0</v>
      </c>
      <c r="J53" s="16">
        <f>+E53*3.2</f>
        <v>647360</v>
      </c>
      <c r="K53" s="10">
        <f t="shared" si="17"/>
        <v>252640</v>
      </c>
      <c r="L53" s="10">
        <f t="shared" si="18"/>
        <v>647360</v>
      </c>
      <c r="M53" s="16">
        <f t="shared" si="19"/>
        <v>0.010453614752648851</v>
      </c>
      <c r="N53" s="10">
        <f t="shared" si="20"/>
        <v>562080.411635176</v>
      </c>
      <c r="O53" s="36">
        <v>40590</v>
      </c>
      <c r="P53" s="38">
        <f t="shared" si="22"/>
        <v>521490.41163517605</v>
      </c>
      <c r="Q53" s="17">
        <f t="shared" si="23"/>
        <v>444.8838358872961</v>
      </c>
      <c r="R53" s="18">
        <f t="shared" si="24"/>
        <v>277.8449884504083</v>
      </c>
      <c r="S53" s="48"/>
    </row>
    <row r="54" spans="1:19" ht="25.5">
      <c r="A54" s="52">
        <v>44990260</v>
      </c>
      <c r="B54" s="88" t="s">
        <v>3</v>
      </c>
      <c r="C54" s="91" t="s">
        <v>64</v>
      </c>
      <c r="D54" s="92" t="s">
        <v>65</v>
      </c>
      <c r="E54" s="19">
        <v>747400</v>
      </c>
      <c r="F54" s="10">
        <v>1516837</v>
      </c>
      <c r="G54" s="10">
        <v>1237021</v>
      </c>
      <c r="H54" s="16" t="s">
        <v>97</v>
      </c>
      <c r="I54" s="16">
        <v>150000</v>
      </c>
      <c r="J54" s="16">
        <f t="shared" si="16"/>
        <v>971620</v>
      </c>
      <c r="K54" s="10">
        <f t="shared" si="17"/>
        <v>265401</v>
      </c>
      <c r="L54" s="10">
        <f t="shared" si="18"/>
        <v>853802.2749977567</v>
      </c>
      <c r="M54" s="16">
        <f t="shared" si="19"/>
        <v>0.013787259110482113</v>
      </c>
      <c r="N54" s="10">
        <f t="shared" si="20"/>
        <v>741327.1351115127</v>
      </c>
      <c r="O54" s="36">
        <f t="shared" si="21"/>
        <v>224220</v>
      </c>
      <c r="P54" s="38">
        <f t="shared" si="22"/>
        <v>517107.13511151273</v>
      </c>
      <c r="Q54" s="17">
        <f t="shared" si="23"/>
        <v>165.50990099009903</v>
      </c>
      <c r="R54" s="18">
        <f t="shared" si="24"/>
        <v>99.18746790360085</v>
      </c>
      <c r="S54" s="48"/>
    </row>
    <row r="55" spans="1:19" ht="25.5">
      <c r="A55" s="52">
        <v>15060233</v>
      </c>
      <c r="B55" s="88" t="s">
        <v>3</v>
      </c>
      <c r="C55" s="91" t="s">
        <v>66</v>
      </c>
      <c r="D55" s="92" t="s">
        <v>65</v>
      </c>
      <c r="E55" s="19">
        <v>120900</v>
      </c>
      <c r="F55" s="10">
        <v>781000</v>
      </c>
      <c r="G55" s="10">
        <v>690000</v>
      </c>
      <c r="H55" s="16" t="s">
        <v>97</v>
      </c>
      <c r="I55" s="16">
        <v>0</v>
      </c>
      <c r="J55" s="16">
        <f>+E55*3.3</f>
        <v>398970</v>
      </c>
      <c r="K55" s="10">
        <f t="shared" si="17"/>
        <v>291030</v>
      </c>
      <c r="L55" s="10">
        <f t="shared" si="18"/>
        <v>398970</v>
      </c>
      <c r="M55" s="16">
        <f t="shared" si="19"/>
        <v>0.006442595584936222</v>
      </c>
      <c r="N55" s="10">
        <f t="shared" si="20"/>
        <v>346411.9220064357</v>
      </c>
      <c r="O55" s="36">
        <f t="shared" si="21"/>
        <v>36270</v>
      </c>
      <c r="P55" s="38">
        <f t="shared" si="22"/>
        <v>310141.9220064357</v>
      </c>
      <c r="Q55" s="17">
        <f t="shared" si="23"/>
        <v>570.7196029776675</v>
      </c>
      <c r="R55" s="18">
        <f t="shared" si="24"/>
        <v>286.52764433948363</v>
      </c>
      <c r="S55" s="48"/>
    </row>
    <row r="56" spans="1:19" ht="51">
      <c r="A56" s="52">
        <v>70803978</v>
      </c>
      <c r="B56" s="88" t="s">
        <v>67</v>
      </c>
      <c r="C56" s="91" t="s">
        <v>68</v>
      </c>
      <c r="D56" s="90" t="s">
        <v>69</v>
      </c>
      <c r="E56" s="10">
        <v>381000</v>
      </c>
      <c r="F56" s="10">
        <v>1690000</v>
      </c>
      <c r="G56" s="10">
        <v>860000</v>
      </c>
      <c r="H56" s="16" t="s">
        <v>97</v>
      </c>
      <c r="I56" s="16">
        <v>0</v>
      </c>
      <c r="J56" s="16">
        <f t="shared" si="16"/>
        <v>495300</v>
      </c>
      <c r="K56" s="10">
        <f t="shared" si="17"/>
        <v>364700</v>
      </c>
      <c r="L56" s="10">
        <f t="shared" si="18"/>
        <v>495300</v>
      </c>
      <c r="M56" s="16">
        <f t="shared" si="19"/>
        <v>0.0079981391914653</v>
      </c>
      <c r="N56" s="10">
        <f t="shared" si="20"/>
        <v>430051.9461858977</v>
      </c>
      <c r="O56" s="36">
        <f t="shared" si="21"/>
        <v>114300</v>
      </c>
      <c r="P56" s="38">
        <f t="shared" si="22"/>
        <v>315751.9461858977</v>
      </c>
      <c r="Q56" s="17">
        <f t="shared" si="23"/>
        <v>225.7217847769029</v>
      </c>
      <c r="R56" s="18">
        <f t="shared" si="24"/>
        <v>112.8745265579784</v>
      </c>
      <c r="S56" s="48"/>
    </row>
    <row r="57" spans="1:19" ht="38.25">
      <c r="A57" s="52">
        <v>62797549</v>
      </c>
      <c r="B57" s="88" t="s">
        <v>62</v>
      </c>
      <c r="C57" s="91" t="s">
        <v>70</v>
      </c>
      <c r="D57" s="92" t="s">
        <v>71</v>
      </c>
      <c r="E57" s="19">
        <v>813500</v>
      </c>
      <c r="F57" s="10">
        <v>1748134</v>
      </c>
      <c r="G57" s="10">
        <v>1431134</v>
      </c>
      <c r="H57" s="16" t="s">
        <v>97</v>
      </c>
      <c r="I57" s="16">
        <v>0</v>
      </c>
      <c r="J57" s="16">
        <f t="shared" si="16"/>
        <v>1057550</v>
      </c>
      <c r="K57" s="10">
        <f t="shared" si="17"/>
        <v>373584</v>
      </c>
      <c r="L57" s="10">
        <f t="shared" si="18"/>
        <v>1057550</v>
      </c>
      <c r="M57" s="16">
        <f t="shared" si="19"/>
        <v>0.017077391685713966</v>
      </c>
      <c r="N57" s="10">
        <f t="shared" si="20"/>
        <v>918234.2735491542</v>
      </c>
      <c r="O57" s="36">
        <f t="shared" si="21"/>
        <v>244050</v>
      </c>
      <c r="P57" s="38">
        <f t="shared" si="22"/>
        <v>674184.2735491542</v>
      </c>
      <c r="Q57" s="17">
        <f t="shared" si="23"/>
        <v>175.92304855562384</v>
      </c>
      <c r="R57" s="18">
        <f t="shared" si="24"/>
        <v>112.87452655797838</v>
      </c>
      <c r="S57" s="48"/>
    </row>
    <row r="58" spans="1:18" ht="13.5" thickBot="1">
      <c r="A58" s="107" t="s">
        <v>43</v>
      </c>
      <c r="B58" s="2"/>
      <c r="C58" s="84"/>
      <c r="D58" s="84"/>
      <c r="E58" s="13">
        <f>SUM(E44:E57)</f>
        <v>8309800</v>
      </c>
      <c r="F58" s="13">
        <f>SUM(F44:F57)</f>
        <v>22470150</v>
      </c>
      <c r="G58" s="13">
        <f>SUM(G44:G57)</f>
        <v>16594061</v>
      </c>
      <c r="H58" s="14"/>
      <c r="I58" s="14"/>
      <c r="J58" s="14"/>
      <c r="K58" s="14"/>
      <c r="L58" s="13">
        <f>SUM(L44:L57)</f>
        <v>10030394.377472518</v>
      </c>
      <c r="M58" s="14"/>
      <c r="N58" s="13">
        <f>SUM(N44:N57)</f>
        <v>8709046.281130916</v>
      </c>
      <c r="O58" s="28">
        <f>SUM(O44:O57)</f>
        <v>2472840</v>
      </c>
      <c r="P58" s="40">
        <f>SUM(P44:P57)</f>
        <v>6236206.2811309155</v>
      </c>
      <c r="Q58" s="14"/>
      <c r="R58" s="20"/>
    </row>
    <row r="59" spans="2:16" ht="13.5" thickBot="1">
      <c r="B59" s="97"/>
      <c r="C59" s="83"/>
      <c r="D59" s="83"/>
      <c r="P59" s="41"/>
    </row>
    <row r="60" spans="1:18" ht="90" thickBot="1">
      <c r="A60" s="54" t="s">
        <v>111</v>
      </c>
      <c r="B60" s="113" t="s">
        <v>72</v>
      </c>
      <c r="C60" s="75" t="s">
        <v>1</v>
      </c>
      <c r="D60" s="64" t="s">
        <v>2</v>
      </c>
      <c r="E60" s="64" t="s">
        <v>91</v>
      </c>
      <c r="F60" s="64" t="s">
        <v>82</v>
      </c>
      <c r="G60" s="64" t="s">
        <v>83</v>
      </c>
      <c r="H60" s="64" t="s">
        <v>81</v>
      </c>
      <c r="I60" s="65" t="s">
        <v>92</v>
      </c>
      <c r="J60" s="65" t="s">
        <v>93</v>
      </c>
      <c r="K60" s="65" t="s">
        <v>94</v>
      </c>
      <c r="L60" s="66" t="s">
        <v>84</v>
      </c>
      <c r="M60" s="66" t="s">
        <v>79</v>
      </c>
      <c r="N60" s="66" t="s">
        <v>80</v>
      </c>
      <c r="O60" s="66" t="s">
        <v>99</v>
      </c>
      <c r="P60" s="67" t="s">
        <v>98</v>
      </c>
      <c r="Q60" s="66" t="s">
        <v>95</v>
      </c>
      <c r="R60" s="68" t="s">
        <v>96</v>
      </c>
    </row>
    <row r="61" spans="1:19" ht="25.5">
      <c r="A61" s="117">
        <v>839345</v>
      </c>
      <c r="B61" s="114" t="s">
        <v>73</v>
      </c>
      <c r="C61" s="109" t="s">
        <v>74</v>
      </c>
      <c r="D61" s="103" t="s">
        <v>75</v>
      </c>
      <c r="E61" s="104">
        <v>10626700</v>
      </c>
      <c r="F61" s="56">
        <v>27627000</v>
      </c>
      <c r="G61" s="56">
        <v>15900000</v>
      </c>
      <c r="H61" s="57" t="s">
        <v>97</v>
      </c>
      <c r="I61" s="57">
        <v>0</v>
      </c>
      <c r="J61" s="57">
        <v>15310000</v>
      </c>
      <c r="K61" s="56">
        <f>+G61-J61</f>
        <v>590000</v>
      </c>
      <c r="L61" s="56">
        <f>+G61-K61-(+J61/G61*I61)</f>
        <v>15310000</v>
      </c>
      <c r="M61" s="57">
        <f>+L61/$L$67</f>
        <v>0.24722695542364978</v>
      </c>
      <c r="N61" s="110">
        <f>+M61*($L$68-2885000)</f>
        <v>13293146.166174226</v>
      </c>
      <c r="O61" s="111">
        <f>+E61*0.3</f>
        <v>3188010</v>
      </c>
      <c r="P61" s="112">
        <f>+N61-O61</f>
        <v>10105136.166174226</v>
      </c>
      <c r="Q61" s="71">
        <f>+G61/E61*100</f>
        <v>149.6231191244695</v>
      </c>
      <c r="R61" s="72">
        <f>+N61/E61*100</f>
        <v>125.09194920506108</v>
      </c>
      <c r="S61" s="48"/>
    </row>
    <row r="62" spans="1:19" ht="12.75">
      <c r="A62" s="51">
        <v>394190</v>
      </c>
      <c r="B62" s="115" t="s">
        <v>76</v>
      </c>
      <c r="C62" s="98" t="s">
        <v>76</v>
      </c>
      <c r="D62" s="92" t="s">
        <v>75</v>
      </c>
      <c r="E62" s="19">
        <v>5145800</v>
      </c>
      <c r="F62" s="10">
        <v>15000000</v>
      </c>
      <c r="G62" s="10">
        <v>8100000</v>
      </c>
      <c r="H62" s="16" t="s">
        <v>97</v>
      </c>
      <c r="I62" s="16">
        <v>0</v>
      </c>
      <c r="J62" s="16">
        <v>8100000</v>
      </c>
      <c r="K62" s="10">
        <f>+G62-J62</f>
        <v>0</v>
      </c>
      <c r="L62" s="10">
        <f>+G62-K62-(+J62/G62*I62)</f>
        <v>8100000</v>
      </c>
      <c r="M62" s="16">
        <f>+L62/$L$67</f>
        <v>0.13079936897005637</v>
      </c>
      <c r="N62" s="27">
        <f>+M62*($L$68-2885000)</f>
        <v>7032951.27015096</v>
      </c>
      <c r="O62" s="29">
        <f>+E62*0.3</f>
        <v>1543740</v>
      </c>
      <c r="P62" s="42">
        <f>+N62-O62</f>
        <v>5489211.27015096</v>
      </c>
      <c r="Q62" s="17">
        <f>+G62/E62*100</f>
        <v>157.40992654203427</v>
      </c>
      <c r="R62" s="18">
        <f>+N62/E62*100</f>
        <v>136.6736225689098</v>
      </c>
      <c r="S62" s="48"/>
    </row>
    <row r="63" spans="1:18" ht="26.25" thickBot="1">
      <c r="A63" s="52">
        <v>73633399</v>
      </c>
      <c r="B63" s="116" t="s">
        <v>77</v>
      </c>
      <c r="C63" s="99" t="s">
        <v>78</v>
      </c>
      <c r="D63" s="100" t="s">
        <v>75</v>
      </c>
      <c r="E63" s="30">
        <v>2391400</v>
      </c>
      <c r="F63" s="31" t="s">
        <v>89</v>
      </c>
      <c r="G63" s="32">
        <v>2885000</v>
      </c>
      <c r="H63" s="16" t="s">
        <v>97</v>
      </c>
      <c r="I63" s="31">
        <v>0</v>
      </c>
      <c r="J63" s="31">
        <v>2885000</v>
      </c>
      <c r="K63" s="32">
        <f>+G63-J63</f>
        <v>0</v>
      </c>
      <c r="L63" s="32">
        <f>+G63-K63-(+J63/G63*I63)</f>
        <v>2885000</v>
      </c>
      <c r="M63" s="31">
        <f>+L63/$L$67</f>
        <v>0.046587182651680575</v>
      </c>
      <c r="N63" s="34">
        <v>2885000</v>
      </c>
      <c r="O63" s="35">
        <v>663420</v>
      </c>
      <c r="P63" s="42">
        <f>+N63-O63</f>
        <v>2221580</v>
      </c>
      <c r="Q63" s="21">
        <f>+G63/E63*100</f>
        <v>120.64062892029774</v>
      </c>
      <c r="R63" s="22">
        <f>+N63/E63*100</f>
        <v>120.64062892029774</v>
      </c>
    </row>
    <row r="64" spans="1:18" ht="13.5" thickBot="1">
      <c r="A64" s="33" t="s">
        <v>43</v>
      </c>
      <c r="B64" s="2"/>
      <c r="C64" s="2"/>
      <c r="D64" s="2"/>
      <c r="E64" s="13">
        <f>SUM(E61:E63)</f>
        <v>18163900</v>
      </c>
      <c r="F64" s="13">
        <f>SUM(F61:F63)</f>
        <v>42627000</v>
      </c>
      <c r="G64" s="13">
        <f>SUM(G61:G63)</f>
        <v>26885000</v>
      </c>
      <c r="H64" s="23"/>
      <c r="I64" s="14"/>
      <c r="J64" s="14"/>
      <c r="K64" s="14">
        <v>0</v>
      </c>
      <c r="L64" s="13">
        <f>SUM(L61:L63)</f>
        <v>26295000</v>
      </c>
      <c r="M64" s="14"/>
      <c r="N64" s="28">
        <f>SUM(N61:N63)</f>
        <v>23211097.436325185</v>
      </c>
      <c r="O64" s="13">
        <f>SUM(O61:O63)</f>
        <v>5395170</v>
      </c>
      <c r="P64" s="43">
        <f>SUM(P61:P63)</f>
        <v>17815927.436325185</v>
      </c>
      <c r="Q64" s="24"/>
      <c r="R64" s="24"/>
    </row>
    <row r="65" spans="1:18" ht="12.75">
      <c r="A65" s="122" t="s">
        <v>112</v>
      </c>
      <c r="B65" s="118"/>
      <c r="C65" s="118"/>
      <c r="D65" s="118"/>
      <c r="E65" s="119"/>
      <c r="F65" s="119"/>
      <c r="G65" s="119"/>
      <c r="H65" s="120"/>
      <c r="I65" s="120"/>
      <c r="J65" s="120"/>
      <c r="K65" s="120"/>
      <c r="L65" s="119"/>
      <c r="M65" s="120"/>
      <c r="N65" s="119"/>
      <c r="O65" s="119"/>
      <c r="P65" s="121"/>
      <c r="Q65" s="24"/>
      <c r="R65" s="24"/>
    </row>
    <row r="66" spans="1:16" ht="12.75">
      <c r="A66" t="s">
        <v>113</v>
      </c>
      <c r="N66" s="3"/>
      <c r="O66" s="3"/>
      <c r="P66" s="3"/>
    </row>
    <row r="67" spans="9:16" ht="12.75">
      <c r="I67" s="124"/>
      <c r="J67" s="124"/>
      <c r="K67" s="124"/>
      <c r="L67" s="3">
        <f>+L25+L40+L58+L61+L62</f>
        <v>61926904.263997756</v>
      </c>
      <c r="N67" s="3">
        <f>+N25+N40+N58+N64</f>
        <v>56654000.00000001</v>
      </c>
      <c r="O67" s="3">
        <f>+O25+O40+O58+O64</f>
        <v>14791260</v>
      </c>
      <c r="P67" s="3">
        <f>+P25+P40+P58+P64</f>
        <v>41862740.00000001</v>
      </c>
    </row>
    <row r="68" spans="2:16" ht="26.25" customHeight="1">
      <c r="B68" s="124"/>
      <c r="C68" s="124"/>
      <c r="D68" s="124"/>
      <c r="E68" s="124"/>
      <c r="F68" s="124"/>
      <c r="G68" s="124"/>
      <c r="H68" s="124"/>
      <c r="I68" s="124"/>
      <c r="J68" s="124"/>
      <c r="K68" s="124"/>
      <c r="L68" s="3">
        <v>56654000</v>
      </c>
      <c r="M68" s="124" t="s">
        <v>90</v>
      </c>
      <c r="N68" s="124"/>
      <c r="O68" s="25"/>
      <c r="P68" s="26">
        <f>+P67+O67</f>
        <v>56654000.00000001</v>
      </c>
    </row>
    <row r="69" spans="2:5" ht="12.75">
      <c r="B69" s="45" t="s">
        <v>100</v>
      </c>
      <c r="C69" s="41"/>
      <c r="D69" s="41"/>
      <c r="E69" s="45"/>
    </row>
    <row r="70" spans="2:16" ht="12.75">
      <c r="B70" s="46"/>
      <c r="C70" s="47"/>
      <c r="D70" s="47"/>
      <c r="E70" s="46"/>
      <c r="P70" s="3"/>
    </row>
    <row r="71" spans="2:13" ht="12.75">
      <c r="B71" s="46" t="s">
        <v>101</v>
      </c>
      <c r="C71" s="46" t="s">
        <v>102</v>
      </c>
      <c r="D71" s="47"/>
      <c r="E71" s="46"/>
      <c r="M71" s="3"/>
    </row>
    <row r="72" spans="2:13" ht="12.75">
      <c r="B72" s="46" t="s">
        <v>103</v>
      </c>
      <c r="C72" s="46" t="s">
        <v>104</v>
      </c>
      <c r="D72" s="47"/>
      <c r="E72" s="46"/>
      <c r="L72" s="3"/>
      <c r="M72" s="3"/>
    </row>
    <row r="73" spans="2:13" ht="12.75">
      <c r="B73" s="46" t="s">
        <v>56</v>
      </c>
      <c r="C73" s="46" t="s">
        <v>59</v>
      </c>
      <c r="D73" s="47"/>
      <c r="E73" s="46"/>
      <c r="M73" s="3"/>
    </row>
    <row r="74" spans="2:15" ht="12.75">
      <c r="B74" s="46" t="s">
        <v>105</v>
      </c>
      <c r="C74" s="46" t="s">
        <v>106</v>
      </c>
      <c r="D74" s="47"/>
      <c r="E74" s="46"/>
      <c r="M74" s="3"/>
      <c r="O74" s="3"/>
    </row>
    <row r="75" spans="2:13" ht="12.75">
      <c r="B75" s="46" t="s">
        <v>65</v>
      </c>
      <c r="C75" s="46" t="s">
        <v>107</v>
      </c>
      <c r="D75" s="47"/>
      <c r="E75" s="46"/>
      <c r="L75" s="3"/>
      <c r="M75" s="3"/>
    </row>
    <row r="76" spans="2:13" ht="12.75">
      <c r="B76" s="46" t="s">
        <v>71</v>
      </c>
      <c r="C76" s="46" t="s">
        <v>108</v>
      </c>
      <c r="D76" s="47"/>
      <c r="E76" s="46"/>
      <c r="M76" s="3"/>
    </row>
    <row r="77" spans="2:13" ht="12.75">
      <c r="B77" s="46" t="s">
        <v>69</v>
      </c>
      <c r="C77" s="46" t="s">
        <v>109</v>
      </c>
      <c r="D77" s="47"/>
      <c r="E77" s="46"/>
      <c r="M77" s="3"/>
    </row>
    <row r="78" spans="2:13" ht="12.75">
      <c r="B78" s="46" t="s">
        <v>45</v>
      </c>
      <c r="C78" s="46" t="s">
        <v>110</v>
      </c>
      <c r="D78" s="47"/>
      <c r="E78" s="46"/>
      <c r="M78" s="3"/>
    </row>
  </sheetData>
  <mergeCells count="3">
    <mergeCell ref="B68:K68"/>
    <mergeCell ref="M68:N68"/>
    <mergeCell ref="I67:K67"/>
  </mergeCells>
  <printOptions/>
  <pageMargins left="0.75" right="0.75" top="1" bottom="1" header="0.4921259845" footer="0.4921259845"/>
  <pageSetup horizontalDpi="600" verticalDpi="600" orientation="landscape" paperSize="9" scale="54" r:id="rId1"/>
  <rowBreaks count="3" manualBreakCount="3">
    <brk id="25" max="255" man="1"/>
    <brk id="41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schallnerova</cp:lastModifiedBy>
  <cp:lastPrinted>2006-03-13T11:58:42Z</cp:lastPrinted>
  <dcterms:created xsi:type="dcterms:W3CDTF">2006-01-03T12:02:40Z</dcterms:created>
  <dcterms:modified xsi:type="dcterms:W3CDTF">2006-03-13T12:00:50Z</dcterms:modified>
  <cp:category/>
  <cp:version/>
  <cp:contentType/>
  <cp:contentStatus/>
</cp:coreProperties>
</file>