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7530" windowHeight="5715" tabRatio="938" activeTab="0"/>
  </bookViews>
  <sheets>
    <sheet name="RK-08-2006-38, př. 1upr1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EU 1" sheetId="10" r:id="rId10"/>
    <sheet name="EU 2" sheetId="11" r:id="rId11"/>
    <sheet name="EU 3" sheetId="12" r:id="rId12"/>
    <sheet name="EU 4" sheetId="13" r:id="rId13"/>
    <sheet name="EU 5" sheetId="14" r:id="rId14"/>
    <sheet name="EU 6" sheetId="15" r:id="rId15"/>
    <sheet name="EU 7" sheetId="16" r:id="rId16"/>
    <sheet name="EU 8" sheetId="17" r:id="rId17"/>
    <sheet name="EU 9" sheetId="18" r:id="rId18"/>
    <sheet name="Cash-flow" sheetId="19" r:id="rId19"/>
    <sheet name="UŽITÍ" sheetId="20" r:id="rId20"/>
    <sheet name="KB" sheetId="21" r:id="rId21"/>
    <sheet name="ČS" sheetId="22" r:id="rId22"/>
    <sheet name="KI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3">'čerpání KÚ'!$A$1:$F$89</definedName>
    <definedName name="_xlnm.Print_Area" localSheetId="4">'čerpání zastupitelstva'!$A$1:$F$87</definedName>
    <definedName name="_xlnm.Print_Area" localSheetId="9">'EU 1'!$A$1:$E$28</definedName>
    <definedName name="_xlnm.Print_Area" localSheetId="11">'EU 3'!$A$1:$F$45</definedName>
    <definedName name="_xlnm.Print_Area" localSheetId="12">'EU 4'!$A$1:$E$44</definedName>
    <definedName name="_xlnm.Print_Area" localSheetId="13">'EU 5'!$A$1:$E$45</definedName>
    <definedName name="_xlnm.Print_Area" localSheetId="14">'EU 6'!$A$1:$F$46</definedName>
    <definedName name="_xlnm.Print_Area" localSheetId="15">'EU 7'!$A$1:$E$41</definedName>
    <definedName name="_xlnm.Print_Area" localSheetId="16">'EU 8'!$A$1:$E$44</definedName>
    <definedName name="_xlnm.Print_Area" localSheetId="17">'EU 9'!$A$1:$E$37</definedName>
    <definedName name="_xlnm.Print_Area" localSheetId="6">'FOND VYSOČINY'!$A$1:$E$31</definedName>
    <definedName name="_xlnm.Print_Area" localSheetId="22">'KI'!$A$1:$D$50</definedName>
    <definedName name="_xlnm.Print_Area" localSheetId="0">'RK-08-2006-38, př. 1upr1 PŘÍJMŮ'!$A$1:$E$94</definedName>
    <definedName name="_xlnm.Print_Area" localSheetId="5">'SOCIÁLNÍ FOND'!$A$1:$E$47</definedName>
    <definedName name="_xlnm.Print_Area" localSheetId="19">'UŽITÍ'!$A$1:$E$114</definedName>
    <definedName name="_xlnm.Print_Area" localSheetId="2">'VÝDAJE - kapitoly'!$A$1:$G$499</definedName>
  </definedNames>
  <calcPr fullCalcOnLoad="1"/>
</workbook>
</file>

<file path=xl/comments3.xml><?xml version="1.0" encoding="utf-8"?>
<comments xmlns="http://schemas.openxmlformats.org/spreadsheetml/2006/main">
  <authors>
    <author>vonka</author>
  </authors>
  <commentList>
    <comment ref="C132" authorId="0">
      <text>
        <r>
          <rPr>
            <b/>
            <sz val="8"/>
            <rFont val="Tahoma"/>
            <family val="0"/>
          </rPr>
          <t>vonka:</t>
        </r>
        <r>
          <rPr>
            <sz val="8"/>
            <rFont val="Tahoma"/>
            <family val="0"/>
          </rPr>
          <t xml:space="preserve">
UZ 33245</t>
        </r>
      </text>
    </comment>
  </commentList>
</comments>
</file>

<file path=xl/sharedStrings.xml><?xml version="1.0" encoding="utf-8"?>
<sst xmlns="http://schemas.openxmlformats.org/spreadsheetml/2006/main" count="2146" uniqueCount="960">
  <si>
    <t>Poskytnutí fin. darů obcím na dopravu žáků do škol</t>
  </si>
  <si>
    <t>Dotace Městu Třebíč na pořízení divadelní křesel</t>
  </si>
  <si>
    <t>Nemocnice Třebíč - rekonstrukce stravovacího provozu</t>
  </si>
  <si>
    <t>Divadelní činnost (dotace Městu TR)</t>
  </si>
  <si>
    <t>POV - Územní plánování</t>
  </si>
  <si>
    <t>POV - Bezpečnost a veřejný pořádek</t>
  </si>
  <si>
    <t>Neinvestiční akce v dopravě</t>
  </si>
  <si>
    <t xml:space="preserve">Ostatní nedaňové příjmy j.n.                                  (pol.2329)  </t>
  </si>
  <si>
    <t xml:space="preserve">Příjmy z prodeje ostatního dlouhod.mov.majetku    </t>
  </si>
  <si>
    <t>Prevence vzniku odpadu</t>
  </si>
  <si>
    <t>Další vzdělávání pracovníků ve zdrav.</t>
  </si>
  <si>
    <t>Ostatní záležitosti ochrany památek</t>
  </si>
  <si>
    <t>Správa v lesním hospodářství</t>
  </si>
  <si>
    <t xml:space="preserve">Převody z rozpočtu kraje </t>
  </si>
  <si>
    <t>Návrat zapomenutého syna - Otakar Štáfl, český malíř</t>
  </si>
  <si>
    <t xml:space="preserve">10) ČERPÁNÍ REZERVY, NEROZDĚLENÝCH POLOŽEK V OBDOBÍ 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</si>
  <si>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</si>
  <si>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Ostatní ekologické záležitosti</t>
  </si>
  <si>
    <t xml:space="preserve">FINANCOVÁNÍ (+)* </t>
  </si>
  <si>
    <r>
      <t xml:space="preserve">Ostatní přijaté vratky transferů (vratky st. dotací od obcí)      </t>
    </r>
    <r>
      <rPr>
        <sz val="10"/>
        <rFont val="Arial CE"/>
        <family val="2"/>
      </rPr>
      <t xml:space="preserve"> (pol. 2229)</t>
    </r>
  </si>
  <si>
    <t>ZHODNOCENÍ KB</t>
  </si>
  <si>
    <t>Vázané prostředky na grantové programy</t>
  </si>
  <si>
    <t>ZHODNOCENÍ KB a ČS</t>
  </si>
  <si>
    <t>ROK 2004 přepočítaný dle koeficientů roku 2005</t>
  </si>
  <si>
    <t>Úroky</t>
  </si>
  <si>
    <t>Nemocnice Jihlava - nevyužívaný majetek</t>
  </si>
  <si>
    <t>Neinv. příspěvek - Nemocnice Jihlava</t>
  </si>
  <si>
    <t>Základní umělecká škola - Žďár n./S.</t>
  </si>
  <si>
    <t>Povýšení kapitoly Kultura na dotace vlast. kult. pam.</t>
  </si>
  <si>
    <t>Dotace Obci Kostelec na výstavbu chodníku</t>
  </si>
  <si>
    <t>Oprava silnice Jihlava - Vápovice</t>
  </si>
  <si>
    <t>Oprava krytu silnice Jemnice - Lhotice</t>
  </si>
  <si>
    <t xml:space="preserve">Dotace Obci Brzkov - ochrana obecního majetku </t>
  </si>
  <si>
    <t>Dotace Obcím Onšov a Budišov - odstranění pov. škod</t>
  </si>
  <si>
    <t>Dotace Městu Žďár n./S. - úoravy budovy ZUŠ - ZR</t>
  </si>
  <si>
    <t>Výdaje § 3636</t>
  </si>
  <si>
    <t>Oslavy 60. výročí Dne osvobození</t>
  </si>
  <si>
    <t>Čerpání (Kč):</t>
  </si>
  <si>
    <t>Systém sběru a třídění odpadu 2005</t>
  </si>
  <si>
    <t>Výdaje (Kč):</t>
  </si>
  <si>
    <t>Zdroje (Kč):</t>
  </si>
  <si>
    <t xml:space="preserve">Projekt </t>
  </si>
  <si>
    <t xml:space="preserve">Info, publicita a odb.publikace v kraji Vysočina </t>
  </si>
  <si>
    <t>Řízení a implementace v kraji Vysočina</t>
  </si>
  <si>
    <t xml:space="preserve">Monitoring a hodnocení v kraji Vysočina </t>
  </si>
  <si>
    <t>tis. Kč</t>
  </si>
  <si>
    <t>Projekt</t>
  </si>
  <si>
    <t>Celkový rozpočet kraje Vysočina na projekt</t>
  </si>
  <si>
    <t>Podíl kraje (%)</t>
  </si>
  <si>
    <t>Podíl kraje (tis. Kč)</t>
  </si>
  <si>
    <t>ROWANet</t>
  </si>
  <si>
    <t>ICHNOS</t>
  </si>
  <si>
    <t xml:space="preserve">Ostatní zál.civilní připr.na krizové stavy </t>
  </si>
  <si>
    <t>Neinvestiční přijaté dotace od obcí                        (pol. 4121)</t>
  </si>
  <si>
    <t>Neinvestiční přijaté dotace od mezinár. Institucí     ( pol.4152)</t>
  </si>
  <si>
    <t>Ostatní investiční přijaté dotace ze stát. rozpočtu   (pol. 4216)</t>
  </si>
  <si>
    <t>Investiční přijaté dotace od obcí                            (pol. 4221)</t>
  </si>
  <si>
    <t>Mezinárodní spolupráce v oblasti územ.rozvoje</t>
  </si>
  <si>
    <t>Ostatní zál. bydlení komunál. Služeb - POV</t>
  </si>
  <si>
    <t xml:space="preserve">Ostatní činnosti j.n. - strategické a koncepční materiály kraje  </t>
  </si>
  <si>
    <t xml:space="preserve">KULTURNÍ, SPOLEČENSKÉ A SPORTOVNÍ AKCE </t>
  </si>
  <si>
    <t>Převod z roku 2004 (rezerva)</t>
  </si>
  <si>
    <t>Ostatní neinvesiční výdaje j.n.</t>
  </si>
  <si>
    <t>KAPITOLA SEKRETARIÁTU REG. RADY NUTS II</t>
  </si>
  <si>
    <t>SPŠ stavební, soust a OU Třebíč výstavba dílen</t>
  </si>
  <si>
    <t>Psychocentrum - nákup informační technologie</t>
  </si>
  <si>
    <t xml:space="preserve">Zvýšení příspěvků na provoz zřizovaným nemocnicím </t>
  </si>
  <si>
    <t>Dotace NPÚ Praha na odstranění následků požáru hradu Pernštejn</t>
  </si>
  <si>
    <t>Analýza potřeb kraje Vysočina v oblasti mezinárodních vztahů</t>
  </si>
  <si>
    <t>Posílení rezervy o dotaci ze SFŽP (územní energetická koncepce)</t>
  </si>
  <si>
    <t>Posílení rezervy o dotaci ze SFŽP (plán odpadového hospodářství)</t>
  </si>
  <si>
    <t>Poplatky za odběr podzemních vod</t>
  </si>
  <si>
    <t>Příjmy z prodeje  krátk. a drob. dlouh. majetku</t>
  </si>
  <si>
    <t>Příjmy z pronájmu movitých věcí</t>
  </si>
  <si>
    <t>Příjmy z pronájmu ost.nemov. a jejich částí</t>
  </si>
  <si>
    <t xml:space="preserve">Příjmy z fin. vypoř.  min. let mezi kr. a ob.            </t>
  </si>
  <si>
    <t>Úhrada členského příspěvku Asociaci krajů ČR</t>
  </si>
  <si>
    <t>Krajské kolo soutěže mladých cyklistů - ceny a cestovné</t>
  </si>
  <si>
    <t>Nemocnice Jihlava - realizace projektu rozvoje ICT</t>
  </si>
  <si>
    <t>Otevření krajských sportovišť veřejnosti - posílení objemu</t>
  </si>
  <si>
    <t>Propagace a reklama kraje Vysočina na výstavách ČSCH</t>
  </si>
  <si>
    <t>GY Telč - na úhradu nákladů s účastí na MS v graf.předmět.</t>
  </si>
  <si>
    <t>DD Velký Újezd - na úhradu zvýšeného nájemného</t>
  </si>
  <si>
    <t>Pořízení publikace "Regenerace prostoru kraj Vysočina"</t>
  </si>
  <si>
    <t>Ostatní finanční operace (fin. vypořádání se SR za rok 2004)</t>
  </si>
  <si>
    <t>Vodní díla na vodohosp. a vodár. tocích</t>
  </si>
  <si>
    <t>Bezpečnost silničního provozu</t>
  </si>
  <si>
    <t>Volby do zastupitelstev  ÚSC</t>
  </si>
  <si>
    <t>Muzeum Vysočiny Havlíčkův Brod - na rozvoj IT organizace</t>
  </si>
  <si>
    <t>OS Kamínek - na pomůcky pro postižené děti</t>
  </si>
  <si>
    <t>Příspěvek na provoz školám z důvodu zabezpečení úhrad</t>
  </si>
  <si>
    <t>SMJ s r.o. -Protialkoholní záchytná stanice úhrada I./2005</t>
  </si>
  <si>
    <t>Přijaté neinvestiční dary</t>
  </si>
  <si>
    <t>14</t>
  </si>
  <si>
    <t>Dotace obcím - přezkoumání hosp. 2004</t>
  </si>
  <si>
    <t>Daň z přijmu práv. osob za kraj 2004</t>
  </si>
  <si>
    <t>Podpora sociální integrace v kraji Vysočina 2004-2006 (bez zálohového financování)</t>
  </si>
  <si>
    <t>Přijaté nekapitálové příspěvky a náhrady                (pol. 2324)</t>
  </si>
  <si>
    <t>SU 236 72</t>
  </si>
  <si>
    <t>SU 236 71</t>
  </si>
  <si>
    <t>SU 236 70</t>
  </si>
  <si>
    <t>SU 236 69</t>
  </si>
  <si>
    <t>SU 236 68</t>
  </si>
  <si>
    <t>SU 236 67</t>
  </si>
  <si>
    <t>SU 236 66</t>
  </si>
  <si>
    <t>SU 236 60</t>
  </si>
  <si>
    <t>SU 236 61</t>
  </si>
  <si>
    <t>Nespotř. část přebytku hosp. 2004 (ZŠ Kubišova) - převod do fondu</t>
  </si>
  <si>
    <t>Dotace obcím s vysokým podílem školních dětí</t>
  </si>
  <si>
    <t>Dotace obcím za provedení přezkoumání hosp. rok 2004</t>
  </si>
  <si>
    <t>Z důvodu platnosti nařízení vlády č. 637/2004 Sb.</t>
  </si>
  <si>
    <t>Dotace Městu Kamenice n/L povodňové škody - komunikace</t>
  </si>
  <si>
    <t>ZZS kraje Vysočina - vyrovnané hospodaření v roce 2005</t>
  </si>
  <si>
    <t>ARS koncert,s r.o. - Mezinár. hudeb. festival P. Dvorského</t>
  </si>
  <si>
    <t>Výdaje § 2212</t>
  </si>
  <si>
    <t>Příjmy z fin. vypoř. za rok 2004 od MF</t>
  </si>
  <si>
    <t xml:space="preserve">Dotace MPSV-Rozvoj kapacit dalšího prof. vzděl. </t>
  </si>
  <si>
    <t>Stroje, přístroje a zařízení</t>
  </si>
  <si>
    <t>Ostatní soc. péče a pomoc zdrav. postiž.</t>
  </si>
  <si>
    <t>Přijaté nekap. Příspěvky a náhrady - Projekt LORIS</t>
  </si>
  <si>
    <t>IP ROWANET</t>
  </si>
  <si>
    <t>IP Budování rozvojového partnerství</t>
  </si>
  <si>
    <t>IP Technická asistence programu SROP</t>
  </si>
  <si>
    <t>INTERREG IIIA Česká republika - Rakousko v kraji Vysočina</t>
  </si>
  <si>
    <t xml:space="preserve">IP  Realizace informační kampaně pro Iniciativu Společenství </t>
  </si>
  <si>
    <t>IP  ICHNOS</t>
  </si>
  <si>
    <t>GS  Rozvoj kapacit dalšího profesního vzdělávání</t>
  </si>
  <si>
    <t xml:space="preserve">IP  II/411, II/152, III/15226 Moravské Budějovice -  </t>
  </si>
  <si>
    <t>okružní křižovatka</t>
  </si>
  <si>
    <t>IP  Oprava mostu evid. číslo 35114- 4 v Přibyslavicích</t>
  </si>
  <si>
    <t>9) Zvláštní účty projektů spolufinancovaných  EU</t>
  </si>
  <si>
    <t>SU 236 74</t>
  </si>
  <si>
    <t>Severojižní propojení kraje Vysočina</t>
  </si>
  <si>
    <t>Podpora místní infrastruktury cestovního ruchu</t>
  </si>
  <si>
    <t>Ostatní soc.péče a pomoc zdrav.postiž.</t>
  </si>
  <si>
    <t>Domovy-penziony pro matky s dětmi</t>
  </si>
  <si>
    <t>SU 223 - ISPROFIN</t>
  </si>
  <si>
    <t>SROP - podprogram 21711A</t>
  </si>
  <si>
    <t>§ 3636, SROP - podprogram 21711A</t>
  </si>
  <si>
    <t>Zastupitelstva krajů (vratky z depozit)</t>
  </si>
  <si>
    <t>Činnost regio. správy (vratky z depozit)</t>
  </si>
  <si>
    <t>Sociální pomoc osobám v hmotné nouzi</t>
  </si>
  <si>
    <t>Centra sociální pomoci</t>
  </si>
  <si>
    <t>GS   Podpora sociální integrace v kraji Vysočina 2004 - 2006</t>
  </si>
  <si>
    <t>Speciální školy Chotěboř-zvýšení přísp.na provoz inv. dotace</t>
  </si>
  <si>
    <t>Bystřice n/P.-úhrada opravy stavby silnice k.ú. Domanínek</t>
  </si>
  <si>
    <t>Dotace Obci Maleč - na odstranění povodňových škod</t>
  </si>
  <si>
    <t>Dotace Obci Kozlov - na odstranění povodńových škod</t>
  </si>
  <si>
    <t>Oprav krytu silnice II/152 v úseku Jemnice - Lhotice</t>
  </si>
  <si>
    <t>Navýšení položky Nespecifikovaná rezerva</t>
  </si>
  <si>
    <t>Dotace na provoz. sociálních a pečovatelských služeb</t>
  </si>
  <si>
    <t>Dotace obcím na obnovu a opravu pomníků,památníků,hrobů</t>
  </si>
  <si>
    <t>Fin. prostředky pro FC Vysočina "Podpora telent. mládeže"</t>
  </si>
  <si>
    <t>Pořízení zach hodnot místního povědomí</t>
  </si>
  <si>
    <t>Silnice v k.ú. Domanínek - Město Bystřice n/P</t>
  </si>
  <si>
    <t>Pořízení sídla kraje</t>
  </si>
  <si>
    <t>Převod do Fondu Vysočiny, rozvoj Třebíčska a projekt. dokumentaci GS + převody do fondů EU</t>
  </si>
  <si>
    <t>Interreg IIIA - podpora 21711C</t>
  </si>
  <si>
    <t>§ 3636, Interreg IIIA - podpora 21711C</t>
  </si>
  <si>
    <t>Realizace nákupu "Studie proveditelnosti monitorovacího a informačního systému na dálnici D1"</t>
  </si>
  <si>
    <t>Dotace SFŽP - Plán vodního hospodářství kraje Vysočina</t>
  </si>
  <si>
    <t>Krajský zdravotní plán</t>
  </si>
  <si>
    <t>Muzeum Vysočiny JI a TR - dotace na zakoupení schodolezů</t>
  </si>
  <si>
    <t>Nemocnice HB - realizace projektu rozvoje ICT</t>
  </si>
  <si>
    <t>Speciální školy Chotěboř - opravy v budově školy</t>
  </si>
  <si>
    <t>SÚS HB a TR - na odstranění povodňových škod</t>
  </si>
  <si>
    <t>Odměny pro ředitele nemocnic zřizované krajem Vysočina</t>
  </si>
  <si>
    <t>Ostatní zařízení vých . a vzděl. mládeže</t>
  </si>
  <si>
    <t>Daň z příjmu PO za kraj rok 2004 a Převod do sociálního fondu</t>
  </si>
  <si>
    <t>daň z příjmů právnických osob za kraje</t>
  </si>
  <si>
    <t>Neinv. příspěvek - Spec. školy Chotěboř</t>
  </si>
  <si>
    <t>Realizace "Systému pro podporu dopravní obsl. kraje Vysočina"</t>
  </si>
  <si>
    <t>Změna hospodářsko-právní formy nemocnic na akciové spol.</t>
  </si>
  <si>
    <t>Oblastní galerie Vysočina Jihlava - nákup uměleckých děl</t>
  </si>
  <si>
    <t>Domov důchodců Proseč Obořiště - rozvoj ICT</t>
  </si>
  <si>
    <t>Ostatní záležitosti v silniční dopravě</t>
  </si>
  <si>
    <t>Ostatní zeměd. a potr. činnost a rozvoj</t>
  </si>
  <si>
    <t>Operační a informační  střediska IZS</t>
  </si>
  <si>
    <t>Realizované kurzové zisky</t>
  </si>
  <si>
    <t>Záležitosti průmyslu, staveb., obchodu a služeb</t>
  </si>
  <si>
    <t>TA - aktivity spojené s řízením SROP</t>
  </si>
  <si>
    <t>TA - ostatní výdaje technické pomoci SROP</t>
  </si>
  <si>
    <t>Dotace Městu Humpolec na odstranění povod. škod</t>
  </si>
  <si>
    <t>Dotace Obci Velký Rybník na odstranění povod. škod</t>
  </si>
  <si>
    <t>Dotace Městu Pelhřimov na odstranění povod. škod</t>
  </si>
  <si>
    <t>Na podporu zavádění technologie GPS v kraji Vysočina</t>
  </si>
  <si>
    <t>Dotace Obci Police na úhradu prokazatelné ztráty žáků</t>
  </si>
  <si>
    <t>Na pořízení a opravy učebních pomůcek ZUŠ</t>
  </si>
  <si>
    <t>Na udělení Ceny kraje Vysočina za naučnou knihu</t>
  </si>
  <si>
    <t>Jihlavský spolek amatérských filmařů - Jihlava 2005</t>
  </si>
  <si>
    <t>SÚS ZR - na úhradu nákladů pruhu silnice II/602 V. Meziříčí</t>
  </si>
  <si>
    <t>SÚS HB a Pelhřimov - na škody způsobené přívalovými dešti</t>
  </si>
  <si>
    <t>Na pořízení učebních a kompenzačních pomůcek</t>
  </si>
  <si>
    <t>SMJ s.r.o. - Protialkoholní záchytná stanice</t>
  </si>
  <si>
    <t>Převod výsledku hosp. za rok 2004</t>
  </si>
  <si>
    <t>Nemocnice Nové M.n.M.- ISPROFIN</t>
  </si>
  <si>
    <t>IP Terénní mapování sítě jezdeckých stezek a koňských stanic</t>
  </si>
  <si>
    <t>v kraji Vysočina</t>
  </si>
  <si>
    <t>ISŠ stavební a U JI - Snížení příspěvku na provoz</t>
  </si>
  <si>
    <t>Dotace obcím na úhradu nákladů účtovaných auditem 2004</t>
  </si>
  <si>
    <t>Obec Obrataň - dotace pro zlepšení vysokoš. vzdělávání</t>
  </si>
  <si>
    <t xml:space="preserve">Rada dětí a mládeže kraje Vysočina,JI-Letní tábory Vysočině </t>
  </si>
  <si>
    <t xml:space="preserve">   </t>
  </si>
  <si>
    <t>SU 236 79</t>
  </si>
  <si>
    <t>Výdaje § 6399</t>
  </si>
  <si>
    <t>IP Kofinancování v opatření 4.2.2. SROP</t>
  </si>
  <si>
    <t>IP Severojižní propojení kraje Vysočina</t>
  </si>
  <si>
    <t>Muzeum Vysočiny Třebíč - Oprava vnějšího  pláště - ISPROFIN</t>
  </si>
  <si>
    <t>Obec Kostelec - Výstavby chodníku</t>
  </si>
  <si>
    <t>Přijaté pojistné náhrady                                        (pol. 2322)</t>
  </si>
  <si>
    <t>Jiná zdravotnická zař. a služby pro zdrav.</t>
  </si>
  <si>
    <r>
      <t xml:space="preserve">FINANCOVÁNÍ (-)  </t>
    </r>
    <r>
      <rPr>
        <sz val="8"/>
        <rFont val="Arial CE"/>
        <family val="2"/>
      </rPr>
      <t>převod z kapitol do Fondu strategických rezerv</t>
    </r>
  </si>
  <si>
    <t>Ostat. neinv. dot. ze SR - přímé výdaje ve školství  (pol. 4116)</t>
  </si>
  <si>
    <t>Ostatní speciální zdravotnická péče</t>
  </si>
  <si>
    <t>Sociální pomoc osobám v hmot. nouzi a občanům sociálně nepřizpůsobivým</t>
  </si>
  <si>
    <t>Ostatní záležitosti pozemních komunikací</t>
  </si>
  <si>
    <t>Ostatní záležitosti pozemních komunik.</t>
  </si>
  <si>
    <t>Operační a informační střediska IZS</t>
  </si>
  <si>
    <t>Speciální střední odborná učiliště a učilišt.</t>
  </si>
  <si>
    <t xml:space="preserve">Dotace na infor. politiku a vzdělávání </t>
  </si>
  <si>
    <t>ok</t>
  </si>
  <si>
    <t>Investiční dotace občanským sdružením Nové Město na Moravě)</t>
  </si>
  <si>
    <t>Investiční dotace obcím (Počátky)</t>
  </si>
  <si>
    <t>Ostatní poskytované zálohy a jistiny</t>
  </si>
  <si>
    <t>Dotace MMR - financování IP</t>
  </si>
  <si>
    <t>XX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</si>
  <si>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</si>
  <si>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</si>
  <si>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</si>
  <si>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</si>
  <si>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</si>
  <si>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</si>
  <si>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</si>
  <si>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</si>
  <si>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</si>
  <si>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</si>
  <si>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</si>
  <si>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</si>
  <si>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</si>
  <si>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</si>
  <si>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Schválený příslib financování celkem :</t>
  </si>
  <si>
    <t>a) Zastupitelstvem schválené a dosud nerealizované převody týkající se období 2006 - 2008</t>
  </si>
  <si>
    <t xml:space="preserve">    na zvláštní účty projektů kofinancovaných  EU :</t>
  </si>
  <si>
    <t>Vázané zdroje na projekty EU celkem :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</si>
  <si>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</si>
  <si>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</si>
  <si>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</si>
  <si>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</si>
  <si>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</si>
  <si>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</si>
  <si>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</si>
  <si>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</si>
  <si>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</si>
  <si>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</si>
  <si>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</si>
  <si>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</si>
  <si>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</si>
  <si>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</si>
  <si>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</si>
  <si>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</si>
  <si>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</si>
  <si>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</si>
  <si>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</si>
  <si>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</si>
  <si>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</si>
  <si>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</si>
  <si>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</si>
  <si>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</si>
  <si>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</si>
  <si>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</si>
  <si>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</si>
  <si>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</si>
  <si>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</si>
  <si>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</si>
  <si>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</si>
  <si>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</si>
  <si>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</si>
  <si>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</si>
  <si>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</si>
  <si>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</si>
  <si>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</si>
  <si>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</si>
  <si>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</si>
  <si>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</si>
  <si>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</si>
  <si>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</si>
  <si>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</si>
  <si>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</si>
  <si>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</si>
  <si>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</si>
  <si>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</si>
  <si>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</si>
  <si>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</si>
  <si>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</si>
  <si>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</si>
  <si>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</si>
  <si>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</si>
  <si>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</si>
  <si>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</si>
  <si>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</si>
  <si>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</si>
  <si>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</si>
  <si>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</si>
  <si>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</si>
  <si>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</si>
  <si>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</si>
  <si>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</si>
  <si>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</si>
  <si>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</si>
  <si>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</si>
  <si>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</si>
  <si>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</si>
  <si>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</si>
  <si>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</si>
  <si>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</si>
  <si>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</si>
  <si>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</si>
  <si>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</si>
  <si>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</si>
  <si>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</si>
  <si>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</si>
  <si>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</si>
  <si>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</si>
  <si>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</si>
  <si>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</si>
  <si>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</si>
  <si>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</si>
  <si>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</si>
  <si>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</si>
  <si>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</si>
  <si>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</si>
  <si>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</si>
  <si>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</si>
  <si>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</si>
  <si>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</si>
  <si>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</si>
  <si>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</si>
  <si>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</si>
  <si>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</si>
  <si>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</si>
  <si>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</si>
  <si>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</si>
  <si>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</si>
  <si>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</si>
  <si>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</si>
  <si>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</si>
  <si>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</si>
  <si>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infrastrukt.cest.r.2005</t>
  </si>
  <si>
    <t>Modernizace ubytovac.zaříz.2005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</si>
  <si>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</si>
  <si>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</si>
  <si>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</si>
  <si>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</si>
  <si>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</si>
  <si>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</si>
  <si>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</si>
  <si>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</si>
  <si>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</si>
  <si>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</si>
  <si>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</si>
  <si>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</si>
  <si>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</si>
  <si>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</si>
  <si>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</si>
  <si>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Sport pro všechny 2006</t>
  </si>
  <si>
    <t>Volný čas</t>
  </si>
  <si>
    <t xml:space="preserve">CELKEM   </t>
  </si>
  <si>
    <t>PŘJMY DLE GRANTOVÝCH PROGRAMŮ  A ÚROKY</t>
  </si>
  <si>
    <t>. Program čís.</t>
  </si>
  <si>
    <t>Příjmy v roce 2005 z let min.</t>
  </si>
  <si>
    <t>Doprov.infrastruktura cest.ruchu</t>
  </si>
  <si>
    <t>Modernizace ubytov.zařízení</t>
  </si>
  <si>
    <t>Syst.sběru a tříd.odpadu 2004</t>
  </si>
  <si>
    <t>ŽP - zdroj bohatství Vysočiny 2004</t>
  </si>
  <si>
    <t>Ostatní příjmy</t>
  </si>
  <si>
    <t>Příjem z Fondu strategických rezerv</t>
  </si>
  <si>
    <t>Příjmy z rozpočtu kraje</t>
  </si>
  <si>
    <t>ÚROKY</t>
  </si>
  <si>
    <t>CELKEM PŘÍJMY</t>
  </si>
  <si>
    <t>Přeložka silnice II/352 Jihlava - Heroltice</t>
  </si>
  <si>
    <t>Gymnázium Chotěboř-dofinancování vybavení sborovny stolem</t>
  </si>
  <si>
    <t xml:space="preserve">Agrovenkov Vysočina, o.p.s. Jihlava - zajištění činnosti KIC </t>
  </si>
  <si>
    <t>Dotace Obci Kojčice na odstranění povodňových škod</t>
  </si>
  <si>
    <t>Dotace Obci Žirov na odstranění povodňových škod</t>
  </si>
  <si>
    <t>Dotace oblastní charitě Třebíč - Azylový dům</t>
  </si>
  <si>
    <t>Příspěvek Asociaci krajů na metodiku programů NUTS II</t>
  </si>
  <si>
    <t>Kofinancování individuálních projektů  4.2.2 SROP</t>
  </si>
  <si>
    <t>Zůstatek k 31. 12. 2005</t>
  </si>
  <si>
    <t xml:space="preserve">a) TECHNICKÁ POMOC SROP  1 - 12/2005    </t>
  </si>
  <si>
    <t xml:space="preserve">b) BUDOVÁNÍ PARTNERSTVÍ 1 - 12/2005 </t>
  </si>
  <si>
    <t xml:space="preserve">c) ROWANET 1 - 12/2005    </t>
  </si>
  <si>
    <t xml:space="preserve">1) PLNĚNÍ PŘÍJMŮ ROZPOČTU V OBDOBÍ 1 - 12/2005 </t>
  </si>
  <si>
    <t>4) ČERPÁNÍ VÝDAJŮ NA KAPITOLE KRAJSKÝ ÚŘAD V 1 - 12/2005</t>
  </si>
  <si>
    <t>5) ČERPÁNÍ VÝDAJŮ NA KAPITOLE ZASTUPITELSTVO V 1 - 12/2005</t>
  </si>
  <si>
    <t>Disponibilní zdroje FSR k 31. 12. 2005</t>
  </si>
  <si>
    <t xml:space="preserve">      1 - 12/2005</t>
  </si>
  <si>
    <t>Disponibilní zůstatek k 31. 12. 2005</t>
  </si>
  <si>
    <t>Disponibilní zdroje FV k 31. 12. 2005</t>
  </si>
  <si>
    <t xml:space="preserve">     -10 000,0</t>
  </si>
  <si>
    <t xml:space="preserve">        +100,0</t>
  </si>
  <si>
    <t>SÚS Pelhřimov - na odstranění škod po přívalových deštích</t>
  </si>
  <si>
    <t>Služby Městu JI - rozšíření protialkoholní stanice pro ženy</t>
  </si>
  <si>
    <t>Ústav sociální péče Křižanov - navýšení mzdového limitu</t>
  </si>
  <si>
    <t>Zdravotní záchranná služba - projekt rozvoje výpočetní techniky</t>
  </si>
  <si>
    <t>Příjmy z prodeje majetku ve správě příspěvkových organizací</t>
  </si>
  <si>
    <t>Snížení kapitoly Rezerva a rozvoj kraje-nevyč.prostředkydoFSR</t>
  </si>
  <si>
    <t>Finanční dar Martině Sáblíkové, ZR - podpora na přípravu ZOH</t>
  </si>
  <si>
    <t>b) ČERPÁNÍ  FONDU VYSOČINY DLE GRANTOVÝCH PROGRAMŮ     (Kč)     01- 12/2005</t>
  </si>
  <si>
    <r>
      <t xml:space="preserve">2) VÝVOJ DAŇOVÝCH PŘÍJMŮ V OBDOBÍ  1 - 12/2005                                                                        </t>
    </r>
    <r>
      <rPr>
        <b/>
        <sz val="12"/>
        <rFont val="Arial CE"/>
        <family val="2"/>
      </rPr>
      <t xml:space="preserve"> (tis.Kč)</t>
    </r>
  </si>
  <si>
    <t>1) PLNĚNÍ PŘÍJMŮ A VÝDAJŮ ROZPOČTU KRAJE V OBDOBÍ 1 - 12/2005</t>
  </si>
  <si>
    <t>3)ČERPÁNÍ VÝDAJŮ ROZPOČTU PODLE KAPITOL V OBDOBÍ 1-12/2005</t>
  </si>
  <si>
    <t xml:space="preserve">Náměšť nad Oslavou - silnice </t>
  </si>
  <si>
    <t>úsek č. 1 Jihlava - Příseka km 0,000 - 4,276</t>
  </si>
  <si>
    <t>Odhad celkové odměny za rok 2005</t>
  </si>
  <si>
    <t>dluhopisy s fix. kup.</t>
  </si>
  <si>
    <t>dluhopisy s var. kup.</t>
  </si>
  <si>
    <t>hotovost v CZK</t>
  </si>
  <si>
    <t>Aktuální hodnota portfolia ke dni 31.12.2005</t>
  </si>
  <si>
    <t>Zhodnocení od 22.1.2004 do 31.12.2005</t>
  </si>
  <si>
    <t>Struktura portfolia ke dni 31.12.2005</t>
  </si>
  <si>
    <t>Dluhopisové fondy</t>
  </si>
  <si>
    <t>Dluhopisy</t>
  </si>
  <si>
    <t>Fondy peněžního trhu</t>
  </si>
  <si>
    <t>Investiční běžný účet</t>
  </si>
  <si>
    <t>IP Rekonstrukce silnice II/405 v úseku Jihlava - Třebíč, II. etapa,</t>
  </si>
  <si>
    <t>SU 236 75</t>
  </si>
  <si>
    <t>ZPRÁVA O STAVU A VÝVOJI PORTFOLIA</t>
  </si>
  <si>
    <t>Kraj Vysočina</t>
  </si>
  <si>
    <t>Údaje za měsíc</t>
  </si>
  <si>
    <t>Zhodnocení za poslední měsíc</t>
  </si>
  <si>
    <t>Údaje za rok 2005</t>
  </si>
  <si>
    <t>Zhodnocení od počátku roku</t>
  </si>
  <si>
    <t>Celková odměna za rok 2005</t>
  </si>
  <si>
    <t>Zhodnocení po odečtení odměny</t>
  </si>
  <si>
    <t>Údaje za dobu spolupráce</t>
  </si>
  <si>
    <t>Nástroj</t>
  </si>
  <si>
    <t>Tržní cena v Kč</t>
  </si>
  <si>
    <t>Zastoupení v portfoliu</t>
  </si>
  <si>
    <t>Buy/Sell</t>
  </si>
  <si>
    <t>Obligace</t>
  </si>
  <si>
    <t>Peněžní prostředky</t>
  </si>
  <si>
    <t>Celková hodnota portfolia</t>
  </si>
  <si>
    <t>Nespotř. část přebytku hosp. 2004 (Sídlo kraje) - převod do fondu</t>
  </si>
  <si>
    <t xml:space="preserve">Převod z rozpočtu kraje - snížení kapitol </t>
  </si>
  <si>
    <t>Převod z rozpočtu kraje - daňové příjmy</t>
  </si>
  <si>
    <t xml:space="preserve">e) INTERREG III C - ICHNOS 1 - 12/2005    </t>
  </si>
  <si>
    <t>f) ROZVOJ  LIDSKÝCH  ZDROJU  1 - 12/2005</t>
  </si>
  <si>
    <t>g) SOCIÁLNÍ  INTEGRACE  1 - 12/2005</t>
  </si>
  <si>
    <t>h) INTERREG  IIIA  -  MORAVSKÉ  BUDĚJOVICE  1 - 12/2005</t>
  </si>
  <si>
    <r>
      <t xml:space="preserve">7 a) FOND VYSOČINY V OBDOBÍ 1 - 12/2005    </t>
    </r>
    <r>
      <rPr>
        <b/>
        <sz val="10"/>
        <rFont val="Arial CE"/>
        <family val="2"/>
      </rPr>
      <t>(Kč)</t>
    </r>
  </si>
  <si>
    <r>
      <t xml:space="preserve">6) SOCIÁLNÍ FOND V OBDOBÍ 1 - 12/2005    </t>
    </r>
    <r>
      <rPr>
        <b/>
        <sz val="10"/>
        <rFont val="Arial CE"/>
        <family val="2"/>
      </rPr>
      <t>(Kč)</t>
    </r>
  </si>
  <si>
    <t>i)  SROP  - PŘIBYSLAVICE  1 - 12/2005</t>
  </si>
  <si>
    <t>j) INTERREG  IIIA  -  jezdectví  1 - 12/2005</t>
  </si>
  <si>
    <t>KEY INVESTMENTS</t>
  </si>
  <si>
    <t>k) KOFINANCOVÁNÍ  IP V OPATŘENÍ 4.2.2. SROP  1 - 12/2005</t>
  </si>
  <si>
    <t>SU 236 80</t>
  </si>
  <si>
    <t>l) SEVEROJIŽNÍ  PROPOJENÍ  1 - 12/2005</t>
  </si>
  <si>
    <r>
      <t xml:space="preserve">8) FOND STRATEGICKÝCH REZERV V OBDOBÍ 1 - 12/2005   </t>
    </r>
    <r>
      <rPr>
        <b/>
        <sz val="10"/>
        <rFont val="Arial CE"/>
        <family val="2"/>
      </rPr>
      <t>(Kč)</t>
    </r>
  </si>
  <si>
    <t>IP Adaptabilní školy - počáteční vzdělávání</t>
  </si>
  <si>
    <t>Dotace MŠMT - financování IP</t>
  </si>
  <si>
    <t>IP Adaptabilní školy - další vzdělávání</t>
  </si>
  <si>
    <t>SU 236 78</t>
  </si>
  <si>
    <t>SU 236 77</t>
  </si>
  <si>
    <t>Dotace z MŠMT - financování IP</t>
  </si>
  <si>
    <t>IP Vzdělávání zadavatele a poskytovatelů v oblasti standardů</t>
  </si>
  <si>
    <t>kvality sociálních služeb v rezidenčních službách v kraji Vysočina</t>
  </si>
  <si>
    <t>SU 236 76</t>
  </si>
  <si>
    <t>Dotace MPSV - financování IP</t>
  </si>
  <si>
    <t>Energetické využívání obnovitel.z.-N</t>
  </si>
  <si>
    <t>Webové stránky měst a obcí - III</t>
  </si>
  <si>
    <t>Bezpečnost ICT - nerozděleno</t>
  </si>
  <si>
    <t>Leader Vysočiny</t>
  </si>
  <si>
    <t>Krajina Vysočiny - nerozděleno</t>
  </si>
  <si>
    <t>Regionální kultura V - nerozděleno</t>
  </si>
  <si>
    <t>Veřejně přístupný internet II - nerozděleno</t>
  </si>
  <si>
    <t xml:space="preserve">GIS V - nerozděleno </t>
  </si>
  <si>
    <t>Nevyužívané památky - nerozděleno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</si>
  <si>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</si>
  <si>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</si>
  <si>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</si>
  <si>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</si>
  <si>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</si>
  <si>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</si>
  <si>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</si>
  <si>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</si>
  <si>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</si>
  <si>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</si>
  <si>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</si>
  <si>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</si>
  <si>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</si>
  <si>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</si>
  <si>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</si>
  <si>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Záležitosti vodního hospodářství j.n.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</si>
  <si>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</si>
  <si>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</si>
  <si>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</si>
  <si>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</si>
  <si>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</si>
  <si>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</si>
  <si>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</si>
  <si>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</si>
  <si>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</si>
  <si>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</si>
  <si>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Zařízení vých.poradenství a preventivní vých.péče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</si>
  <si>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</si>
  <si>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</si>
  <si>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</si>
  <si>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</si>
  <si>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</si>
  <si>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</si>
  <si>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</si>
  <si>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</si>
  <si>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80</t>
  </si>
  <si>
    <t>Pořízení movitého investičního majetku</t>
  </si>
  <si>
    <t>Běžné výdaje</t>
  </si>
  <si>
    <t>Kapitálové výdaje</t>
  </si>
  <si>
    <t>KAPITOLA KULTURA</t>
  </si>
  <si>
    <t>40</t>
  </si>
  <si>
    <t>Činnost muzeí a galerií</t>
  </si>
  <si>
    <t>Činnosti knihovnické</t>
  </si>
  <si>
    <t>Zachování a obnova kulturních památek</t>
  </si>
  <si>
    <t>Záležitosti kultury j.n.</t>
  </si>
  <si>
    <t>50</t>
  </si>
  <si>
    <t>Ostatní správa ve zdravotnictví j.n.</t>
  </si>
  <si>
    <t>Ostatní činnost ve zdravotnictví</t>
  </si>
  <si>
    <t>KAPITOLA ŽIVOTNÍ PROSTŘEDÍ</t>
  </si>
  <si>
    <t>60</t>
  </si>
  <si>
    <t>Ekologická výchova a osvěta</t>
  </si>
  <si>
    <t>Ekologické záležitosti a programy j.n.</t>
  </si>
  <si>
    <t>70</t>
  </si>
  <si>
    <t>Územní plánování</t>
  </si>
  <si>
    <t>10</t>
  </si>
  <si>
    <t>KAPITOLA SOCIÁLNÍ VĚCI</t>
  </si>
  <si>
    <t>Sociální ústavy pro zdravotně postiženou mládež včetně diagnostických ústavů</t>
  </si>
  <si>
    <t>Sociální péče a pomoc dětem a mládeži j.n.</t>
  </si>
  <si>
    <t>Záležitosti sociálních věcí a politiky zaměstnanosti j.n.</t>
  </si>
  <si>
    <t>KAPITOLA POŽÁRNÍ OCHRANA A IZS</t>
  </si>
  <si>
    <t>18</t>
  </si>
  <si>
    <t>Požární ochrana - dobrovolná část</t>
  </si>
  <si>
    <t>Požární ochrana - profesionální část</t>
  </si>
  <si>
    <t>KAPITOLA REGIONÁLNÍ ROZVOJ</t>
  </si>
  <si>
    <t>90</t>
  </si>
  <si>
    <t>Záležitosti průmyslu, stavebnictví, obchodu a služeb jn.</t>
  </si>
  <si>
    <t>Vnitřní obchod, služby a turismus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</si>
  <si>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</si>
  <si>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</si>
  <si>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</si>
  <si>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</si>
  <si>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</si>
  <si>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</si>
  <si>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</si>
  <si>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</si>
  <si>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</si>
  <si>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</si>
  <si>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</si>
  <si>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</si>
  <si>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</si>
  <si>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</si>
  <si>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</si>
  <si>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</si>
  <si>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</si>
  <si>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</si>
  <si>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Zastupitelstva krajů</t>
  </si>
  <si>
    <t>17</t>
  </si>
  <si>
    <t>Převod do sociálního fondu</t>
  </si>
  <si>
    <t>KAPITOLA KRAJSKÝ ÚŘAD</t>
  </si>
  <si>
    <t>19</t>
  </si>
  <si>
    <t>Činnost regionální správy</t>
  </si>
  <si>
    <t>-0,80% p.a.</t>
  </si>
  <si>
    <t>1,03% p.a.</t>
  </si>
  <si>
    <t>Aktuální hodnota portfolia ke dni 31. 12. 2005</t>
  </si>
  <si>
    <t>Zhodnocení od 22.1.2004 do 31. 12. 2005</t>
  </si>
  <si>
    <t>Struktura portfolia ke dni 31. 12. 2005</t>
  </si>
  <si>
    <t>2,85% p.a.</t>
  </si>
  <si>
    <t>2,71% p.a.</t>
  </si>
  <si>
    <t>2,75% p.a.</t>
  </si>
  <si>
    <t>5,87% p.a.</t>
  </si>
  <si>
    <t>5,61% p.a.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</si>
  <si>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</si>
  <si>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</si>
  <si>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</si>
  <si>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</si>
  <si>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</si>
  <si>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</si>
  <si>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</si>
  <si>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</si>
  <si>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Záležitosti zahraničního obchodu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</si>
  <si>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</si>
  <si>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</si>
  <si>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</si>
  <si>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</si>
  <si>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</si>
  <si>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</si>
  <si>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</si>
  <si>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</si>
  <si>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</si>
  <si>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</si>
  <si>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</si>
  <si>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</si>
  <si>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</si>
  <si>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</si>
  <si>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</si>
  <si>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</si>
  <si>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</si>
  <si>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</si>
  <si>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</si>
  <si>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</si>
  <si>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</si>
  <si>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</si>
  <si>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</si>
  <si>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</si>
  <si>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</si>
  <si>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</si>
  <si>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</si>
  <si>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</si>
  <si>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Výdaje na zeměd.a lesní hospodářství j.n.</t>
  </si>
  <si>
    <t>0</t>
  </si>
  <si>
    <t>Výstavní činnosti v kultuře</t>
  </si>
  <si>
    <t>Dotace soukromým školám (UZ 33155)</t>
  </si>
  <si>
    <t>Ostatní činnosti k ochraně ovzduší</t>
  </si>
  <si>
    <t>Domovy důchodců</t>
  </si>
  <si>
    <t>Rozpočet</t>
  </si>
  <si>
    <t>Příjmy z prodeje pozemků</t>
  </si>
  <si>
    <t>Příjmy z prodeje ostatních nemovitostí a jejich částí</t>
  </si>
  <si>
    <t>Divadelní činnost</t>
  </si>
  <si>
    <t>Ostatní nemocnice</t>
  </si>
  <si>
    <t>Ústavní péče j.n.</t>
  </si>
  <si>
    <t>Zdravotnická záchranná služba</t>
  </si>
  <si>
    <t>Sociální ústavy pro dospělé</t>
  </si>
  <si>
    <t>Ostatní nakládání s odpady j.n.</t>
  </si>
  <si>
    <t>Chráněné části přírody</t>
  </si>
  <si>
    <t>Ochrana druhů a stanovišť</t>
  </si>
  <si>
    <t>Ostatní činnosti k ochraně přírody a krajiny j.n.</t>
  </si>
  <si>
    <t>Dopravní obslužnost - železnice</t>
  </si>
  <si>
    <t>15</t>
  </si>
  <si>
    <t>Ostatní složky a činnosti integrovaného záchranného systému j.n.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</si>
  <si>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</si>
  <si>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</si>
  <si>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</si>
  <si>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</si>
  <si>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</si>
  <si>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</si>
  <si>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</si>
  <si>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</si>
  <si>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</si>
  <si>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</si>
  <si>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</si>
  <si>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</si>
  <si>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</si>
  <si>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</si>
  <si>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</si>
  <si>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>Územní rozvoj</t>
  </si>
  <si>
    <t xml:space="preserve">Zařízení výchovného poradenství </t>
  </si>
  <si>
    <t>Příspěvek z dotací mimo přímé náklady</t>
  </si>
  <si>
    <t>Celkem příspěvek z dotací</t>
  </si>
  <si>
    <t>Zařízení výchovného poradenství a preventivní výchovné péče</t>
  </si>
  <si>
    <t xml:space="preserve">Pečovatelská služba </t>
  </si>
  <si>
    <t>Soc. pomoc dětem a mládeži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</si>
  <si>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</si>
  <si>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</si>
  <si>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</si>
  <si>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</si>
  <si>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</si>
  <si>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</si>
  <si>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</si>
  <si>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</si>
  <si>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</si>
  <si>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</si>
  <si>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</si>
  <si>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</si>
  <si>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</si>
  <si>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</si>
  <si>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</si>
  <si>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</si>
  <si>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</si>
  <si>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</si>
  <si>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</si>
  <si>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</si>
  <si>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</si>
  <si>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</si>
  <si>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</si>
  <si>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</si>
  <si>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</si>
  <si>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</si>
  <si>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</si>
  <si>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</si>
  <si>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</si>
  <si>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</si>
  <si>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</si>
  <si>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</si>
  <si>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</si>
  <si>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</si>
  <si>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</si>
  <si>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</si>
  <si>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</si>
  <si>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</si>
  <si>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</si>
  <si>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</si>
  <si>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</si>
  <si>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RK-08-2006-38, př. 1upr1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</si>
  <si>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</si>
  <si>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</si>
  <si>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</si>
  <si>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</si>
  <si>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</si>
  <si>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</si>
  <si>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</si>
  <si>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</si>
  <si>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</si>
  <si>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</si>
  <si>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</si>
  <si>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</si>
  <si>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</si>
  <si>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</si>
  <si>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</si>
  <si>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</si>
  <si>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</si>
  <si>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</si>
  <si>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</si>
  <si>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</si>
  <si>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</si>
  <si>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</si>
  <si>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</si>
  <si>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</si>
  <si>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</si>
  <si>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</si>
  <si>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</si>
  <si>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</si>
  <si>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</si>
  <si>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</si>
  <si>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</si>
  <si>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</si>
  <si>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</si>
  <si>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</si>
  <si>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</si>
  <si>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</si>
  <si>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</si>
  <si>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</si>
  <si>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</si>
  <si>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</si>
  <si>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</si>
  <si>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</si>
  <si>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</si>
  <si>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§ 3299 pol 5000-5999 minus UZ jinde obsažené</t>
  </si>
  <si>
    <t>su 223- 232</t>
  </si>
  <si>
    <t>pro 1. kolo výzev do grantových schémat</t>
  </si>
  <si>
    <t>posílení prostředků na dotace obcím na vodohospodářské a ekolologické akce, apod.)</t>
  </si>
  <si>
    <t>Náměšť nad Oslavou na vybudování cyklostezek)</t>
  </si>
  <si>
    <t xml:space="preserve">biatl. areálu, poskytnutí půjčky o.s. Agora, dotace pro Sdružení rozvoj Třebíčska na podnikatelský inkubátor, dotace městům Jihlava a </t>
  </si>
  <si>
    <t>* částka 177 330 tis. Kč představuje zapojení části přebytků hospodaření z minulých let, soustřeďovaných ve FSR, do rozpočtu roku 2005</t>
  </si>
  <si>
    <r>
      <t xml:space="preserve">a) do schváleného rozpočtu 2005 bylo zapojeno </t>
    </r>
    <r>
      <rPr>
        <b/>
        <sz val="8"/>
        <rFont val="Arial CE"/>
        <family val="0"/>
      </rPr>
      <t>41 425 tis. Kč</t>
    </r>
    <r>
      <rPr>
        <sz val="8"/>
        <rFont val="Arial CE"/>
        <family val="2"/>
      </rPr>
      <t xml:space="preserve"> na financování strav. pavilonu v Nemocnici Třebíč a na podporu projektů</t>
    </r>
  </si>
  <si>
    <t>Stav na bankovním účtu k 31. 12. 2005</t>
  </si>
  <si>
    <t>+120 000 000</t>
  </si>
  <si>
    <t>Vázané prostředky na stavební úpravy sídla kraje</t>
  </si>
  <si>
    <t>Zdroje fondu celkem</t>
  </si>
  <si>
    <t>cca</t>
  </si>
  <si>
    <t>z toho :</t>
  </si>
  <si>
    <t>Schválené a dosud nerealizované převody na zvláštní účty :</t>
  </si>
  <si>
    <t>v Kč</t>
  </si>
  <si>
    <t>Terénní mapování sítě jezdeckých stezek a koňských stanic</t>
  </si>
  <si>
    <t>II/411, II/152, III/15226 Moravské Budějovice - okr. křižovatka</t>
  </si>
  <si>
    <t>Oprava mostu ev. číslo 35114-4 v Přibyslavicích</t>
  </si>
  <si>
    <t>Oprava silnice III/35114 a III/03821 Havlíčkův Brod, Lidická - Havířská, 2. stavba</t>
  </si>
  <si>
    <t>Podpora sociální integrace v kraji Vysočina 2004-2006 (administrace)</t>
  </si>
  <si>
    <t>Rekonstrukce silnice II/405 v úseku JI - TR, II. etapa, úsek číslo 1 JI - Příseka km 0,000-4,276</t>
  </si>
  <si>
    <t>Budování rozvojového partnerství</t>
  </si>
  <si>
    <t>b) Zastupitelstvem schválené a dosud nerealizované převody do rozpočtu kraje :</t>
  </si>
  <si>
    <t>Převod do rozpočtu (kapitola Kultura na projekt Muzea Vysočiny Jihlava)</t>
  </si>
  <si>
    <t>c) Zastupitelstvem kraje pouze schválený příslib financování :</t>
  </si>
  <si>
    <t>Podpora sociální integrace v kraji Vysočina 2004 - 2006</t>
  </si>
  <si>
    <t>Podpora drobných podnikatelů v ekonomicky slabých regionech kraje Vysočina</t>
  </si>
  <si>
    <t>Podpora malých a středních podnikatelů v ekonomicky slabých regionech kraje Vysočina</t>
  </si>
  <si>
    <t xml:space="preserve">Podpora regionální a místní infrastruktury cestovního ruchu </t>
  </si>
  <si>
    <t xml:space="preserve">Podpora regionálních a místních služeb cestovního ruchu </t>
  </si>
  <si>
    <t>Kulturní dědictví Vysočiny (EHP/Norsko)</t>
  </si>
  <si>
    <t>Centrum maternofetální medicíny</t>
  </si>
  <si>
    <t>Předpokládané vratky půjček od nemocnic JI, HB</t>
  </si>
  <si>
    <t>+25 939 000</t>
  </si>
  <si>
    <t xml:space="preserve">r) Ekonomický plán aktivních projektů EU - rozpočet, cash-flow </t>
  </si>
  <si>
    <t>Celkové výdaje projektu z rozpočtu kraje</t>
  </si>
  <si>
    <t xml:space="preserve">Celkové příjmy projektu do rozpočtu kraje </t>
  </si>
  <si>
    <t>Přiděleno na zvláštní účet z FSR (tis. Kč)</t>
  </si>
  <si>
    <t>Skutečné výdaje 2005</t>
  </si>
  <si>
    <t>Předpoklad 2006</t>
  </si>
  <si>
    <t>Předpoklad 2007</t>
  </si>
  <si>
    <t>Předpoklad další období</t>
  </si>
  <si>
    <t xml:space="preserve">Skutečné příjmy 2005 (dotace+isprofin+úroky) </t>
  </si>
  <si>
    <t>Předpoklad 2006 (přijaté dotace)</t>
  </si>
  <si>
    <t>Předpoklad 2007(přijaté dotace)</t>
  </si>
  <si>
    <t>Realizace informační kampaně pro Iniciativu Společenství INTERREG IIIA Česká republika - Rakousko v kraji Vysočina</t>
  </si>
  <si>
    <t>Technická asistence SROP: Ostatní výdaje technické pomoci SROP</t>
  </si>
  <si>
    <t>Technická asistence SROP: Aktivity spojené s řízením SROP</t>
  </si>
  <si>
    <t>II/411, II/152, III/15226 Moravské Budějovice - okružní křižovatka</t>
  </si>
  <si>
    <t>Rekonstrukce mostu ev. č. 35114-4 v Přibyslavicích a rekonstrukce silnice III/35114</t>
  </si>
  <si>
    <t>Terénní mapování sitě jezdeckých stezek a koňských stanic v kraji Vysočina</t>
  </si>
  <si>
    <t>Rekonstrukce silnice II /405 v úseku Jihlava - Třebíč, úsek č. 1 Jihlava - Příseka, km 0,000 - 4,276</t>
  </si>
  <si>
    <t xml:space="preserve">Rozvoj kapacit dalšího profesního vzdělávání - OP RLZ </t>
  </si>
  <si>
    <t>Adaptabilní školy - Počáteční vzdělávání</t>
  </si>
  <si>
    <t>Adaptabilní školy - Další vzdělávání</t>
  </si>
  <si>
    <t>Vzdělávání zadavatele a poskytovatelů v oblasti standardů kvality soc. služeb v rezidenčních službách v kraji Vysočina  - OP RLZ</t>
  </si>
  <si>
    <t>Poznámka :</t>
  </si>
  <si>
    <t>V roce 2005 byly ukončeny tyto 4 projekty Technické asistence SROP (celkové přijmy v roce 2005 byly 11 tis. Kč a celkové výdaje 105 tis. Kč) :</t>
  </si>
  <si>
    <t>1. Monitoring a hodnocení</t>
  </si>
  <si>
    <t>2. Kontroly a kontrolní systémy</t>
  </si>
  <si>
    <t xml:space="preserve">3. Info, publicita, studie a odborné publikace </t>
  </si>
  <si>
    <t>4. Řízení a implementace</t>
  </si>
  <si>
    <t>Zůstatek těchto 4 projektů byl převeden na stávající 2 projekty Technické asistence SROP.</t>
  </si>
  <si>
    <r>
      <t xml:space="preserve">b) při schvalování závěrečného účtu 2004 bylo rozhodnuto o zapojení části přebytku hosp. kraje za rok 2004 v celkové výši </t>
    </r>
    <r>
      <rPr>
        <b/>
        <sz val="8"/>
        <rFont val="Arial CE"/>
        <family val="0"/>
      </rPr>
      <t xml:space="preserve">119 731 tis. Kč </t>
    </r>
  </si>
  <si>
    <t xml:space="preserve">(krytí závazků roku 2004, zajištění zdrojů pro fin. vypořádání, financování stavebních akcí, posílení příspěvku zřiz. soc. organizací,  </t>
  </si>
  <si>
    <r>
      <t xml:space="preserve">c) v průběhu roku 2005 byl z rozhodnutí ZK rozpočet posílen o dalších </t>
    </r>
    <r>
      <rPr>
        <b/>
        <sz val="8"/>
        <rFont val="Arial CE"/>
        <family val="0"/>
      </rPr>
      <t>16 174 tis. Kč</t>
    </r>
    <r>
      <rPr>
        <sz val="8"/>
        <rFont val="Arial CE"/>
        <family val="2"/>
      </rPr>
      <t xml:space="preserve"> (dotace městu Nové Město n. M. na výstavbu</t>
    </r>
  </si>
  <si>
    <t>pol 5000-5999</t>
  </si>
  <si>
    <t>Speciální SOU a U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</si>
  <si>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</si>
  <si>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</si>
  <si>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</si>
  <si>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</si>
  <si>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</si>
  <si>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</si>
  <si>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</si>
  <si>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</si>
  <si>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</si>
  <si>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</si>
  <si>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</si>
  <si>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</si>
  <si>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</si>
  <si>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</si>
  <si>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</si>
  <si>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</si>
  <si>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</si>
  <si>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Činnosti památkových ústavů, hradů</t>
  </si>
  <si>
    <t>Ostatní speciální zdrav. programy</t>
  </si>
  <si>
    <t>Lékařská služba první pomoci</t>
  </si>
  <si>
    <t>Sběr a svoz nebezpečných odpadů</t>
  </si>
  <si>
    <t>Pozor na Herálec doplatky rok 2003</t>
  </si>
  <si>
    <t>Zvláštní zař.pro výkon pěstounské péče</t>
  </si>
  <si>
    <t>§ 6113 - ORJ 1700, pol. 5179 -17 tis. a pol. 5163 - 30 tis.</t>
  </si>
  <si>
    <t>§ 6330 - pol. 5342, ORJ 1700, ORG 1701   +  185 tis.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</si>
  <si>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</si>
  <si>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</si>
  <si>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</si>
  <si>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</si>
  <si>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</si>
  <si>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2212 - ORJ 8000, ORG XXXX - 341.229 tis. kap.</t>
  </si>
  <si>
    <t>§ 4313 - 12.600 tis. 8000 běž. a 2.700 tis. 8000 kap.</t>
  </si>
  <si>
    <t>§ 4311 - 1.400 tis. 8000 bež. a 50.100 tis. 8000 kap.</t>
  </si>
  <si>
    <t>§ 4316 - 3.700 tis.  8000 běž. a 16.400 tis. 8000 kap.</t>
  </si>
  <si>
    <t>Hudební činnost</t>
  </si>
  <si>
    <t>Ostatní záležitosti kultury</t>
  </si>
  <si>
    <t xml:space="preserve">§ 3319 - ORJ 4000 - 390 tis. </t>
  </si>
  <si>
    <t xml:space="preserve">Film, tvorba, distribuce, kina a audio </t>
  </si>
  <si>
    <t>Ostatní tělovýchovná činnost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</si>
  <si>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</si>
  <si>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</si>
  <si>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</si>
  <si>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>ROK 2004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</si>
  <si>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</si>
  <si>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</si>
  <si>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</si>
  <si>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</si>
  <si>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 xml:space="preserve">Záležitosti vzdělávání </t>
  </si>
  <si>
    <t>Odvádění a čištění odpadních vod</t>
  </si>
  <si>
    <t xml:space="preserve">Ostatní správa v zemědělství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</si>
  <si>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</si>
  <si>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</si>
  <si>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</si>
  <si>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</si>
  <si>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</si>
  <si>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</si>
  <si>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</si>
  <si>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</si>
  <si>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>Silnice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</si>
  <si>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</si>
  <si>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</si>
  <si>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</t>
  </si>
  <si>
    <t>Ostatní záležitosti kultury církví a sděl.p.</t>
  </si>
  <si>
    <t xml:space="preserve">Neinvestiční výdaje spojené s majetkem kraje - režijní výdaje </t>
  </si>
  <si>
    <t>Investiční výdaje spojené s majetkem kraje - výkupy</t>
  </si>
  <si>
    <t>OSTATNÍ FINANČNÍ OPERACE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</si>
  <si>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</si>
  <si>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</si>
  <si>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</si>
  <si>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</si>
  <si>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Ostatní neinvestiční dotace přijaté ze SR               (pol.4116)</t>
  </si>
  <si>
    <t xml:space="preserve">SCHVÁLENÝ   ROZPOČET   ROK   2005    </t>
  </si>
  <si>
    <t>SCHVÁLENÝ   ROZPOČET   ROK   2005</t>
  </si>
  <si>
    <t>SALDO PŘÍJMŮ A VÝDAJŮ (stav k 31.12.2005 na ZBÚ)</t>
  </si>
  <si>
    <t>Vratky z depozit rok 2005</t>
  </si>
  <si>
    <t>Převod prostředků ze zrušených školních statků</t>
  </si>
  <si>
    <t>Přijaté sankční platby                                          (pol. 2210)</t>
  </si>
  <si>
    <t>,</t>
  </si>
  <si>
    <t>Ostatní pov. poj. placené zaměstnavatelem</t>
  </si>
  <si>
    <t>Dary obyvatelstvu</t>
  </si>
  <si>
    <t>CELKEM příjmy</t>
  </si>
  <si>
    <t>CELKEM výdaje</t>
  </si>
  <si>
    <t>Ostatní příjmy (provize,vratka  z depozit)</t>
  </si>
  <si>
    <t>Vyplacené grantové programy</t>
  </si>
  <si>
    <t xml:space="preserve"> VÝDAJE CELKEM</t>
  </si>
  <si>
    <t xml:space="preserve">11 b) Zpráva o stavu portfolia v období 1 - 12/2005 </t>
  </si>
  <si>
    <t xml:space="preserve">11 c) Zpráva o stavu portfolia v období 1 - 12/2005 </t>
  </si>
  <si>
    <t xml:space="preserve">d) INTERREG III A - TECHNICKÁ ASISTENCE  1 - 12/2005 </t>
  </si>
  <si>
    <t>m) ADAPT. ŠK. - POČÁTEČNÍ VZDĚLÁVÁNÍ  1 - 12/2005</t>
  </si>
  <si>
    <t>n) ADAPT. ŠK. - DALŠÍ VZDĚLÁVÁNÍ  1 - 12/2005</t>
  </si>
  <si>
    <t>o) OPATŘENÍ 2.1. OPRLZ  1 - 12/2005</t>
  </si>
  <si>
    <t>p) SROP - JIHLAVA - PŘÍSEKA  1 - 12/2005</t>
  </si>
  <si>
    <t>Krajský úřad - příděl</t>
  </si>
  <si>
    <t>Zastupitelé (uvolnění) - příděl</t>
  </si>
  <si>
    <t>Dopravní obslužnost  - silnice</t>
  </si>
  <si>
    <t>( tis. Kč)</t>
  </si>
  <si>
    <t>Celkem mimořádné příjmy</t>
  </si>
  <si>
    <t>Rozpis mimořádných (nerozpočtovaných) příjmů</t>
  </si>
  <si>
    <t>Ostatní nedaňové příjmy (nerozpočtované)</t>
  </si>
  <si>
    <t>Investiční dotace ze státních fondů                        (pol. 4213)</t>
  </si>
  <si>
    <t>Přímé náklady  (UZ 33353)</t>
  </si>
  <si>
    <t xml:space="preserve">KAPITOLA CELKEM </t>
  </si>
  <si>
    <t>SEKRETARIÁT HEJTMANA</t>
  </si>
  <si>
    <t>REGIONÁLNÍ ROZVOJ</t>
  </si>
  <si>
    <t>Poskytnuté neinvestiční příspěvky a náhrady</t>
  </si>
  <si>
    <t>KrÚ - VNITŘNÍ SPRÁVA</t>
  </si>
  <si>
    <t>Celospolečenské funkce lesů</t>
  </si>
  <si>
    <t>Celkem seskupení položek 42xx                                         investiční přijaté dotace</t>
  </si>
  <si>
    <t>Neinvestiční přijaté dotace z kapitoly VPS SR        (pol.4111)</t>
  </si>
  <si>
    <t>Monitoring k zajišť.radioaktivního záření</t>
  </si>
  <si>
    <t xml:space="preserve">daň z příjmů PO </t>
  </si>
  <si>
    <t>daň placená krajem</t>
  </si>
  <si>
    <t>91</t>
  </si>
  <si>
    <t>Ubytovací zařízení středních škol</t>
  </si>
  <si>
    <t>Kapitoly celkem</t>
  </si>
  <si>
    <t>Investice v sociálních věcech</t>
  </si>
  <si>
    <t>% z upr.rozpoč.</t>
  </si>
  <si>
    <t>Ost. soc. péče a pomoc rodině a manž.</t>
  </si>
  <si>
    <t>rozpočet na 4.čtvrtletí bude narozpočtován</t>
  </si>
  <si>
    <t xml:space="preserve">11 a) Zpráva o stavu portfolia v období 1 - 12/2005 </t>
  </si>
  <si>
    <t>v prosinci !!</t>
  </si>
  <si>
    <t>Činnosti muzeí a galerií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</si>
  <si>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</si>
  <si>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</si>
  <si>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</si>
  <si>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</si>
  <si>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</si>
  <si>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Splátky půjček nemocnice JI, HB, TR</t>
  </si>
  <si>
    <t>Vratky nevyčerpaných příspěvků z grant. pr.</t>
  </si>
  <si>
    <t>Přijaté dotace ze SR - souhrnný dotační vztah        (pol.4112)</t>
  </si>
  <si>
    <t>ROK 2005</t>
  </si>
  <si>
    <t>Zůstatek z roku 2004</t>
  </si>
  <si>
    <t>Ostatní čerpání dle statutu SF</t>
  </si>
  <si>
    <t>Kapitola informatika</t>
  </si>
  <si>
    <t>Kapitola Sekretariátu Regionální rady NUTS II</t>
  </si>
  <si>
    <t>KAPITOLA INFORMATIKA</t>
  </si>
  <si>
    <t>Finanční vypořádání za rok 2004</t>
  </si>
  <si>
    <t>Humanitární zahraniční pomoc</t>
  </si>
  <si>
    <t>51</t>
  </si>
  <si>
    <t>Investice ve zdravotnictví</t>
  </si>
  <si>
    <t>Převod z Fondu strategických rezerv</t>
  </si>
  <si>
    <t>počet stran: 40</t>
  </si>
  <si>
    <t>Vratka DOL Počátky</t>
  </si>
  <si>
    <t>Rozvoj Třebíčská - INKUBÁTOR</t>
  </si>
  <si>
    <t>Humanitární pomoc postiženým oblastem v jihových. Asii</t>
  </si>
  <si>
    <t>Vratka návratné fin. výpomoci od DOL Počátky</t>
  </si>
  <si>
    <t>DOL Počátky - úhrada kumul. ztráty a přísp. na provoz</t>
  </si>
  <si>
    <t>ISŠ stavební a U JI - Truhl.  Pávov, vybudování přípojky NN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</si>
</sst>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#,##0_ ;\-#,##0\ "/>
  </numFmts>
  <fonts count="6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0"/>
    </font>
    <font>
      <sz val="9.75"/>
      <name val="Arial CE"/>
      <family val="2"/>
    </font>
    <font>
      <sz val="1"/>
      <name val="Arial"/>
      <family val="0"/>
    </font>
    <font>
      <sz val="1.5"/>
      <name val="Arial"/>
      <family val="0"/>
    </font>
    <font>
      <b/>
      <i/>
      <sz val="14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sz val="1.5"/>
      <name val="Arial CE"/>
      <family val="0"/>
    </font>
    <font>
      <b/>
      <sz val="11"/>
      <name val="Arial"/>
      <family val="2"/>
    </font>
    <font>
      <sz val="1.75"/>
      <name val="Arial"/>
      <family val="0"/>
    </font>
    <font>
      <sz val="2"/>
      <name val="Arial"/>
      <family val="0"/>
    </font>
    <font>
      <sz val="2.5"/>
      <name val="Arial CE"/>
      <family val="0"/>
    </font>
    <font>
      <b/>
      <sz val="3.25"/>
      <name val="Arial"/>
      <family val="2"/>
    </font>
    <font>
      <b/>
      <sz val="4.75"/>
      <name val="Arial"/>
      <family val="2"/>
    </font>
    <font>
      <b/>
      <sz val="2.25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10"/>
      <color indexed="53"/>
      <name val="Arial CE"/>
      <family val="2"/>
    </font>
    <font>
      <b/>
      <sz val="16"/>
      <name val="Arial"/>
      <family val="2"/>
    </font>
    <font>
      <b/>
      <sz val="20.25"/>
      <name val="Arial"/>
      <family val="2"/>
    </font>
    <font>
      <b/>
      <sz val="12"/>
      <name val="Arial"/>
      <family val="2"/>
    </font>
    <font>
      <b/>
      <sz val="10.25"/>
      <name val="Arial"/>
      <family val="2"/>
    </font>
    <font>
      <sz val="8.25"/>
      <name val="Arial"/>
      <family val="0"/>
    </font>
    <font>
      <b/>
      <sz val="14"/>
      <name val="Arial"/>
      <family val="2"/>
    </font>
    <font>
      <b/>
      <sz val="8"/>
      <name val="Arial CE"/>
      <family val="0"/>
    </font>
    <font>
      <i/>
      <sz val="11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6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10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3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32" fillId="0" borderId="1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5" fillId="4" borderId="0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0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/>
    </xf>
    <xf numFmtId="0" fontId="0" fillId="0" borderId="6" xfId="0" applyFont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" fontId="0" fillId="2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/>
    </xf>
    <xf numFmtId="1" fontId="0" fillId="4" borderId="1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4" fontId="0" fillId="0" borderId="4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4" fontId="40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center" vertical="top"/>
    </xf>
    <xf numFmtId="3" fontId="0" fillId="4" borderId="6" xfId="0" applyNumberFormat="1" applyFont="1" applyFill="1" applyBorder="1" applyAlignment="1">
      <alignment wrapText="1"/>
    </xf>
    <xf numFmtId="3" fontId="0" fillId="4" borderId="6" xfId="0" applyNumberFormat="1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5" fillId="4" borderId="1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3" fillId="4" borderId="1" xfId="0" applyNumberFormat="1" applyFont="1" applyFill="1" applyBorder="1" applyAlignment="1">
      <alignment/>
    </xf>
    <xf numFmtId="3" fontId="35" fillId="4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wrapText="1"/>
    </xf>
    <xf numFmtId="3" fontId="2" fillId="7" borderId="3" xfId="0" applyNumberFormat="1" applyFont="1" applyFill="1" applyBorder="1" applyAlignment="1">
      <alignment/>
    </xf>
    <xf numFmtId="0" fontId="15" fillId="4" borderId="1" xfId="0" applyFont="1" applyFill="1" applyBorder="1" applyAlignment="1">
      <alignment vertical="center"/>
    </xf>
    <xf numFmtId="3" fontId="33" fillId="4" borderId="1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1" fontId="2" fillId="4" borderId="1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/>
    </xf>
    <xf numFmtId="14" fontId="0" fillId="0" borderId="1" xfId="0" applyNumberForma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34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3" fontId="0" fillId="4" borderId="6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49" fillId="0" borderId="0" xfId="0" applyFont="1" applyFill="1" applyAlignment="1">
      <alignment/>
    </xf>
    <xf numFmtId="0" fontId="0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shrinkToFit="1"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3" fillId="0" borderId="1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24" fillId="4" borderId="0" xfId="0" applyFont="1" applyFill="1" applyAlignment="1">
      <alignment/>
    </xf>
    <xf numFmtId="4" fontId="39" fillId="4" borderId="0" xfId="0" applyNumberFormat="1" applyFont="1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17" fillId="4" borderId="0" xfId="0" applyNumberFormat="1" applyFont="1" applyFill="1" applyAlignment="1">
      <alignment/>
    </xf>
    <xf numFmtId="0" fontId="0" fillId="0" borderId="1" xfId="0" applyFont="1" applyBorder="1" applyAlignment="1">
      <alignment horizontal="left"/>
    </xf>
    <xf numFmtId="3" fontId="0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3" fontId="32" fillId="0" borderId="1" xfId="0" applyNumberFormat="1" applyFont="1" applyBorder="1" applyAlignment="1">
      <alignment horizontal="right" vertical="top" wrapText="1"/>
    </xf>
    <xf numFmtId="49" fontId="0" fillId="0" borderId="1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173" fontId="0" fillId="0" borderId="1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0" fontId="0" fillId="0" borderId="8" xfId="0" applyBorder="1" applyAlignment="1">
      <alignment/>
    </xf>
    <xf numFmtId="8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/>
    </xf>
    <xf numFmtId="8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58" fillId="0" borderId="1" xfId="0" applyFont="1" applyBorder="1" applyAlignment="1">
      <alignment/>
    </xf>
    <xf numFmtId="44" fontId="35" fillId="0" borderId="1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1" xfId="0" applyNumberFormat="1" applyFont="1" applyFill="1" applyBorder="1" applyAlignment="1">
      <alignment horizontal="right"/>
    </xf>
    <xf numFmtId="10" fontId="2" fillId="0" borderId="3" xfId="20" applyNumberFormat="1" applyFont="1" applyFill="1" applyBorder="1" applyAlignment="1">
      <alignment horizontal="center"/>
    </xf>
    <xf numFmtId="8" fontId="2" fillId="0" borderId="10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10" fontId="2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3" xfId="0" applyFont="1" applyBorder="1" applyAlignment="1">
      <alignment/>
    </xf>
    <xf numFmtId="10" fontId="0" fillId="0" borderId="1" xfId="20" applyNumberFormat="1" applyBorder="1" applyAlignment="1">
      <alignment horizontal="center"/>
    </xf>
    <xf numFmtId="44" fontId="2" fillId="2" borderId="1" xfId="0" applyNumberFormat="1" applyFon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3" xfId="20" applyNumberFormat="1" applyFont="1" applyBorder="1" applyAlignment="1">
      <alignment horizontal="center"/>
    </xf>
    <xf numFmtId="173" fontId="0" fillId="0" borderId="1" xfId="0" applyNumberFormat="1" applyBorder="1" applyAlignment="1">
      <alignment horizontal="right"/>
    </xf>
    <xf numFmtId="173" fontId="0" fillId="2" borderId="1" xfId="0" applyNumberFormat="1" applyFill="1" applyBorder="1" applyAlignment="1">
      <alignment horizontal="right"/>
    </xf>
    <xf numFmtId="0" fontId="24" fillId="4" borderId="0" xfId="0" applyFont="1" applyFill="1" applyBorder="1" applyAlignment="1">
      <alignment/>
    </xf>
    <xf numFmtId="173" fontId="24" fillId="4" borderId="0" xfId="0" applyNumberFormat="1" applyFont="1" applyFill="1" applyBorder="1" applyAlignment="1">
      <alignment horizontal="right"/>
    </xf>
    <xf numFmtId="10" fontId="24" fillId="4" borderId="0" xfId="0" applyNumberFormat="1" applyFont="1" applyFill="1" applyBorder="1" applyAlignment="1">
      <alignment horizontal="center"/>
    </xf>
    <xf numFmtId="7" fontId="35" fillId="0" borderId="10" xfId="0" applyNumberFormat="1" applyFont="1" applyBorder="1" applyAlignment="1">
      <alignment horizontal="right"/>
    </xf>
    <xf numFmtId="49" fontId="2" fillId="0" borderId="3" xfId="0" applyNumberFormat="1" applyFont="1" applyFill="1" applyBorder="1" applyAlignment="1" quotePrefix="1">
      <alignment horizontal="center"/>
    </xf>
    <xf numFmtId="173" fontId="0" fillId="0" borderId="1" xfId="0" applyNumberFormat="1" applyFill="1" applyBorder="1" applyAlignment="1">
      <alignment horizontal="right"/>
    </xf>
    <xf numFmtId="187" fontId="0" fillId="0" borderId="0" xfId="20" applyNumberFormat="1" applyAlignment="1">
      <alignment/>
    </xf>
    <xf numFmtId="186" fontId="0" fillId="0" borderId="0" xfId="20" applyNumberFormat="1" applyAlignment="1">
      <alignment/>
    </xf>
    <xf numFmtId="3" fontId="41" fillId="0" borderId="0" xfId="0" applyNumberFormat="1" applyFont="1" applyAlignment="1">
      <alignment/>
    </xf>
    <xf numFmtId="3" fontId="13" fillId="4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right" vertical="center"/>
    </xf>
    <xf numFmtId="3" fontId="4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9" fontId="17" fillId="0" borderId="0" xfId="0" applyNumberFormat="1" applyFont="1" applyAlignment="1">
      <alignment horizontal="right" vertical="center"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1" xfId="0" applyNumberFormat="1" applyFont="1" applyBorder="1" applyAlignment="1">
      <alignment horizontal="center"/>
    </xf>
    <xf numFmtId="191" fontId="0" fillId="0" borderId="1" xfId="0" applyNumberFormat="1" applyBorder="1" applyAlignment="1">
      <alignment/>
    </xf>
    <xf numFmtId="191" fontId="2" fillId="0" borderId="1" xfId="0" applyNumberFormat="1" applyFont="1" applyBorder="1" applyAlignment="1">
      <alignment/>
    </xf>
    <xf numFmtId="191" fontId="2" fillId="0" borderId="8" xfId="0" applyNumberFormat="1" applyFont="1" applyBorder="1" applyAlignment="1">
      <alignment/>
    </xf>
    <xf numFmtId="191" fontId="0" fillId="0" borderId="1" xfId="0" applyNumberFormat="1" applyFont="1" applyBorder="1" applyAlignment="1">
      <alignment/>
    </xf>
    <xf numFmtId="191" fontId="0" fillId="0" borderId="8" xfId="0" applyNumberFormat="1" applyBorder="1" applyAlignment="1">
      <alignment/>
    </xf>
    <xf numFmtId="191" fontId="39" fillId="2" borderId="3" xfId="0" applyNumberFormat="1" applyFont="1" applyFill="1" applyBorder="1" applyAlignment="1">
      <alignment/>
    </xf>
    <xf numFmtId="191" fontId="0" fillId="0" borderId="0" xfId="0" applyNumberFormat="1" applyBorder="1" applyAlignment="1">
      <alignment/>
    </xf>
    <xf numFmtId="191" fontId="0" fillId="0" borderId="4" xfId="0" applyNumberFormat="1" applyBorder="1" applyAlignment="1">
      <alignment/>
    </xf>
    <xf numFmtId="49" fontId="39" fillId="0" borderId="11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3" fontId="2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49" fontId="0" fillId="0" borderId="6" xfId="0" applyNumberForma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 vertical="top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0" fillId="0" borderId="4" xfId="0" applyNumberForma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64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9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39" fillId="2" borderId="10" xfId="0" applyFont="1" applyFill="1" applyBorder="1" applyAlignment="1">
      <alignment/>
    </xf>
    <xf numFmtId="0" fontId="39" fillId="2" borderId="11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3" fontId="0" fillId="7" borderId="4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/>
    </xf>
    <xf numFmtId="14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2004 (přepočítaném  na rok 2005) a roku 2005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25"/>
          <c:w val="0.875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DANĚ!$B$44:$M$44</c:f>
              <c:strCache/>
            </c:strRef>
          </c:cat>
          <c:val>
            <c:numRef>
              <c:f>DANĚ!$B$50:$M$50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DANĚ!$B$44:$M$44</c:f>
              <c:strCache/>
            </c:strRef>
          </c:cat>
          <c:val>
            <c:numRef>
              <c:f>DANĚ!$B$59:$M$59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545063"/>
        <c:axId val="21143520"/>
      </c:bar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143520"/>
        <c:crosses val="autoZero"/>
        <c:auto val="1"/>
        <c:lblOffset val="100"/>
        <c:noMultiLvlLbl val="0"/>
      </c:catAx>
      <c:valAx>
        <c:axId val="21143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5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38228047"/>
        <c:axId val="8508104"/>
      </c:lineChart>
      <c:catAx>
        <c:axId val="3822804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08104"/>
        <c:crosses val="autoZero"/>
        <c:auto val="1"/>
        <c:lblOffset val="0"/>
        <c:noMultiLvlLbl val="0"/>
      </c:catAx>
      <c:valAx>
        <c:axId val="850810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22804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'[12]List1'!$C$22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'[12]List1'!$C$23:$C$26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9464073"/>
        <c:axId val="18067794"/>
      </c:lineChart>
      <c:catAx>
        <c:axId val="9464073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67794"/>
        <c:crosses val="autoZero"/>
        <c:auto val="1"/>
        <c:lblOffset val="0"/>
        <c:noMultiLvlLbl val="0"/>
      </c:catAx>
      <c:valAx>
        <c:axId val="1806779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464073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'[12]List1'!$C$22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'[12]List1'!$C$23:$C$26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28392419"/>
        <c:axId val="54205180"/>
      </c:lineChart>
      <c:catAx>
        <c:axId val="28392419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05180"/>
        <c:crosses val="autoZero"/>
        <c:auto val="1"/>
        <c:lblOffset val="0"/>
        <c:noMultiLvlLbl val="0"/>
      </c:catAx>
      <c:valAx>
        <c:axId val="54205180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392419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'[11]List1'!$C$22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'[11]List1'!$C$23:$C$26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'[9]KrVys'!$B$11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'[9]KrVys'!$D$47:$D$76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'[9]KrVys'!$E$11:$F$11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'[9]KrVys'!$E$47:$E$76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8084573"/>
        <c:axId val="28543430"/>
      </c:lineChart>
      <c:catAx>
        <c:axId val="18084573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543430"/>
        <c:crosses val="autoZero"/>
        <c:auto val="1"/>
        <c:lblOffset val="0"/>
        <c:tickLblSkip val="3"/>
        <c:noMultiLvlLbl val="0"/>
      </c:catAx>
      <c:valAx>
        <c:axId val="28543430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84573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'[10]List1'!$C$22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'[10]List1'!$C$23:$C$26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'[9]KrVys'!$B$11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'[9]KrVys'!$D$47:$D$76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'[9]KrVys'!$E$11:$F$11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'[9]KrVys'!$E$47:$E$76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5564279"/>
        <c:axId val="30316464"/>
      </c:lineChart>
      <c:catAx>
        <c:axId val="55564279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316464"/>
        <c:crosses val="autoZero"/>
        <c:auto val="1"/>
        <c:lblOffset val="0"/>
        <c:tickLblSkip val="3"/>
        <c:noMultiLvlLbl val="0"/>
      </c:catAx>
      <c:valAx>
        <c:axId val="3031646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64279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'[8]List1'!$C$22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'[8]List1'!$C$23:$C$26</c:f>
              <c:numCache>
                <c:ptCount val="4"/>
                <c:pt idx="0">
                  <c:v>23199543.23</c:v>
                </c:pt>
                <c:pt idx="1">
                  <c:v>0</c:v>
                </c:pt>
                <c:pt idx="2">
                  <c:v>13716300</c:v>
                </c:pt>
                <c:pt idx="3">
                  <c:v>3160519.16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2004 (přepočítaného  na rok 2005)  a roku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1"/>
          <c:w val="0.881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DANĚ!$N$59</c:f>
              <c:numCache>
                <c:ptCount val="1"/>
                <c:pt idx="0">
                  <c:v>0</c:v>
                </c:pt>
              </c:numCache>
            </c:numRef>
          </c:val>
        </c:ser>
        <c:axId val="56073953"/>
        <c:axId val="34903530"/>
      </c:barChart>
      <c:catAx>
        <c:axId val="56073953"/>
        <c:scaling>
          <c:orientation val="minMax"/>
        </c:scaling>
        <c:axPos val="b"/>
        <c:delete val="1"/>
        <c:majorTickMark val="out"/>
        <c:minorTickMark val="none"/>
        <c:tickLblPos val="nextTo"/>
        <c:crossAx val="34903530"/>
        <c:crossesAt val="0"/>
        <c:auto val="1"/>
        <c:lblOffset val="100"/>
        <c:noMultiLvlLbl val="0"/>
      </c:catAx>
      <c:valAx>
        <c:axId val="3490353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3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'[4]KrVys'!$B$11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'[4]KrVys'!$B$47:$B$76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'[4]KrVys'!$D$47:$D$76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'[4]KrVys'!$E$11:$F$11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'[4]KrVys'!$E$47:$E$76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412721"/>
        <c:axId val="39714490"/>
      </c:lineChart>
      <c:catAx>
        <c:axId val="441272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14490"/>
        <c:crosses val="autoZero"/>
        <c:auto val="1"/>
        <c:lblOffset val="0"/>
        <c:noMultiLvlLbl val="0"/>
      </c:catAx>
      <c:valAx>
        <c:axId val="39714490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272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'[7]List1'!$C$22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'[7]List1'!$C$23:$C$26</c:f>
              <c:numCache>
                <c:ptCount val="4"/>
                <c:pt idx="0">
                  <c:v>26009867.36</c:v>
                </c:pt>
                <c:pt idx="1">
                  <c:v>2000030</c:v>
                </c:pt>
                <c:pt idx="2">
                  <c:v>11668800</c:v>
                </c:pt>
                <c:pt idx="3">
                  <c:v>60880.23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'[4]KrVys'!$B$11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'[4]KrVys'!$B$47:$B$76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'[4]KrVys'!$D$47:$D$76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'[4]KrVys'!$E$11:$F$11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'[4]KrVys'!$E$47:$E$76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1886091"/>
        <c:axId val="62757092"/>
      </c:lineChart>
      <c:catAx>
        <c:axId val="2188609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57092"/>
        <c:crosses val="autoZero"/>
        <c:auto val="1"/>
        <c:lblOffset val="0"/>
        <c:noMultiLvlLbl val="0"/>
      </c:catAx>
      <c:valAx>
        <c:axId val="6275709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8609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'[5]List1'!$C$22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'[5]List1'!$C$23:$C$26</c:f>
              <c:numCache>
                <c:ptCount val="4"/>
                <c:pt idx="0">
                  <c:v>26055488.86</c:v>
                </c:pt>
                <c:pt idx="1">
                  <c:v>2006396.67</c:v>
                </c:pt>
                <c:pt idx="2">
                  <c:v>11678745</c:v>
                </c:pt>
                <c:pt idx="3">
                  <c:v>60967.16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'[4]KrVys'!$B$11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'[4]KrVys'!$B$47:$B$76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'[4]KrVys'!$D$47:$D$76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'[4]KrVys'!$E$11:$F$11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'[4]KrVys'!$E$47:$E$76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7942917"/>
        <c:axId val="50159662"/>
      </c:lineChart>
      <c:catAx>
        <c:axId val="2794291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59662"/>
        <c:crosses val="autoZero"/>
        <c:auto val="1"/>
        <c:lblOffset val="0"/>
        <c:noMultiLvlLbl val="0"/>
      </c:catAx>
      <c:valAx>
        <c:axId val="5015966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4291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ČS!#REF!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ČS!#REF!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'[4]KrVys'!$B$11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'[4]KrVys'!$B$47:$B$76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'[4]KrVys'!$D$47:$D$76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'[4]KrVys'!$E$11:$F$11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'[4]KrVys'!$E$47:$E$76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8783775"/>
        <c:axId val="36400792"/>
      </c:lineChart>
      <c:catAx>
        <c:axId val="48783775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00792"/>
        <c:crosses val="autoZero"/>
        <c:auto val="1"/>
        <c:lblOffset val="0"/>
        <c:noMultiLvlLbl val="0"/>
      </c:catAx>
      <c:valAx>
        <c:axId val="3640079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83775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59171673"/>
        <c:axId val="62783010"/>
      </c:lineChart>
      <c:catAx>
        <c:axId val="59171673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83010"/>
        <c:crosses val="autoZero"/>
        <c:auto val="1"/>
        <c:lblOffset val="0"/>
        <c:noMultiLvlLbl val="0"/>
      </c:catAx>
      <c:valAx>
        <c:axId val="62783010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171673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163"/>
          <c:w val="0.347"/>
          <c:h val="0.64925"/>
        </c:manualLayout>
      </c:layout>
      <c:pie3DChart>
        <c:varyColors val="1"/>
        <c:ser>
          <c:idx val="0"/>
          <c:order val="0"/>
          <c:tx>
            <c:strRef>
              <c:f>'[1]List1'!$C$22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'[1]List1'!$C$23:$C$26</c:f>
              <c:numCache>
                <c:ptCount val="4"/>
                <c:pt idx="0">
                  <c:v>26112496.36</c:v>
                </c:pt>
                <c:pt idx="1">
                  <c:v>2009875.56</c:v>
                </c:pt>
                <c:pt idx="2">
                  <c:v>11693110</c:v>
                </c:pt>
                <c:pt idx="3">
                  <c:v>61053.87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'[6]List1'!$F$20:$F$22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'[6]List1'!$G$20:$G$22</c:f>
              <c:numCache>
                <c:ptCount val="3"/>
                <c:pt idx="0">
                  <c:v>0.2593</c:v>
                </c:pt>
                <c:pt idx="1">
                  <c:v>0.7043</c:v>
                </c:pt>
                <c:pt idx="2">
                  <c:v>0.0364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25"/>
          <c:y val="0.03025"/>
          <c:w val="0.71825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696315"/>
        <c:axId val="8613652"/>
      </c:line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8613652"/>
        <c:crosses val="autoZero"/>
        <c:auto val="1"/>
        <c:lblOffset val="100"/>
        <c:noMultiLvlLbl val="0"/>
      </c:catAx>
      <c:valAx>
        <c:axId val="861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696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363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Struktura portfolia ke dni 31.12.2005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3"/>
          <c:y val="0.26"/>
          <c:w val="0.32675"/>
          <c:h val="0.56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26,57%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73,10%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0,33%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'[3]List1'!$G$16:$G$18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'[3]List1'!$H$16:$H$18</c:f>
              <c:numCache>
                <c:ptCount val="3"/>
                <c:pt idx="0">
                  <c:v>0.2657</c:v>
                </c:pt>
                <c:pt idx="1">
                  <c:v>0.731</c:v>
                </c:pt>
                <c:pt idx="2">
                  <c:v>0.0033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"/>
          <c:y val="0.6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KÚ'!$A$56:$A$59</c:f>
              <c:strCache/>
            </c:strRef>
          </c:cat>
          <c:val>
            <c:numRef>
              <c:f>'čerpání KÚ'!$E$56:$E$59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'[11]List1'!$C$22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'[11]List1'!$C$23:$C$26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'[9]KrVys'!$B$11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'[9]KrVys'!$D$47:$D$76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'[9]KrVys'!$E$11:$F$11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'[9]KrVys'!$E$47:$E$76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0414005"/>
        <c:axId val="26617182"/>
      </c:lineChart>
      <c:catAx>
        <c:axId val="10414005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17182"/>
        <c:crosses val="autoZero"/>
        <c:auto val="1"/>
        <c:lblOffset val="0"/>
        <c:tickLblSkip val="3"/>
        <c:noMultiLvlLbl val="0"/>
      </c:catAx>
      <c:valAx>
        <c:axId val="2661718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414005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'[13]List1'!$B$18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'[13]List1'!$A$19:$A$22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'[13]List1'!$B$19:$B$22</c:f>
              <c:numCache>
                <c:ptCount val="4"/>
                <c:pt idx="0">
                  <c:v>22492758.04</c:v>
                </c:pt>
                <c:pt idx="1">
                  <c:v>3063025.48</c:v>
                </c:pt>
                <c:pt idx="2">
                  <c:v>14502056.64</c:v>
                </c:pt>
                <c:pt idx="3">
                  <c:v>416640.22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'[14]List1'!$C$23:$C$26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Relationship Id="rId14" Type="http://schemas.openxmlformats.org/officeDocument/2006/relationships/chart" Target="/xl/charts/chart21.xml" /><Relationship Id="rId15" Type="http://schemas.openxmlformats.org/officeDocument/2006/relationships/chart" Target="/xl/charts/chart22.xml" /><Relationship Id="rId16" Type="http://schemas.openxmlformats.org/officeDocument/2006/relationships/chart" Target="/xl/charts/chart23.xml" /><Relationship Id="rId17" Type="http://schemas.openxmlformats.org/officeDocument/2006/relationships/chart" Target="/xl/charts/chart24.xml" /><Relationship Id="rId18" Type="http://schemas.openxmlformats.org/officeDocument/2006/relationships/chart" Target="/xl/charts/chart25.xml" /><Relationship Id="rId19" Type="http://schemas.openxmlformats.org/officeDocument/2006/relationships/chart" Target="/xl/charts/chart26.xml" /><Relationship Id="rId20" Type="http://schemas.openxmlformats.org/officeDocument/2006/relationships/chart" Target="/xl/charts/chart27.xml" /><Relationship Id="rId21" Type="http://schemas.openxmlformats.org/officeDocument/2006/relationships/chart" Target="/xl/charts/chart28.xml" /><Relationship Id="rId2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85725</xdr:rowOff>
    </xdr:from>
    <xdr:to>
      <xdr:col>6</xdr:col>
      <xdr:colOff>457200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0" y="11696700"/>
        <a:ext cx="5419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70</xdr:row>
      <xdr:rowOff>85725</xdr:rowOff>
    </xdr:from>
    <xdr:to>
      <xdr:col>15</xdr:col>
      <xdr:colOff>390525</xdr:colOff>
      <xdr:row>103</xdr:row>
      <xdr:rowOff>9525</xdr:rowOff>
    </xdr:to>
    <xdr:graphicFrame>
      <xdr:nvGraphicFramePr>
        <xdr:cNvPr id="2" name="Chart 2"/>
        <xdr:cNvGraphicFramePr/>
      </xdr:nvGraphicFramePr>
      <xdr:xfrm>
        <a:off x="5419725" y="11696700"/>
        <a:ext cx="534352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266700</xdr:rowOff>
    </xdr:from>
    <xdr:to>
      <xdr:col>15</xdr:col>
      <xdr:colOff>590550</xdr:colOff>
      <xdr:row>36</xdr:row>
      <xdr:rowOff>85725</xdr:rowOff>
    </xdr:to>
    <xdr:graphicFrame>
      <xdr:nvGraphicFramePr>
        <xdr:cNvPr id="3" name="Chart 3"/>
        <xdr:cNvGraphicFramePr/>
      </xdr:nvGraphicFramePr>
      <xdr:xfrm>
        <a:off x="0" y="2295525"/>
        <a:ext cx="109632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28575</xdr:rowOff>
    </xdr:from>
    <xdr:to>
      <xdr:col>7</xdr:col>
      <xdr:colOff>0</xdr:colOff>
      <xdr:row>89</xdr:row>
      <xdr:rowOff>28575</xdr:rowOff>
    </xdr:to>
    <xdr:graphicFrame>
      <xdr:nvGraphicFramePr>
        <xdr:cNvPr id="1" name="Chart 1"/>
        <xdr:cNvGraphicFramePr/>
      </xdr:nvGraphicFramePr>
      <xdr:xfrm>
        <a:off x="0" y="11182350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85725</xdr:colOff>
      <xdr:row>2</xdr:row>
      <xdr:rowOff>47625</xdr:rowOff>
    </xdr:from>
    <xdr:to>
      <xdr:col>2</xdr:col>
      <xdr:colOff>1590675</xdr:colOff>
      <xdr:row>4</xdr:row>
      <xdr:rowOff>133350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504825"/>
          <a:ext cx="15049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30</xdr:row>
      <xdr:rowOff>19050</xdr:rowOff>
    </xdr:from>
    <xdr:to>
      <xdr:col>2</xdr:col>
      <xdr:colOff>1552575</xdr:colOff>
      <xdr:row>53</xdr:row>
      <xdr:rowOff>152400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276850"/>
          <a:ext cx="6086475" cy="3857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7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9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0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2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3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1666875</xdr:colOff>
      <xdr:row>0</xdr:row>
      <xdr:rowOff>0</xdr:rowOff>
    </xdr:to>
    <xdr:graphicFrame>
      <xdr:nvGraphicFramePr>
        <xdr:cNvPr id="14" name="Chart 27"/>
        <xdr:cNvGraphicFramePr/>
      </xdr:nvGraphicFramePr>
      <xdr:xfrm>
        <a:off x="0" y="0"/>
        <a:ext cx="16668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1666875</xdr:colOff>
      <xdr:row>0</xdr:row>
      <xdr:rowOff>0</xdr:rowOff>
    </xdr:to>
    <xdr:graphicFrame>
      <xdr:nvGraphicFramePr>
        <xdr:cNvPr id="15" name="Chart 29"/>
        <xdr:cNvGraphicFramePr/>
      </xdr:nvGraphicFramePr>
      <xdr:xfrm>
        <a:off x="0" y="0"/>
        <a:ext cx="16668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6" name="Chart 30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7" name="Chart 32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8" name="Chart 33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9" name="Chart 35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20" name="Chart 38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1657350</xdr:colOff>
      <xdr:row>44</xdr:row>
      <xdr:rowOff>152400</xdr:rowOff>
    </xdr:to>
    <xdr:graphicFrame>
      <xdr:nvGraphicFramePr>
        <xdr:cNvPr id="21" name="Chart 39"/>
        <xdr:cNvGraphicFramePr/>
      </xdr:nvGraphicFramePr>
      <xdr:xfrm>
        <a:off x="0" y="5143500"/>
        <a:ext cx="6143625" cy="25336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 editAs="oneCell">
    <xdr:from>
      <xdr:col>2</xdr:col>
      <xdr:colOff>438150</xdr:colOff>
      <xdr:row>2</xdr:row>
      <xdr:rowOff>9525</xdr:rowOff>
    </xdr:from>
    <xdr:to>
      <xdr:col>2</xdr:col>
      <xdr:colOff>1666875</xdr:colOff>
      <xdr:row>3</xdr:row>
      <xdr:rowOff>247650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24425" y="46672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1323975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32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28</xdr:row>
      <xdr:rowOff>66675</xdr:rowOff>
    </xdr:from>
    <xdr:to>
      <xdr:col>3</xdr:col>
      <xdr:colOff>1314450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66725" y="5276850"/>
        <a:ext cx="54292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6/08/M&#283;s&#237;&#269;n&#237;%20report%20Kraj%20Vyso&#269;ina%20-%202005-12%20(5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6/08/M&#283;s&#237;&#269;n&#237;%20report%20Kraj%20Vyso&#269;ina%20-%202005-08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6/08/M&#283;s&#237;&#269;n&#237;%20report%20Kraj%20Vyso&#269;ina%20-%202005-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6/08/M&#283;s&#237;&#269;n&#237;%20report%20Kraj%20Vyso&#269;ina%20-%202005-05%20(3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reznicenkova\Plocha\M&#283;s&#237;&#269;n&#237;%20report%20Kraj%20Vyso&#269;ina%20-%202005-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6/08/M&#283;s&#237;&#269;n&#237;%20report%20Kraj%20Vyso&#269;ina%20-%202005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lientsAM\DIETZ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6/08/ReportVysocina2005_12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ClientsAM\DIETZ_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vonka\Local%20Settings\Temporary%20Internet%20Files\OLK5C\M&#283;s&#237;&#269;n&#237;%20report%20Kraj%20Vyso&#269;ina%20-%202005-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6/08/ReportVysocina2005_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6/08/M&#283;s&#237;&#269;n&#237;%20report%20Kraj%20Vyso&#269;ina%20-%202005-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6/08/M&#283;s&#237;&#269;n&#237;%20report%20Kraj%20Vyso&#269;ina%20-%202005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010\ClientsAM\DIETZ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26112496.36</v>
          </cell>
        </row>
        <row r="24">
          <cell r="B24" t="str">
            <v>Dluhopisy</v>
          </cell>
          <cell r="C24">
            <v>2009875.56</v>
          </cell>
        </row>
        <row r="25">
          <cell r="B25" t="str">
            <v>Fondy peněžního trhu</v>
          </cell>
          <cell r="C25">
            <v>11693110</v>
          </cell>
        </row>
        <row r="26">
          <cell r="B26" t="str">
            <v>Investiční běžný účet</v>
          </cell>
          <cell r="C26">
            <v>61053.87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22492758.04</v>
          </cell>
        </row>
        <row r="20">
          <cell r="A20" t="str">
            <v>Dluhopisy</v>
          </cell>
          <cell r="B20">
            <v>3063025.48</v>
          </cell>
        </row>
        <row r="21">
          <cell r="A21" t="str">
            <v>Fondy peněžního trhu</v>
          </cell>
          <cell r="B21">
            <v>14502056.64</v>
          </cell>
        </row>
        <row r="22">
          <cell r="A22" t="str">
            <v>Investiční běžný účet</v>
          </cell>
          <cell r="B22">
            <v>416640.22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VL"/>
      <sheetName val="KrVys"/>
      <sheetName val="Lesy ČR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Jihlava"/>
      <sheetName val="Klimko"/>
      <sheetName val="Kralupy"/>
      <sheetName val="Lázně Bech"/>
      <sheetName val="Litoměřice"/>
      <sheetName val="LS Přimda"/>
      <sheetName val="N Leoše J"/>
      <sheetName val="NRZ (2)"/>
      <sheetName val="Prisko"/>
      <sheetName val="Velké Březno"/>
      <sheetName val="Obec Brťov"/>
      <sheetName val="Povrly "/>
      <sheetName val="SGM"/>
      <sheetName val="Teraso"/>
      <sheetName val="Kallíšek"/>
    </sheetNames>
    <sheetDataSet>
      <sheetData sheetId="13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  <row r="68">
          <cell r="B68">
            <v>38625</v>
          </cell>
          <cell r="D68">
            <v>1.0590839917558275</v>
          </cell>
          <cell r="E68">
            <v>1.036299377358901</v>
          </cell>
        </row>
        <row r="69">
          <cell r="B69">
            <v>38656</v>
          </cell>
          <cell r="D69">
            <v>1.0504876225415885</v>
          </cell>
          <cell r="E69">
            <v>1.0377956233092247</v>
          </cell>
        </row>
        <row r="70">
          <cell r="B70">
            <v>38686</v>
          </cell>
          <cell r="D70">
            <v>1.052147589357785</v>
          </cell>
          <cell r="E70">
            <v>1.0395954168148542</v>
          </cell>
        </row>
        <row r="71">
          <cell r="B71">
            <v>38717</v>
          </cell>
          <cell r="D71">
            <v>1.0541407374637384</v>
          </cell>
          <cell r="E71">
            <v>1.0414584287659188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0.2657</v>
          </cell>
        </row>
        <row r="17">
          <cell r="G17" t="str">
            <v>Obligace</v>
          </cell>
          <cell r="H17">
            <v>0.731</v>
          </cell>
        </row>
        <row r="18">
          <cell r="G18" t="str">
            <v>Peněžní prostředky</v>
          </cell>
          <cell r="H18">
            <v>0.0033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Jihlava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Březno2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Lázně Bech"/>
      <sheetName val="Velké Březno"/>
      <sheetName val="SGM"/>
      <sheetName val="Teraso"/>
      <sheetName val="Kallíšek"/>
    </sheetNames>
    <sheetDataSet>
      <sheetData sheetId="16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  <row r="68">
          <cell r="B68">
            <v>38625</v>
          </cell>
          <cell r="D68">
            <v>1.0590839917558275</v>
          </cell>
          <cell r="E68">
            <v>1.036299377358901</v>
          </cell>
        </row>
        <row r="69">
          <cell r="B69">
            <v>38656</v>
          </cell>
          <cell r="D69">
            <v>1.0504876225415885</v>
          </cell>
          <cell r="E69">
            <v>1.0377956233092247</v>
          </cell>
        </row>
        <row r="70">
          <cell r="B70">
            <v>38686</v>
          </cell>
          <cell r="D70">
            <v>1.052147589357785</v>
          </cell>
          <cell r="E70">
            <v>1.0395954168148542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26055488.86</v>
          </cell>
        </row>
        <row r="24">
          <cell r="B24" t="str">
            <v>Dluhopisy</v>
          </cell>
          <cell r="C24">
            <v>2006396.67</v>
          </cell>
        </row>
        <row r="25">
          <cell r="B25" t="str">
            <v>Fondy peněžního trhu</v>
          </cell>
          <cell r="C25">
            <v>11678745</v>
          </cell>
        </row>
        <row r="26">
          <cell r="B26" t="str">
            <v>Investiční běžný účet</v>
          </cell>
          <cell r="C26">
            <v>60967.16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F20" t="str">
            <v>Buy/Sell</v>
          </cell>
          <cell r="G20">
            <v>0.2593</v>
          </cell>
        </row>
        <row r="21">
          <cell r="F21" t="str">
            <v>Obligace</v>
          </cell>
          <cell r="G21">
            <v>0.7043</v>
          </cell>
        </row>
        <row r="22">
          <cell r="F22" t="str">
            <v>Peněžní prostředky</v>
          </cell>
          <cell r="G22">
            <v>0.0364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26009867.36</v>
          </cell>
        </row>
        <row r="24">
          <cell r="B24" t="str">
            <v>Dluhopisy</v>
          </cell>
          <cell r="C24">
            <v>2000030</v>
          </cell>
        </row>
        <row r="25">
          <cell r="B25" t="str">
            <v>Fondy peněžního trhu</v>
          </cell>
          <cell r="C25">
            <v>11668800</v>
          </cell>
        </row>
        <row r="26">
          <cell r="B26" t="str">
            <v>Investiční běžný účet</v>
          </cell>
          <cell r="C26">
            <v>60880.23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23199543.23</v>
          </cell>
        </row>
        <row r="24">
          <cell r="B24" t="str">
            <v>Dluhopisy</v>
          </cell>
          <cell r="C24">
            <v>0</v>
          </cell>
        </row>
        <row r="25">
          <cell r="B25" t="str">
            <v>Fondy peněžního trhu</v>
          </cell>
          <cell r="C25">
            <v>13716300</v>
          </cell>
        </row>
        <row r="26">
          <cell r="B26" t="str">
            <v>Investiční běžný účet</v>
          </cell>
          <cell r="C26">
            <v>3160519.16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Jihlava"/>
      <sheetName val="Březno2"/>
    </sheetNames>
    <sheetDataSet>
      <sheetData sheetId="15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51.1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2.25390625" style="0" customWidth="1"/>
    <col min="6" max="6" width="21.125" style="0" hidden="1" customWidth="1"/>
    <col min="8" max="9" width="0" style="0" hidden="1" customWidth="1"/>
  </cols>
  <sheetData>
    <row r="1" spans="1:7" ht="15">
      <c r="A1" s="434"/>
      <c r="B1" s="435"/>
      <c r="C1" s="553" t="s">
        <v>699</v>
      </c>
      <c r="D1" s="554"/>
      <c r="E1" s="435"/>
      <c r="F1" s="434"/>
      <c r="G1" s="434"/>
    </row>
    <row r="2" spans="1:9" ht="15">
      <c r="A2" s="434"/>
      <c r="B2" s="435"/>
      <c r="C2" s="553" t="s">
        <v>953</v>
      </c>
      <c r="D2" s="554"/>
      <c r="E2" s="435"/>
      <c r="F2" s="434"/>
      <c r="G2" s="434"/>
      <c r="I2" t="s">
        <v>650</v>
      </c>
    </row>
    <row r="3" spans="1:5" ht="18">
      <c r="A3" s="614" t="s">
        <v>409</v>
      </c>
      <c r="B3" s="614"/>
      <c r="C3" s="614"/>
      <c r="D3" s="614"/>
      <c r="E3" s="614"/>
    </row>
    <row r="5" ht="12.75">
      <c r="A5" s="65" t="s">
        <v>609</v>
      </c>
    </row>
    <row r="6" spans="1:5" ht="25.5" customHeight="1">
      <c r="A6" s="21"/>
      <c r="B6" s="50" t="s">
        <v>612</v>
      </c>
      <c r="C6" s="59" t="s">
        <v>613</v>
      </c>
      <c r="D6" s="5" t="s">
        <v>479</v>
      </c>
      <c r="E6" s="51" t="s">
        <v>614</v>
      </c>
    </row>
    <row r="7" spans="1:9" ht="12.75">
      <c r="A7" s="23" t="s">
        <v>938</v>
      </c>
      <c r="B7" s="250">
        <v>6739066</v>
      </c>
      <c r="C7" s="250">
        <f>C87</f>
        <v>7389702</v>
      </c>
      <c r="D7" s="441">
        <f>D87</f>
        <v>7398917</v>
      </c>
      <c r="E7" s="63">
        <f aca="true" t="shared" si="0" ref="E7:E12">+D7/C7*100</f>
        <v>100.12470056302676</v>
      </c>
      <c r="I7" s="15"/>
    </row>
    <row r="8" spans="1:7" ht="12.75">
      <c r="A8" s="23" t="s">
        <v>18</v>
      </c>
      <c r="B8" s="250">
        <v>41425</v>
      </c>
      <c r="C8" s="250">
        <v>177330</v>
      </c>
      <c r="D8" s="441">
        <v>173956</v>
      </c>
      <c r="E8" s="63">
        <f t="shared" si="0"/>
        <v>98.0973326566289</v>
      </c>
      <c r="G8" s="284"/>
    </row>
    <row r="9" spans="1:7" s="2" customFormat="1" ht="12.75">
      <c r="A9" s="121" t="s">
        <v>936</v>
      </c>
      <c r="B9" s="272">
        <f>SUM(B7:B8)</f>
        <v>6780491</v>
      </c>
      <c r="C9" s="272">
        <f>C7+C8</f>
        <v>7567032</v>
      </c>
      <c r="D9" s="272">
        <f>D7+D8</f>
        <v>7572873</v>
      </c>
      <c r="E9" s="123">
        <f t="shared" si="0"/>
        <v>100.0771901057112</v>
      </c>
      <c r="G9" s="347"/>
    </row>
    <row r="10" spans="1:5" ht="12.75">
      <c r="A10" s="23" t="s">
        <v>937</v>
      </c>
      <c r="B10" s="250">
        <f>'VÝDAJE - kapitoly'!D27</f>
        <v>6780491</v>
      </c>
      <c r="C10" s="28">
        <f>'VÝDAJE - kapitoly'!E27</f>
        <v>7311242</v>
      </c>
      <c r="D10" s="250">
        <f>'VÝDAJE - kapitoly'!F27</f>
        <v>7135319</v>
      </c>
      <c r="E10" s="63">
        <f t="shared" si="0"/>
        <v>97.59380143619921</v>
      </c>
    </row>
    <row r="11" spans="1:5" ht="12.75">
      <c r="A11" s="23" t="s">
        <v>211</v>
      </c>
      <c r="B11" s="250">
        <v>0</v>
      </c>
      <c r="C11" s="28">
        <v>255790</v>
      </c>
      <c r="D11" s="250">
        <v>255790</v>
      </c>
      <c r="E11" s="63">
        <f t="shared" si="0"/>
        <v>100</v>
      </c>
    </row>
    <row r="12" spans="1:5" ht="12.75">
      <c r="A12" s="121" t="s">
        <v>867</v>
      </c>
      <c r="B12" s="122">
        <f>B9</f>
        <v>6780491</v>
      </c>
      <c r="C12" s="122">
        <f>SUM(C10:C11)</f>
        <v>7567032</v>
      </c>
      <c r="D12" s="122">
        <f>SUM(D10:D11)</f>
        <v>7391109</v>
      </c>
      <c r="E12" s="269">
        <f t="shared" si="0"/>
        <v>97.6751386805289</v>
      </c>
    </row>
    <row r="13" spans="1:5" s="2" customFormat="1" ht="12.75">
      <c r="A13" s="34" t="s">
        <v>885</v>
      </c>
      <c r="B13" s="28">
        <f>B9-B10</f>
        <v>0</v>
      </c>
      <c r="C13" s="28">
        <f>C9-C12</f>
        <v>0</v>
      </c>
      <c r="D13" s="28">
        <f>D9-D12</f>
        <v>181764</v>
      </c>
      <c r="E13" s="382" t="s">
        <v>863</v>
      </c>
    </row>
    <row r="14" spans="1:5" ht="12.75">
      <c r="A14" s="427" t="s">
        <v>749</v>
      </c>
      <c r="B14" s="428"/>
      <c r="C14" s="429"/>
      <c r="D14" s="429"/>
      <c r="E14" s="430"/>
    </row>
    <row r="15" spans="1:5" ht="12.75">
      <c r="A15" s="431" t="s">
        <v>750</v>
      </c>
      <c r="B15" s="433"/>
      <c r="C15" s="434"/>
      <c r="D15" s="434"/>
      <c r="E15" s="430"/>
    </row>
    <row r="16" spans="1:5" ht="12.75">
      <c r="A16" s="431" t="s">
        <v>745</v>
      </c>
      <c r="B16" s="129"/>
      <c r="C16" s="432"/>
      <c r="D16" s="432"/>
      <c r="E16" s="430"/>
    </row>
    <row r="17" spans="1:10" ht="12.75">
      <c r="A17" s="431" t="s">
        <v>807</v>
      </c>
      <c r="B17" s="433"/>
      <c r="C17" s="434"/>
      <c r="D17" s="434"/>
      <c r="E17" s="435"/>
      <c r="G17" s="133"/>
      <c r="J17" s="2"/>
    </row>
    <row r="18" spans="1:5" ht="12.75">
      <c r="A18" s="431" t="s">
        <v>808</v>
      </c>
      <c r="B18" s="433"/>
      <c r="C18" s="434"/>
      <c r="D18" s="434"/>
      <c r="E18" s="435"/>
    </row>
    <row r="19" spans="1:5" ht="12.75">
      <c r="A19" s="431" t="s">
        <v>746</v>
      </c>
      <c r="B19" s="433"/>
      <c r="C19" s="434"/>
      <c r="D19" s="434"/>
      <c r="E19" s="435"/>
    </row>
    <row r="20" spans="1:5" ht="12.75">
      <c r="A20" s="431" t="s">
        <v>809</v>
      </c>
      <c r="B20" s="433"/>
      <c r="C20" s="434"/>
      <c r="D20" s="434"/>
      <c r="E20" s="435"/>
    </row>
    <row r="21" spans="1:5" ht="15">
      <c r="A21" s="431" t="s">
        <v>748</v>
      </c>
      <c r="B21" s="433"/>
      <c r="C21" s="434"/>
      <c r="D21" s="553"/>
      <c r="E21" s="554"/>
    </row>
    <row r="22" spans="1:5" ht="15">
      <c r="A22" s="431" t="s">
        <v>747</v>
      </c>
      <c r="B22" s="433"/>
      <c r="C22" s="434"/>
      <c r="D22" s="553"/>
      <c r="E22" s="554"/>
    </row>
    <row r="23" spans="1:5" ht="12.75">
      <c r="A23" s="431"/>
      <c r="B23" s="433"/>
      <c r="C23" s="434"/>
      <c r="D23" s="434"/>
      <c r="E23" s="435"/>
    </row>
    <row r="24" spans="1:5" ht="18">
      <c r="A24" s="473" t="s">
        <v>391</v>
      </c>
      <c r="B24" s="107"/>
      <c r="C24" s="108"/>
      <c r="D24" s="29"/>
      <c r="E24" s="102" t="s">
        <v>592</v>
      </c>
    </row>
    <row r="25" spans="1:4" ht="12.75">
      <c r="A25" s="65" t="s">
        <v>590</v>
      </c>
      <c r="B25" s="29"/>
      <c r="C25" s="84"/>
      <c r="D25" s="29"/>
    </row>
    <row r="26" spans="2:4" ht="12.75">
      <c r="B26" s="29"/>
      <c r="C26" s="84"/>
      <c r="D26" s="29"/>
    </row>
    <row r="27" spans="1:6" ht="26.25" customHeight="1">
      <c r="A27" s="5" t="s">
        <v>477</v>
      </c>
      <c r="B27" s="50" t="s">
        <v>612</v>
      </c>
      <c r="C27" s="59" t="s">
        <v>613</v>
      </c>
      <c r="D27" s="5" t="s">
        <v>479</v>
      </c>
      <c r="E27" s="51" t="s">
        <v>614</v>
      </c>
      <c r="F27" t="s">
        <v>739</v>
      </c>
    </row>
    <row r="28" spans="1:5" ht="12.75">
      <c r="A28" s="106" t="s">
        <v>585</v>
      </c>
      <c r="B28" s="417">
        <v>679084</v>
      </c>
      <c r="C28" s="417">
        <v>679084</v>
      </c>
      <c r="D28" s="458">
        <v>700242</v>
      </c>
      <c r="E28" s="32">
        <f aca="true" t="shared" si="1" ref="E28:E59">+D28/C28*100</f>
        <v>103.11566757573438</v>
      </c>
    </row>
    <row r="29" spans="1:5" ht="12.75">
      <c r="A29" s="105" t="s">
        <v>484</v>
      </c>
      <c r="B29" s="417">
        <v>113181</v>
      </c>
      <c r="C29" s="417">
        <v>113181</v>
      </c>
      <c r="D29" s="458">
        <v>99496</v>
      </c>
      <c r="E29" s="32">
        <f t="shared" si="1"/>
        <v>87.90874793472403</v>
      </c>
    </row>
    <row r="30" spans="1:5" ht="12.75">
      <c r="A30" s="105" t="s">
        <v>485</v>
      </c>
      <c r="B30" s="417">
        <v>47884</v>
      </c>
      <c r="C30" s="417">
        <v>47884</v>
      </c>
      <c r="D30" s="458">
        <v>40419</v>
      </c>
      <c r="E30" s="32">
        <f t="shared" si="1"/>
        <v>84.41024141675716</v>
      </c>
    </row>
    <row r="31" spans="1:5" ht="12.75">
      <c r="A31" s="105" t="s">
        <v>486</v>
      </c>
      <c r="B31" s="417">
        <v>719506</v>
      </c>
      <c r="C31" s="417">
        <v>769506</v>
      </c>
      <c r="D31" s="458">
        <v>854864</v>
      </c>
      <c r="E31" s="32">
        <f t="shared" si="1"/>
        <v>111.09257107806827</v>
      </c>
    </row>
    <row r="32" spans="1:5" ht="12.75">
      <c r="A32" s="105" t="s">
        <v>169</v>
      </c>
      <c r="B32" s="417">
        <v>0</v>
      </c>
      <c r="C32" s="417">
        <v>62942</v>
      </c>
      <c r="D32" s="458">
        <v>62943</v>
      </c>
      <c r="E32" s="32">
        <f t="shared" si="1"/>
        <v>100.00158876425915</v>
      </c>
    </row>
    <row r="33" spans="1:5" ht="12.75">
      <c r="A33" s="105" t="s">
        <v>487</v>
      </c>
      <c r="B33" s="417">
        <v>1361279</v>
      </c>
      <c r="C33" s="417">
        <v>1361279</v>
      </c>
      <c r="D33" s="458">
        <v>1285171</v>
      </c>
      <c r="E33" s="32">
        <f t="shared" si="1"/>
        <v>94.40908145942161</v>
      </c>
    </row>
    <row r="34" spans="1:6" ht="12.75">
      <c r="A34" s="270" t="s">
        <v>480</v>
      </c>
      <c r="B34" s="417">
        <v>1000</v>
      </c>
      <c r="C34" s="417">
        <v>1000</v>
      </c>
      <c r="D34" s="458">
        <v>1122</v>
      </c>
      <c r="E34" s="271">
        <f t="shared" si="1"/>
        <v>112.20000000000002</v>
      </c>
      <c r="F34" t="s">
        <v>736</v>
      </c>
    </row>
    <row r="35" spans="1:5" ht="12.75">
      <c r="A35" s="121" t="s">
        <v>878</v>
      </c>
      <c r="B35" s="122">
        <f>SUM(B28:B34)</f>
        <v>2921934</v>
      </c>
      <c r="C35" s="122">
        <f>SUM(C28:C34)</f>
        <v>3034876</v>
      </c>
      <c r="D35" s="367">
        <f>SUM(D28:D34)</f>
        <v>3044257</v>
      </c>
      <c r="E35" s="269">
        <f t="shared" si="1"/>
        <v>100.30910653351242</v>
      </c>
    </row>
    <row r="36" spans="1:11" ht="12.75">
      <c r="A36" s="121"/>
      <c r="B36" s="122"/>
      <c r="C36" s="122"/>
      <c r="D36" s="122"/>
      <c r="E36" s="32"/>
      <c r="K36" t="s">
        <v>650</v>
      </c>
    </row>
    <row r="37" spans="1:7" ht="12.75">
      <c r="A37" s="34" t="s">
        <v>868</v>
      </c>
      <c r="B37" s="28">
        <v>500</v>
      </c>
      <c r="C37" s="28">
        <v>2850</v>
      </c>
      <c r="D37" s="419">
        <v>3202</v>
      </c>
      <c r="E37" s="32">
        <f t="shared" si="1"/>
        <v>112.35087719298245</v>
      </c>
      <c r="G37" s="310"/>
    </row>
    <row r="38" spans="1:5" ht="12.75">
      <c r="A38" s="34" t="s">
        <v>862</v>
      </c>
      <c r="B38" s="28">
        <v>8000</v>
      </c>
      <c r="C38" s="28">
        <v>8000</v>
      </c>
      <c r="D38" s="419">
        <v>15828</v>
      </c>
      <c r="E38" s="32">
        <f t="shared" si="1"/>
        <v>197.85</v>
      </c>
    </row>
    <row r="39" spans="1:6" ht="12" customHeight="1">
      <c r="A39" s="23" t="s">
        <v>481</v>
      </c>
      <c r="B39" s="28">
        <v>49167</v>
      </c>
      <c r="C39" s="28">
        <v>64847</v>
      </c>
      <c r="D39" s="419">
        <v>64853</v>
      </c>
      <c r="E39" s="32">
        <f>+D39/C39*100</f>
        <v>100.00925254830602</v>
      </c>
      <c r="F39" t="s">
        <v>737</v>
      </c>
    </row>
    <row r="40" spans="1:7" ht="11.25" customHeight="1">
      <c r="A40" s="23" t="s">
        <v>74</v>
      </c>
      <c r="B40" s="28">
        <v>137155</v>
      </c>
      <c r="C40" s="28">
        <v>43703</v>
      </c>
      <c r="D40" s="419">
        <v>43805</v>
      </c>
      <c r="E40" s="32">
        <f t="shared" si="1"/>
        <v>100.23339358854085</v>
      </c>
      <c r="G40" s="310"/>
    </row>
    <row r="41" spans="1:7" ht="11.25" customHeight="1">
      <c r="A41" s="23" t="s">
        <v>72</v>
      </c>
      <c r="B41" s="28">
        <v>0</v>
      </c>
      <c r="C41" s="28">
        <v>1985</v>
      </c>
      <c r="D41" s="419">
        <v>1999</v>
      </c>
      <c r="E41" s="32">
        <f t="shared" si="1"/>
        <v>100.70528967254408</v>
      </c>
      <c r="G41" s="310"/>
    </row>
    <row r="42" spans="1:7" ht="11.25" customHeight="1">
      <c r="A42" s="23" t="s">
        <v>75</v>
      </c>
      <c r="B42" s="28">
        <v>0</v>
      </c>
      <c r="C42" s="28">
        <v>195</v>
      </c>
      <c r="D42" s="280">
        <v>351</v>
      </c>
      <c r="E42" s="32">
        <f t="shared" si="1"/>
        <v>180</v>
      </c>
      <c r="G42" s="310"/>
    </row>
    <row r="43" spans="1:7" ht="11.25" customHeight="1">
      <c r="A43" s="23" t="s">
        <v>73</v>
      </c>
      <c r="B43" s="28">
        <v>0</v>
      </c>
      <c r="C43" s="28">
        <v>136165</v>
      </c>
      <c r="D43" s="280">
        <v>136166</v>
      </c>
      <c r="E43" s="32">
        <f t="shared" si="1"/>
        <v>100.00073440311388</v>
      </c>
      <c r="G43" s="310"/>
    </row>
    <row r="44" spans="1:9" ht="12.75">
      <c r="A44" s="23" t="s">
        <v>71</v>
      </c>
      <c r="B44" s="28">
        <v>12000</v>
      </c>
      <c r="C44" s="28">
        <v>12000</v>
      </c>
      <c r="D44" s="280">
        <v>16341</v>
      </c>
      <c r="E44" s="32">
        <f t="shared" si="1"/>
        <v>136.175</v>
      </c>
      <c r="H44">
        <v>2143</v>
      </c>
      <c r="I44">
        <v>2</v>
      </c>
    </row>
    <row r="45" spans="1:5" ht="12.75">
      <c r="A45" s="23" t="s">
        <v>119</v>
      </c>
      <c r="B45" s="28">
        <v>0</v>
      </c>
      <c r="C45" s="28">
        <v>352</v>
      </c>
      <c r="D45" s="280">
        <v>352</v>
      </c>
      <c r="E45" s="32">
        <f t="shared" si="1"/>
        <v>100</v>
      </c>
    </row>
    <row r="46" spans="1:5" ht="12.75">
      <c r="A46" s="23" t="s">
        <v>954</v>
      </c>
      <c r="B46" s="28">
        <v>0</v>
      </c>
      <c r="C46" s="28">
        <v>2900</v>
      </c>
      <c r="D46" s="280">
        <v>2900</v>
      </c>
      <c r="E46" s="32">
        <f t="shared" si="1"/>
        <v>100</v>
      </c>
    </row>
    <row r="47" spans="1:5" ht="12.75">
      <c r="A47" s="23" t="s">
        <v>92</v>
      </c>
      <c r="B47" s="28">
        <v>0</v>
      </c>
      <c r="C47" s="28">
        <v>7</v>
      </c>
      <c r="D47" s="280">
        <v>7</v>
      </c>
      <c r="E47" s="32">
        <f t="shared" si="1"/>
        <v>100</v>
      </c>
    </row>
    <row r="48" spans="1:5" ht="12.75">
      <c r="A48" s="23" t="s">
        <v>887</v>
      </c>
      <c r="B48" s="28">
        <v>0</v>
      </c>
      <c r="C48" s="28">
        <v>160</v>
      </c>
      <c r="D48" s="280">
        <v>160</v>
      </c>
      <c r="E48" s="32">
        <f t="shared" si="1"/>
        <v>100</v>
      </c>
    </row>
    <row r="49" spans="1:9" ht="12.75">
      <c r="A49" s="23" t="s">
        <v>910</v>
      </c>
      <c r="B49" s="28">
        <v>0</v>
      </c>
      <c r="C49" s="28">
        <v>0</v>
      </c>
      <c r="D49" s="419">
        <f>D71</f>
        <v>21151</v>
      </c>
      <c r="E49" s="32" t="s">
        <v>863</v>
      </c>
      <c r="H49">
        <v>2329</v>
      </c>
      <c r="I49">
        <v>1022</v>
      </c>
    </row>
    <row r="50" spans="1:5" ht="12.75">
      <c r="A50" s="121" t="s">
        <v>879</v>
      </c>
      <c r="B50" s="122">
        <f>SUM(B37:B49)</f>
        <v>206822</v>
      </c>
      <c r="C50" s="122">
        <f>SUM(C37:C49)</f>
        <v>273164</v>
      </c>
      <c r="D50" s="367">
        <f>SUM(D37:D49)</f>
        <v>307115</v>
      </c>
      <c r="E50" s="134">
        <f t="shared" si="1"/>
        <v>112.4287973525062</v>
      </c>
    </row>
    <row r="51" spans="1:10" ht="12.75">
      <c r="A51" s="121"/>
      <c r="B51" s="122"/>
      <c r="C51" s="122"/>
      <c r="D51" s="367"/>
      <c r="E51" s="134"/>
      <c r="J51" s="133"/>
    </row>
    <row r="52" spans="1:10" ht="12.75">
      <c r="A52" s="23" t="s">
        <v>920</v>
      </c>
      <c r="B52" s="28">
        <v>0</v>
      </c>
      <c r="C52" s="28">
        <v>24697</v>
      </c>
      <c r="D52" s="419">
        <v>24722</v>
      </c>
      <c r="E52" s="311">
        <f t="shared" si="1"/>
        <v>100.10122686966028</v>
      </c>
      <c r="J52" s="133"/>
    </row>
    <row r="53" spans="1:5" ht="12.75">
      <c r="A53" s="23" t="s">
        <v>941</v>
      </c>
      <c r="B53" s="28">
        <v>344686</v>
      </c>
      <c r="C53" s="28">
        <v>344686</v>
      </c>
      <c r="D53" s="441">
        <v>344686</v>
      </c>
      <c r="E53" s="32">
        <f t="shared" si="1"/>
        <v>100</v>
      </c>
    </row>
    <row r="54" spans="1:5" ht="12.75">
      <c r="A54" s="34" t="s">
        <v>212</v>
      </c>
      <c r="B54" s="28">
        <v>3260624</v>
      </c>
      <c r="C54" s="28">
        <v>3428885</v>
      </c>
      <c r="D54" s="441">
        <v>3428885</v>
      </c>
      <c r="E54" s="32">
        <f t="shared" si="1"/>
        <v>100</v>
      </c>
    </row>
    <row r="55" spans="1:5" ht="12.75">
      <c r="A55" s="34" t="s">
        <v>882</v>
      </c>
      <c r="B55" s="28">
        <v>0</v>
      </c>
      <c r="C55" s="28">
        <v>172522</v>
      </c>
      <c r="D55" s="419">
        <v>172481</v>
      </c>
      <c r="E55" s="32">
        <f t="shared" si="1"/>
        <v>99.97623491496736</v>
      </c>
    </row>
    <row r="56" spans="1:10" ht="12.75">
      <c r="A56" s="23" t="s">
        <v>53</v>
      </c>
      <c r="B56" s="28">
        <v>0</v>
      </c>
      <c r="C56" s="28">
        <v>6000</v>
      </c>
      <c r="D56" s="419">
        <v>6000</v>
      </c>
      <c r="E56" s="32">
        <f t="shared" si="1"/>
        <v>100</v>
      </c>
      <c r="J56" s="133"/>
    </row>
    <row r="57" spans="1:5" ht="12.75">
      <c r="A57" s="23" t="s">
        <v>54</v>
      </c>
      <c r="B57" s="28">
        <v>0</v>
      </c>
      <c r="C57" s="28">
        <v>2063</v>
      </c>
      <c r="D57" s="419">
        <v>693</v>
      </c>
      <c r="E57" s="32">
        <f t="shared" si="1"/>
        <v>33.591856519631605</v>
      </c>
    </row>
    <row r="58" spans="1:5" ht="25.5">
      <c r="A58" s="273" t="s">
        <v>880</v>
      </c>
      <c r="B58" s="272">
        <f>SUM(B52:B57)</f>
        <v>3605310</v>
      </c>
      <c r="C58" s="272">
        <f>SUM(C52:C57)</f>
        <v>3978853</v>
      </c>
      <c r="D58" s="272">
        <f>SUM(D52:D57)</f>
        <v>3977467</v>
      </c>
      <c r="E58" s="269">
        <f t="shared" si="1"/>
        <v>99.9651658405073</v>
      </c>
    </row>
    <row r="59" spans="1:5" ht="12.75">
      <c r="A59" s="3" t="s">
        <v>482</v>
      </c>
      <c r="B59" s="9">
        <f>B35+B50+B58</f>
        <v>6734066</v>
      </c>
      <c r="C59" s="9">
        <f>C35+C50+C58</f>
        <v>7286893</v>
      </c>
      <c r="D59" s="9">
        <f>D35+D50+D58</f>
        <v>7328839</v>
      </c>
      <c r="E59" s="27">
        <f t="shared" si="1"/>
        <v>100.57563628284373</v>
      </c>
    </row>
    <row r="60" spans="1:5" s="29" customFormat="1" ht="14.25">
      <c r="A60" s="285"/>
      <c r="B60" s="286"/>
      <c r="C60" s="286"/>
      <c r="D60" s="392"/>
      <c r="E60" s="287"/>
    </row>
    <row r="61" spans="1:5" s="29" customFormat="1" ht="12.75">
      <c r="A61" s="293" t="s">
        <v>909</v>
      </c>
      <c r="B61" s="18"/>
      <c r="C61" s="18"/>
      <c r="D61" s="294"/>
      <c r="E61" s="295"/>
    </row>
    <row r="62" spans="1:5" s="29" customFormat="1" ht="12.75">
      <c r="A62" s="293"/>
      <c r="B62" s="18"/>
      <c r="C62" s="18"/>
      <c r="D62" s="294"/>
      <c r="E62" s="295"/>
    </row>
    <row r="63" spans="1:5" s="29" customFormat="1" ht="12.75">
      <c r="A63" s="23" t="s">
        <v>888</v>
      </c>
      <c r="B63" s="28">
        <v>0</v>
      </c>
      <c r="C63" s="28">
        <v>0</v>
      </c>
      <c r="D63" s="280">
        <v>815</v>
      </c>
      <c r="E63" s="32" t="s">
        <v>863</v>
      </c>
    </row>
    <row r="64" spans="1:5" s="29" customFormat="1" ht="12.75">
      <c r="A64" s="378" t="s">
        <v>19</v>
      </c>
      <c r="B64" s="28">
        <v>0</v>
      </c>
      <c r="C64" s="28">
        <v>0</v>
      </c>
      <c r="D64" s="280">
        <v>378</v>
      </c>
      <c r="E64" s="32" t="s">
        <v>863</v>
      </c>
    </row>
    <row r="65" spans="1:5" s="29" customFormat="1" ht="12.75">
      <c r="A65" s="34" t="s">
        <v>209</v>
      </c>
      <c r="B65" s="28">
        <v>0</v>
      </c>
      <c r="C65" s="28">
        <v>0</v>
      </c>
      <c r="D65" s="280">
        <v>873</v>
      </c>
      <c r="E65" s="32" t="s">
        <v>863</v>
      </c>
    </row>
    <row r="66" spans="1:7" s="29" customFormat="1" ht="12.75">
      <c r="A66" s="23" t="s">
        <v>7</v>
      </c>
      <c r="B66" s="28">
        <v>0</v>
      </c>
      <c r="C66" s="28">
        <v>0</v>
      </c>
      <c r="D66" s="280">
        <v>941</v>
      </c>
      <c r="E66" s="311" t="s">
        <v>863</v>
      </c>
      <c r="G66" s="133"/>
    </row>
    <row r="67" spans="1:7" s="29" customFormat="1" ht="12.75">
      <c r="A67" s="23" t="s">
        <v>97</v>
      </c>
      <c r="B67" s="28">
        <v>0</v>
      </c>
      <c r="C67" s="28">
        <v>0</v>
      </c>
      <c r="D67" s="280">
        <v>651</v>
      </c>
      <c r="E67" s="311" t="s">
        <v>863</v>
      </c>
      <c r="G67" s="133"/>
    </row>
    <row r="68" spans="1:7" s="29" customFormat="1" ht="12.75">
      <c r="A68" s="23" t="s">
        <v>178</v>
      </c>
      <c r="B68" s="28">
        <v>0</v>
      </c>
      <c r="C68" s="28">
        <v>0</v>
      </c>
      <c r="D68" s="280">
        <v>8</v>
      </c>
      <c r="E68" s="311" t="s">
        <v>863</v>
      </c>
      <c r="G68" s="133"/>
    </row>
    <row r="69" spans="1:7" s="29" customFormat="1" ht="12.75">
      <c r="A69" s="23" t="s">
        <v>115</v>
      </c>
      <c r="B69" s="28">
        <v>0</v>
      </c>
      <c r="C69" s="28">
        <v>0</v>
      </c>
      <c r="D69" s="280">
        <v>108</v>
      </c>
      <c r="E69" s="32" t="s">
        <v>863</v>
      </c>
      <c r="G69" s="133"/>
    </row>
    <row r="70" spans="1:7" s="29" customFormat="1" ht="12.75">
      <c r="A70" s="23" t="s">
        <v>886</v>
      </c>
      <c r="B70" s="28">
        <v>0</v>
      </c>
      <c r="C70" s="28">
        <v>0</v>
      </c>
      <c r="D70" s="280">
        <v>17377</v>
      </c>
      <c r="E70" s="32" t="s">
        <v>863</v>
      </c>
      <c r="G70" s="133"/>
    </row>
    <row r="71" spans="1:5" s="29" customFormat="1" ht="12.75">
      <c r="A71" s="3" t="s">
        <v>908</v>
      </c>
      <c r="B71" s="9">
        <v>0</v>
      </c>
      <c r="C71" s="9">
        <f>SUM(C63:C70)</f>
        <v>0</v>
      </c>
      <c r="D71" s="9">
        <f>SUM(D63:D70)</f>
        <v>21151</v>
      </c>
      <c r="E71" s="10" t="s">
        <v>863</v>
      </c>
    </row>
    <row r="72" spans="1:5" s="29" customFormat="1" ht="12.75">
      <c r="A72" s="103"/>
      <c r="B72" s="18"/>
      <c r="C72" s="18"/>
      <c r="D72" s="18"/>
      <c r="E72" s="31"/>
    </row>
    <row r="73" spans="1:4" ht="12.75">
      <c r="A73" s="65" t="s">
        <v>591</v>
      </c>
      <c r="B73" s="29"/>
      <c r="C73" s="84"/>
      <c r="D73" s="29"/>
    </row>
    <row r="74" spans="2:4" ht="12.75">
      <c r="B74" s="29"/>
      <c r="C74" s="84"/>
      <c r="D74" s="29"/>
    </row>
    <row r="75" spans="1:5" ht="25.5" customHeight="1">
      <c r="A75" s="5" t="s">
        <v>477</v>
      </c>
      <c r="B75" s="50" t="s">
        <v>612</v>
      </c>
      <c r="C75" s="59" t="s">
        <v>613</v>
      </c>
      <c r="D75" s="5" t="s">
        <v>479</v>
      </c>
      <c r="E75" s="51" t="s">
        <v>614</v>
      </c>
    </row>
    <row r="76" spans="1:5" ht="12.75">
      <c r="A76" s="23" t="s">
        <v>622</v>
      </c>
      <c r="B76" s="250">
        <v>2000</v>
      </c>
      <c r="C76" s="26">
        <v>2000</v>
      </c>
      <c r="D76" s="280">
        <v>16320</v>
      </c>
      <c r="E76" s="63">
        <f>+D76/C76*100</f>
        <v>816</v>
      </c>
    </row>
    <row r="77" spans="1:6" ht="12.75">
      <c r="A77" s="23" t="s">
        <v>623</v>
      </c>
      <c r="B77" s="250">
        <v>3000</v>
      </c>
      <c r="C77" s="26">
        <v>3598</v>
      </c>
      <c r="D77" s="280">
        <v>14450</v>
      </c>
      <c r="E77" s="63">
        <f>+D77/C77*100</f>
        <v>401.6120066703724</v>
      </c>
      <c r="F77" t="s">
        <v>738</v>
      </c>
    </row>
    <row r="78" spans="1:11" ht="12.75">
      <c r="A78" s="23" t="s">
        <v>8</v>
      </c>
      <c r="B78" s="29">
        <v>0</v>
      </c>
      <c r="C78" s="26">
        <v>4319</v>
      </c>
      <c r="D78" s="441">
        <v>4914</v>
      </c>
      <c r="E78" s="63">
        <f>+D78/C78*100</f>
        <v>113.77633711507293</v>
      </c>
      <c r="K78" s="133"/>
    </row>
    <row r="79" spans="1:5" ht="12.75">
      <c r="A79" s="121" t="s">
        <v>881</v>
      </c>
      <c r="B79" s="272">
        <f>SUM(B76:B78)</f>
        <v>5000</v>
      </c>
      <c r="C79" s="272">
        <f>SUM(C76:C78)</f>
        <v>9917</v>
      </c>
      <c r="D79" s="442">
        <f>SUM(D76:D78)</f>
        <v>35684</v>
      </c>
      <c r="E79" s="123">
        <f>+D79/C79*100</f>
        <v>359.8265604517495</v>
      </c>
    </row>
    <row r="80" spans="1:5" ht="12.75">
      <c r="A80" s="121"/>
      <c r="B80" s="272"/>
      <c r="C80" s="122"/>
      <c r="D80" s="367"/>
      <c r="E80" s="123"/>
    </row>
    <row r="81" spans="1:5" ht="12.75">
      <c r="A81" s="23" t="s">
        <v>911</v>
      </c>
      <c r="B81" s="250">
        <v>0</v>
      </c>
      <c r="C81" s="26">
        <v>72731</v>
      </c>
      <c r="D81" s="280">
        <v>14233</v>
      </c>
      <c r="E81" s="63">
        <f>+D81/C81*100</f>
        <v>19.569372069681428</v>
      </c>
    </row>
    <row r="82" spans="1:5" ht="12.75">
      <c r="A82" s="23" t="s">
        <v>55</v>
      </c>
      <c r="B82" s="250">
        <v>0</v>
      </c>
      <c r="C82" s="26">
        <v>19987</v>
      </c>
      <c r="D82" s="280">
        <v>19987</v>
      </c>
      <c r="E82" s="63">
        <f>+D82/C82*100</f>
        <v>100</v>
      </c>
    </row>
    <row r="83" spans="1:5" ht="12.75">
      <c r="A83" s="23" t="s">
        <v>56</v>
      </c>
      <c r="B83" s="250">
        <v>0</v>
      </c>
      <c r="C83" s="26">
        <v>174</v>
      </c>
      <c r="D83" s="280">
        <v>174</v>
      </c>
      <c r="E83" s="63">
        <f>+D83/C83*100</f>
        <v>100</v>
      </c>
    </row>
    <row r="84" spans="1:5" ht="25.5">
      <c r="A84" s="273" t="s">
        <v>919</v>
      </c>
      <c r="B84" s="272">
        <f>SUM(B81:B81)</f>
        <v>0</v>
      </c>
      <c r="C84" s="272">
        <f>SUM(C81:C83)</f>
        <v>92892</v>
      </c>
      <c r="D84" s="272">
        <f>SUM(D81:D83)</f>
        <v>34394</v>
      </c>
      <c r="E84" s="123">
        <f>+D84/C84*100</f>
        <v>37.025793394479614</v>
      </c>
    </row>
    <row r="85" spans="1:5" ht="12.75">
      <c r="A85" s="3" t="s">
        <v>483</v>
      </c>
      <c r="B85" s="9">
        <f>B79+B84</f>
        <v>5000</v>
      </c>
      <c r="C85" s="9">
        <f>C79+C84</f>
        <v>102809</v>
      </c>
      <c r="D85" s="9">
        <f>D79+D84</f>
        <v>70078</v>
      </c>
      <c r="E85" s="27">
        <f>+D85/C85*100</f>
        <v>68.16329309690786</v>
      </c>
    </row>
    <row r="86" spans="1:5" ht="12.75">
      <c r="A86" s="293"/>
      <c r="B86" s="294"/>
      <c r="C86" s="294"/>
      <c r="D86" s="294"/>
      <c r="E86" s="295"/>
    </row>
    <row r="87" spans="1:5" ht="12.75">
      <c r="A87" s="3" t="s">
        <v>593</v>
      </c>
      <c r="B87" s="9">
        <f>B59+B85</f>
        <v>6739066</v>
      </c>
      <c r="C87" s="9">
        <f>C59+C85</f>
        <v>7389702</v>
      </c>
      <c r="D87" s="9">
        <f>D59+D85</f>
        <v>7398917</v>
      </c>
      <c r="E87" s="10">
        <f>+D87/C87*100</f>
        <v>100.12470056302676</v>
      </c>
    </row>
    <row r="88" ht="12.75">
      <c r="J88" t="s">
        <v>650</v>
      </c>
    </row>
    <row r="89" ht="12.75">
      <c r="A89" s="65"/>
    </row>
    <row r="99" spans="1:2" ht="12.75">
      <c r="A99" s="103"/>
      <c r="B99" s="103"/>
    </row>
    <row r="100" spans="1:2" ht="12.75">
      <c r="A100" s="103"/>
      <c r="B100" s="103"/>
    </row>
    <row r="101" spans="1:2" ht="12.75">
      <c r="A101" s="103"/>
      <c r="B101" s="103"/>
    </row>
    <row r="102" spans="1:2" ht="12.75">
      <c r="A102" s="103"/>
      <c r="B102" s="103"/>
    </row>
    <row r="103" spans="1:2" ht="12.75">
      <c r="A103" s="103"/>
      <c r="B103" s="103"/>
    </row>
    <row r="104" spans="1:5" ht="12.75">
      <c r="A104" s="613"/>
      <c r="B104" s="613"/>
      <c r="C104" s="613"/>
      <c r="D104" s="613"/>
      <c r="E104" s="613"/>
    </row>
    <row r="105" spans="1:5" ht="12.75">
      <c r="A105" s="103"/>
      <c r="B105" s="267"/>
      <c r="C105" s="268"/>
      <c r="D105" s="267"/>
      <c r="E105" s="267"/>
    </row>
    <row r="106" spans="1:5" ht="12.75">
      <c r="A106" s="103"/>
      <c r="B106" s="267"/>
      <c r="C106" s="268"/>
      <c r="D106" s="267"/>
      <c r="E106" s="267"/>
    </row>
  </sheetData>
  <mergeCells count="2">
    <mergeCell ref="A104:E104"/>
    <mergeCell ref="A3:E3"/>
  </mergeCells>
  <printOptions/>
  <pageMargins left="0.75" right="0.75" top="1" bottom="1" header="0.4921259845" footer="0.4921259845"/>
  <pageSetup horizontalDpi="600" verticalDpi="600" orientation="portrait" paperSize="9" scale="89" r:id="rId1"/>
  <headerFooter alignWithMargins="0">
    <oddFooter>&amp;C&amp;P</oddFooter>
  </headerFooter>
  <rowBreaks count="1" manualBreakCount="1">
    <brk id="59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I27" sqref="H26:I27"/>
    </sheetView>
  </sheetViews>
  <sheetFormatPr defaultColWidth="9.00390625" defaultRowHeight="12.75"/>
  <cols>
    <col min="1" max="1" width="32.37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3" t="s">
        <v>130</v>
      </c>
      <c r="B1" s="283"/>
      <c r="C1" s="283"/>
      <c r="D1" s="283"/>
      <c r="E1" s="283"/>
      <c r="F1" s="283"/>
      <c r="G1" s="283"/>
      <c r="H1" s="24"/>
      <c r="Q1" s="78"/>
      <c r="R1" s="78"/>
    </row>
    <row r="2" spans="1:18" ht="18">
      <c r="A2" s="283"/>
      <c r="B2" s="283"/>
      <c r="C2" s="283"/>
      <c r="D2" s="283"/>
      <c r="E2" s="283"/>
      <c r="F2" s="283"/>
      <c r="G2" s="283"/>
      <c r="H2" s="24"/>
      <c r="Q2" s="78"/>
      <c r="R2" s="78"/>
    </row>
    <row r="3" spans="1:18" ht="18">
      <c r="A3" s="283" t="s">
        <v>388</v>
      </c>
      <c r="B3" s="283"/>
      <c r="C3" s="283"/>
      <c r="D3" s="283"/>
      <c r="E3" s="283"/>
      <c r="F3" s="283"/>
      <c r="G3" s="283"/>
      <c r="H3" s="24"/>
      <c r="Q3" s="78"/>
      <c r="R3" s="78"/>
    </row>
    <row r="4" spans="1:18" ht="18">
      <c r="A4" s="283"/>
      <c r="B4" s="283"/>
      <c r="C4" s="283"/>
      <c r="D4" s="283"/>
      <c r="E4" s="283"/>
      <c r="F4" s="283"/>
      <c r="G4" s="283"/>
      <c r="H4" s="24"/>
      <c r="Q4" s="78"/>
      <c r="R4" s="78"/>
    </row>
    <row r="5" spans="1:18" ht="18">
      <c r="A5" s="283" t="s">
        <v>122</v>
      </c>
      <c r="B5" s="283"/>
      <c r="C5" s="283"/>
      <c r="D5" s="283"/>
      <c r="E5" s="283"/>
      <c r="F5" s="283"/>
      <c r="G5" s="283"/>
      <c r="H5" s="24"/>
      <c r="Q5" s="78"/>
      <c r="R5" s="78"/>
    </row>
    <row r="6" spans="1:2" ht="15.75">
      <c r="A6" s="1"/>
      <c r="B6" s="1"/>
    </row>
    <row r="7" spans="1:5" ht="15.75">
      <c r="A7" s="1" t="s">
        <v>943</v>
      </c>
      <c r="B7" s="1"/>
      <c r="D7" s="350">
        <v>1386438.73</v>
      </c>
      <c r="E7" s="2" t="s">
        <v>580</v>
      </c>
    </row>
    <row r="8" spans="1:2" ht="15.75">
      <c r="A8" s="1"/>
      <c r="B8" s="1"/>
    </row>
    <row r="9" spans="1:8" ht="15.75">
      <c r="A9" s="1" t="s">
        <v>40</v>
      </c>
      <c r="B9" s="1"/>
      <c r="H9" s="2"/>
    </row>
    <row r="10" spans="1:6" ht="24.75" customHeight="1">
      <c r="A10" s="81" t="s">
        <v>105</v>
      </c>
      <c r="B10" s="52" t="s">
        <v>612</v>
      </c>
      <c r="C10" s="6" t="s">
        <v>613</v>
      </c>
      <c r="D10" s="5" t="s">
        <v>479</v>
      </c>
      <c r="E10" s="51" t="s">
        <v>614</v>
      </c>
      <c r="F10" t="s">
        <v>826</v>
      </c>
    </row>
    <row r="11" spans="1:5" ht="12.75" customHeight="1">
      <c r="A11" s="364" t="s">
        <v>952</v>
      </c>
      <c r="B11" s="281">
        <v>0</v>
      </c>
      <c r="C11" s="371">
        <v>503854</v>
      </c>
      <c r="D11" s="280">
        <v>503854</v>
      </c>
      <c r="E11" s="398">
        <f>D11/C11*100</f>
        <v>100</v>
      </c>
    </row>
    <row r="12" spans="1:5" ht="12.75" customHeight="1">
      <c r="A12" s="364" t="s">
        <v>24</v>
      </c>
      <c r="B12" s="281">
        <v>0</v>
      </c>
      <c r="C12" s="362">
        <v>0</v>
      </c>
      <c r="D12" s="280">
        <v>10809</v>
      </c>
      <c r="E12" s="363" t="s">
        <v>863</v>
      </c>
    </row>
    <row r="13" spans="1:5" ht="12.75">
      <c r="A13" s="3" t="s">
        <v>892</v>
      </c>
      <c r="B13" s="9">
        <v>0</v>
      </c>
      <c r="C13" s="9">
        <f>SUM(C11:C12)</f>
        <v>503854</v>
      </c>
      <c r="D13" s="9">
        <f>SUM(D11:D12)</f>
        <v>514663</v>
      </c>
      <c r="E13" s="10">
        <f>D13/C13*100</f>
        <v>102.14526430275437</v>
      </c>
    </row>
    <row r="14" spans="1:5" s="279" customFormat="1" ht="12.75">
      <c r="A14" s="274"/>
      <c r="B14" s="275"/>
      <c r="C14" s="275">
        <f>SUM(C11:C13)</f>
        <v>1007708</v>
      </c>
      <c r="D14" s="275"/>
      <c r="E14" s="276"/>
    </row>
    <row r="15" spans="1:5" ht="12.75">
      <c r="A15" s="274"/>
      <c r="B15" s="275"/>
      <c r="C15" s="275"/>
      <c r="D15" s="275"/>
      <c r="E15" s="276"/>
    </row>
    <row r="16" spans="1:5" ht="12.75">
      <c r="A16" s="274"/>
      <c r="B16" s="275"/>
      <c r="C16" s="275"/>
      <c r="D16" s="275"/>
      <c r="E16" s="276"/>
    </row>
    <row r="17" ht="17.25" customHeight="1"/>
    <row r="18" spans="1:2" ht="15.75">
      <c r="A18" s="1" t="s">
        <v>39</v>
      </c>
      <c r="B18" s="1"/>
    </row>
    <row r="19" spans="1:18" ht="25.5">
      <c r="A19" s="3" t="s">
        <v>41</v>
      </c>
      <c r="B19" s="52" t="s">
        <v>612</v>
      </c>
      <c r="C19" s="6" t="s">
        <v>613</v>
      </c>
      <c r="D19" s="277" t="s">
        <v>479</v>
      </c>
      <c r="E19" s="51" t="s">
        <v>614</v>
      </c>
      <c r="F19" s="11" t="s">
        <v>825</v>
      </c>
      <c r="G19" s="12"/>
      <c r="H19" s="12"/>
      <c r="Q19" s="11"/>
      <c r="R19" s="12"/>
    </row>
    <row r="20" spans="1:18" s="133" customFormat="1" ht="12.75">
      <c r="A20" s="397" t="s">
        <v>44</v>
      </c>
      <c r="B20" s="28">
        <v>0</v>
      </c>
      <c r="C20" s="371">
        <v>74420</v>
      </c>
      <c r="D20" s="369">
        <v>74416</v>
      </c>
      <c r="E20" s="398">
        <f aca="true" t="shared" si="0" ref="E20:E25">D20/C20*100</f>
        <v>99.99462510077936</v>
      </c>
      <c r="F20" s="293"/>
      <c r="G20" s="396"/>
      <c r="H20" s="396"/>
      <c r="Q20" s="293"/>
      <c r="R20" s="396"/>
    </row>
    <row r="21" spans="1:18" s="133" customFormat="1" ht="12.75">
      <c r="A21" s="397" t="s">
        <v>42</v>
      </c>
      <c r="B21" s="28">
        <v>0</v>
      </c>
      <c r="C21" s="371">
        <v>26960</v>
      </c>
      <c r="D21" s="369">
        <v>26957</v>
      </c>
      <c r="E21" s="398">
        <f t="shared" si="0"/>
        <v>99.98887240356083</v>
      </c>
      <c r="F21" s="293"/>
      <c r="G21" s="396"/>
      <c r="H21" s="396"/>
      <c r="Q21" s="293"/>
      <c r="R21" s="396"/>
    </row>
    <row r="22" spans="1:18" ht="12.75">
      <c r="A22" s="378" t="s">
        <v>43</v>
      </c>
      <c r="B22" s="28">
        <v>0</v>
      </c>
      <c r="C22" s="28">
        <v>3340</v>
      </c>
      <c r="D22" s="280">
        <v>3342</v>
      </c>
      <c r="E22" s="398">
        <f t="shared" si="0"/>
        <v>100.05988023952095</v>
      </c>
      <c r="F22" s="11"/>
      <c r="G22" s="12"/>
      <c r="H22" s="12"/>
      <c r="Q22" s="11"/>
      <c r="R22" s="12"/>
    </row>
    <row r="23" spans="1:18" ht="12.75">
      <c r="A23" s="378" t="s">
        <v>180</v>
      </c>
      <c r="B23" s="28">
        <v>0</v>
      </c>
      <c r="C23" s="28">
        <v>475000</v>
      </c>
      <c r="D23" s="280">
        <v>315698</v>
      </c>
      <c r="E23" s="398">
        <f t="shared" si="0"/>
        <v>66.46273684210526</v>
      </c>
      <c r="F23" s="11"/>
      <c r="G23" s="12"/>
      <c r="H23" s="12"/>
      <c r="Q23" s="11"/>
      <c r="R23" s="12"/>
    </row>
    <row r="24" spans="1:18" ht="12.75">
      <c r="A24" s="378" t="s">
        <v>181</v>
      </c>
      <c r="B24" s="28">
        <v>0</v>
      </c>
      <c r="C24" s="28">
        <v>1308000</v>
      </c>
      <c r="D24" s="280">
        <v>73665</v>
      </c>
      <c r="E24" s="398">
        <f t="shared" si="0"/>
        <v>5.631880733944954</v>
      </c>
      <c r="F24" s="25" t="s">
        <v>824</v>
      </c>
      <c r="G24" s="58"/>
      <c r="H24" s="58"/>
      <c r="Q24" s="25"/>
      <c r="R24" s="58"/>
    </row>
    <row r="25" spans="1:18" ht="12.75">
      <c r="A25" s="3" t="s">
        <v>893</v>
      </c>
      <c r="B25" s="9">
        <f>SUM(B24:B24)</f>
        <v>0</v>
      </c>
      <c r="C25" s="9">
        <f>SUM(C20:C24)</f>
        <v>1887720</v>
      </c>
      <c r="D25" s="9">
        <f>SUM(D20:D24)</f>
        <v>494078</v>
      </c>
      <c r="E25" s="10">
        <f t="shared" si="0"/>
        <v>26.173267221833747</v>
      </c>
      <c r="F25" s="18"/>
      <c r="G25" s="31"/>
      <c r="H25" s="31"/>
      <c r="Q25" s="18"/>
      <c r="R25" s="31"/>
    </row>
    <row r="28" spans="1:5" ht="15.75">
      <c r="A28" s="1" t="s">
        <v>387</v>
      </c>
      <c r="D28" s="345">
        <v>1407024.09</v>
      </c>
      <c r="E28" s="346" t="s">
        <v>580</v>
      </c>
    </row>
    <row r="29" ht="18.75">
      <c r="A29" s="175"/>
    </row>
    <row r="30" ht="18.75">
      <c r="A30" s="175"/>
    </row>
    <row r="31" ht="18.75">
      <c r="A31" s="177"/>
    </row>
    <row r="32" ht="18.75">
      <c r="A32" s="177"/>
    </row>
    <row r="33" ht="15.75">
      <c r="A33" s="179"/>
    </row>
    <row r="34" ht="18.75">
      <c r="A34" s="177"/>
    </row>
    <row r="35" ht="18.75">
      <c r="A35" s="177"/>
    </row>
    <row r="36" ht="18.75">
      <c r="A36" s="177"/>
    </row>
    <row r="37" ht="18.75">
      <c r="A37" s="181"/>
    </row>
    <row r="38" ht="18.75">
      <c r="A38" s="181"/>
    </row>
    <row r="39" ht="18.75">
      <c r="A39" s="181"/>
    </row>
    <row r="40" ht="18.75">
      <c r="A40" s="177"/>
    </row>
    <row r="41" ht="18.75">
      <c r="A41" s="177"/>
    </row>
    <row r="42" ht="15.75">
      <c r="A42" s="180"/>
    </row>
    <row r="43" ht="18.75">
      <c r="A43" s="178"/>
    </row>
    <row r="44" ht="18.75">
      <c r="A44" s="178"/>
    </row>
    <row r="45" ht="18.75">
      <c r="A45" s="178"/>
    </row>
    <row r="46" ht="18.75">
      <c r="A46" s="176"/>
    </row>
    <row r="47" ht="18.75">
      <c r="A47" s="178"/>
    </row>
    <row r="48" ht="18.75">
      <c r="A48" s="178"/>
    </row>
    <row r="49" ht="18.75">
      <c r="A49" s="178"/>
    </row>
    <row r="50" ht="15.75">
      <c r="A50" s="179"/>
    </row>
    <row r="51" ht="18.75">
      <c r="A51" s="178"/>
    </row>
    <row r="52" ht="15.75">
      <c r="A52" s="180"/>
    </row>
    <row r="53" ht="18.75">
      <c r="A53" s="176"/>
    </row>
    <row r="54" ht="15.75">
      <c r="A54" s="179"/>
    </row>
    <row r="55" ht="15.75">
      <c r="A55" s="180"/>
    </row>
    <row r="56" ht="15.75">
      <c r="A56" s="180"/>
    </row>
    <row r="57" ht="18.75">
      <c r="A57" s="178"/>
    </row>
    <row r="58" spans="1:2" ht="18.75">
      <c r="A58" s="178"/>
      <c r="B58" s="176"/>
    </row>
    <row r="59" ht="18.75">
      <c r="A59" s="178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J38" sqref="J3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3" t="s">
        <v>389</v>
      </c>
      <c r="B1" s="283"/>
      <c r="C1" s="283"/>
      <c r="D1" s="283"/>
      <c r="E1" s="283"/>
      <c r="F1" s="283"/>
      <c r="G1" s="283"/>
      <c r="H1" s="24"/>
      <c r="Q1" s="78"/>
      <c r="R1" s="78"/>
    </row>
    <row r="2" spans="1:18" ht="18">
      <c r="A2" s="283"/>
      <c r="B2" s="283"/>
      <c r="C2" s="283"/>
      <c r="D2" s="283"/>
      <c r="E2" s="283"/>
      <c r="F2" s="283"/>
      <c r="G2" s="283"/>
      <c r="H2" s="24"/>
      <c r="Q2" s="78"/>
      <c r="R2" s="78"/>
    </row>
    <row r="3" spans="1:18" ht="18">
      <c r="A3" s="283" t="s">
        <v>121</v>
      </c>
      <c r="B3" s="283"/>
      <c r="C3" s="283"/>
      <c r="D3" s="283"/>
      <c r="E3" s="283"/>
      <c r="F3" s="283"/>
      <c r="G3" s="283"/>
      <c r="H3" s="24"/>
      <c r="Q3" s="78"/>
      <c r="R3" s="78"/>
    </row>
    <row r="4" spans="1:2" ht="15.75">
      <c r="A4" s="1"/>
      <c r="B4" s="1"/>
    </row>
    <row r="5" spans="1:8" ht="15.75">
      <c r="A5" s="1" t="s">
        <v>40</v>
      </c>
      <c r="B5" s="1"/>
      <c r="H5" s="2"/>
    </row>
    <row r="6" spans="1:6" ht="26.25" customHeight="1">
      <c r="A6" s="81" t="s">
        <v>106</v>
      </c>
      <c r="B6" s="52" t="s">
        <v>612</v>
      </c>
      <c r="C6" s="6" t="s">
        <v>613</v>
      </c>
      <c r="D6" s="5" t="s">
        <v>479</v>
      </c>
      <c r="E6" s="51" t="s">
        <v>614</v>
      </c>
      <c r="F6" t="s">
        <v>826</v>
      </c>
    </row>
    <row r="7" spans="1:5" ht="12.75" customHeight="1">
      <c r="A7" s="364" t="s">
        <v>952</v>
      </c>
      <c r="B7" s="337">
        <v>0</v>
      </c>
      <c r="C7" s="337">
        <v>7000000</v>
      </c>
      <c r="D7" s="337">
        <v>7000000</v>
      </c>
      <c r="E7" s="203">
        <f>D7/C7*100</f>
        <v>100</v>
      </c>
    </row>
    <row r="8" spans="1:5" ht="12.75" customHeight="1">
      <c r="A8" s="364" t="s">
        <v>24</v>
      </c>
      <c r="B8" s="337">
        <v>0</v>
      </c>
      <c r="C8" s="337">
        <v>0</v>
      </c>
      <c r="D8" s="337">
        <v>39466</v>
      </c>
      <c r="E8" s="383" t="s">
        <v>863</v>
      </c>
    </row>
    <row r="9" spans="1:5" ht="12.75">
      <c r="A9" s="3" t="s">
        <v>892</v>
      </c>
      <c r="B9" s="9">
        <v>0</v>
      </c>
      <c r="C9" s="9">
        <f>SUM(C7:C8)</f>
        <v>7000000</v>
      </c>
      <c r="D9" s="9">
        <f>SUM(D7:D8)</f>
        <v>7039466</v>
      </c>
      <c r="E9" s="10">
        <f>D9/C9*100</f>
        <v>100.5638</v>
      </c>
    </row>
    <row r="10" spans="1:5" s="279" customFormat="1" ht="12.75">
      <c r="A10" s="274"/>
      <c r="B10" s="275"/>
      <c r="C10" s="275"/>
      <c r="D10" s="275">
        <f>SUM(D7:D8)</f>
        <v>7039466</v>
      </c>
      <c r="E10" s="276"/>
    </row>
    <row r="11" spans="1:5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ht="17.25" customHeight="1"/>
    <row r="14" spans="1:2" ht="15.75">
      <c r="A14" s="1" t="s">
        <v>39</v>
      </c>
      <c r="B14" s="1"/>
    </row>
    <row r="15" spans="1:18" ht="25.5">
      <c r="A15" s="3"/>
      <c r="B15" s="52" t="s">
        <v>612</v>
      </c>
      <c r="C15" s="6" t="s">
        <v>613</v>
      </c>
      <c r="D15" s="277" t="s">
        <v>479</v>
      </c>
      <c r="E15" s="51" t="s">
        <v>614</v>
      </c>
      <c r="F15" s="11" t="s">
        <v>825</v>
      </c>
      <c r="G15" s="12"/>
      <c r="H15" s="12"/>
      <c r="Q15" s="11"/>
      <c r="R15" s="12"/>
    </row>
    <row r="16" spans="1:18" ht="12.75">
      <c r="A16" s="368" t="s">
        <v>35</v>
      </c>
      <c r="B16" s="281">
        <v>0</v>
      </c>
      <c r="C16" s="337">
        <v>7000000</v>
      </c>
      <c r="D16" s="337">
        <v>4810336</v>
      </c>
      <c r="E16" s="203">
        <f>D16/C16*100</f>
        <v>68.71908571428571</v>
      </c>
      <c r="F16" s="11"/>
      <c r="G16" s="12"/>
      <c r="H16" s="12"/>
      <c r="Q16" s="11"/>
      <c r="R16" s="12"/>
    </row>
    <row r="17" spans="1:18" ht="12.75">
      <c r="A17" s="3" t="s">
        <v>893</v>
      </c>
      <c r="B17" s="9">
        <v>0</v>
      </c>
      <c r="C17" s="9">
        <f>C16</f>
        <v>7000000</v>
      </c>
      <c r="D17" s="9">
        <f>D16</f>
        <v>4810336</v>
      </c>
      <c r="E17" s="10">
        <f>D17/C17*100</f>
        <v>68.71908571428571</v>
      </c>
      <c r="F17" s="18"/>
      <c r="G17" s="31"/>
      <c r="H17" s="31"/>
      <c r="Q17" s="18"/>
      <c r="R17" s="31"/>
    </row>
    <row r="20" spans="1:9" ht="15.75">
      <c r="A20" s="1" t="s">
        <v>387</v>
      </c>
      <c r="D20" s="345">
        <v>2229130.02</v>
      </c>
      <c r="E20" s="346" t="s">
        <v>580</v>
      </c>
      <c r="I20" s="361"/>
    </row>
    <row r="21" ht="18.75">
      <c r="A21" s="175"/>
    </row>
    <row r="22" ht="18.75">
      <c r="A22" s="175"/>
    </row>
    <row r="23" ht="18.75">
      <c r="A23" s="177"/>
    </row>
    <row r="24" spans="1:18" ht="18">
      <c r="A24" s="283" t="s">
        <v>390</v>
      </c>
      <c r="B24" s="283"/>
      <c r="C24" s="283"/>
      <c r="D24" s="283"/>
      <c r="E24" s="283"/>
      <c r="F24" s="283"/>
      <c r="G24" s="283"/>
      <c r="H24" s="24"/>
      <c r="Q24" s="78"/>
      <c r="R24" s="78"/>
    </row>
    <row r="25" spans="1:18" ht="18">
      <c r="A25" s="283"/>
      <c r="B25" s="283"/>
      <c r="C25" s="283"/>
      <c r="D25" s="283"/>
      <c r="E25" s="283"/>
      <c r="F25" s="283"/>
      <c r="G25" s="283"/>
      <c r="H25" s="24"/>
      <c r="Q25" s="78"/>
      <c r="R25" s="78"/>
    </row>
    <row r="26" spans="1:18" ht="18">
      <c r="A26" s="283" t="s">
        <v>120</v>
      </c>
      <c r="B26" s="283"/>
      <c r="C26" s="283"/>
      <c r="D26" s="283"/>
      <c r="E26" s="283"/>
      <c r="F26" s="283"/>
      <c r="G26" s="283"/>
      <c r="H26" s="24"/>
      <c r="Q26" s="78"/>
      <c r="R26" s="78"/>
    </row>
    <row r="27" spans="1:2" ht="15.75">
      <c r="A27" s="1"/>
      <c r="B27" s="1"/>
    </row>
    <row r="28" spans="1:8" ht="15.75">
      <c r="A28" s="1" t="s">
        <v>40</v>
      </c>
      <c r="B28" s="1"/>
      <c r="H28" s="2"/>
    </row>
    <row r="29" spans="1:6" ht="25.5" customHeight="1">
      <c r="A29" s="81" t="s">
        <v>102</v>
      </c>
      <c r="B29" s="52" t="s">
        <v>612</v>
      </c>
      <c r="C29" s="6" t="s">
        <v>613</v>
      </c>
      <c r="D29" s="5" t="s">
        <v>479</v>
      </c>
      <c r="E29" s="51" t="s">
        <v>614</v>
      </c>
      <c r="F29" t="s">
        <v>826</v>
      </c>
    </row>
    <row r="30" spans="1:5" ht="12.75" customHeight="1">
      <c r="A30" s="364" t="s">
        <v>952</v>
      </c>
      <c r="B30" s="337">
        <v>0</v>
      </c>
      <c r="C30" s="337">
        <v>34637000</v>
      </c>
      <c r="D30" s="337">
        <v>34637000</v>
      </c>
      <c r="E30" s="203">
        <f>D30/C30*100</f>
        <v>100</v>
      </c>
    </row>
    <row r="31" spans="1:5" ht="12.75" customHeight="1">
      <c r="A31" s="364" t="s">
        <v>24</v>
      </c>
      <c r="B31" s="337">
        <v>0</v>
      </c>
      <c r="C31" s="337">
        <v>0</v>
      </c>
      <c r="D31" s="337">
        <v>297491</v>
      </c>
      <c r="E31" s="383" t="s">
        <v>863</v>
      </c>
    </row>
    <row r="32" spans="1:5" ht="12.75" customHeight="1">
      <c r="A32" s="81" t="s">
        <v>136</v>
      </c>
      <c r="B32" s="552"/>
      <c r="C32" s="552"/>
      <c r="D32" s="552"/>
      <c r="E32" s="395"/>
    </row>
    <row r="33" spans="1:5" ht="12.75" customHeight="1">
      <c r="A33" s="364" t="s">
        <v>137</v>
      </c>
      <c r="B33" s="337">
        <v>0</v>
      </c>
      <c r="C33" s="337">
        <v>2910000</v>
      </c>
      <c r="D33" s="337">
        <v>2910000</v>
      </c>
      <c r="E33" s="203">
        <f>D33/C33*100</f>
        <v>100</v>
      </c>
    </row>
    <row r="34" spans="1:5" ht="12.75">
      <c r="A34" s="3" t="s">
        <v>892</v>
      </c>
      <c r="B34" s="9">
        <v>0</v>
      </c>
      <c r="C34" s="9">
        <f>SUM(C30:C33)</f>
        <v>37547000</v>
      </c>
      <c r="D34" s="9">
        <f>SUM(D30:D33)</f>
        <v>37844491</v>
      </c>
      <c r="E34" s="10">
        <f>D34/C34*100</f>
        <v>100.79231629690788</v>
      </c>
    </row>
    <row r="35" spans="1:5" s="279" customFormat="1" ht="12.75">
      <c r="A35" s="274"/>
      <c r="B35" s="275"/>
      <c r="C35" s="275">
        <f>SUM(C30:C34)</f>
        <v>75094000</v>
      </c>
      <c r="D35" s="275"/>
      <c r="E35" s="276"/>
    </row>
    <row r="36" ht="17.25" customHeight="1"/>
    <row r="37" spans="1:2" ht="15.75">
      <c r="A37" s="1" t="s">
        <v>39</v>
      </c>
      <c r="B37" s="1"/>
    </row>
    <row r="38" spans="1:18" ht="25.5">
      <c r="A38" s="3"/>
      <c r="B38" s="52" t="s">
        <v>612</v>
      </c>
      <c r="C38" s="6" t="s">
        <v>613</v>
      </c>
      <c r="D38" s="277" t="s">
        <v>479</v>
      </c>
      <c r="E38" s="51" t="s">
        <v>614</v>
      </c>
      <c r="F38" s="11" t="s">
        <v>825</v>
      </c>
      <c r="G38" s="12"/>
      <c r="H38" s="12"/>
      <c r="I38" s="2"/>
      <c r="Q38" s="11"/>
      <c r="R38" s="12"/>
    </row>
    <row r="39" spans="1:18" ht="12.75">
      <c r="A39" s="368" t="s">
        <v>35</v>
      </c>
      <c r="B39" s="281">
        <v>0</v>
      </c>
      <c r="C39" s="337">
        <v>34637000</v>
      </c>
      <c r="D39" s="369">
        <v>22615000</v>
      </c>
      <c r="E39" s="203">
        <f>D39/C39*100</f>
        <v>65.29145133816439</v>
      </c>
      <c r="F39" s="11"/>
      <c r="G39" s="12"/>
      <c r="H39" s="12"/>
      <c r="Q39" s="11"/>
      <c r="R39" s="12"/>
    </row>
    <row r="40" spans="1:18" ht="12.75">
      <c r="A40" s="81" t="s">
        <v>136</v>
      </c>
      <c r="B40" s="552"/>
      <c r="C40" s="552"/>
      <c r="D40" s="552"/>
      <c r="E40" s="395"/>
      <c r="F40" s="11"/>
      <c r="G40" s="12"/>
      <c r="H40" s="12"/>
      <c r="Q40" s="11"/>
      <c r="R40" s="12"/>
    </row>
    <row r="41" spans="1:18" ht="12.75">
      <c r="A41" s="364" t="s">
        <v>138</v>
      </c>
      <c r="B41" s="337">
        <v>0</v>
      </c>
      <c r="C41" s="337">
        <v>2910000</v>
      </c>
      <c r="D41" s="337">
        <v>2910000</v>
      </c>
      <c r="E41" s="203">
        <f>D41/C41*100</f>
        <v>100</v>
      </c>
      <c r="F41" s="11"/>
      <c r="G41" s="12"/>
      <c r="H41" s="12"/>
      <c r="Q41" s="11"/>
      <c r="R41" s="12"/>
    </row>
    <row r="42" spans="1:18" ht="12.75">
      <c r="A42" s="3" t="s">
        <v>893</v>
      </c>
      <c r="B42" s="9">
        <v>0</v>
      </c>
      <c r="C42" s="9">
        <f>SUM(C39:C41)</f>
        <v>37547000</v>
      </c>
      <c r="D42" s="9">
        <f>SUM(D39:D41)</f>
        <v>25525000</v>
      </c>
      <c r="E42" s="10">
        <f>D42/C42*100</f>
        <v>67.98146323274828</v>
      </c>
      <c r="F42" s="18"/>
      <c r="G42" s="31"/>
      <c r="H42" s="31"/>
      <c r="Q42" s="18"/>
      <c r="R42" s="31"/>
    </row>
    <row r="45" spans="1:9" ht="15.75">
      <c r="A45" s="1" t="s">
        <v>387</v>
      </c>
      <c r="D45" s="345">
        <v>12319489.55</v>
      </c>
      <c r="E45" s="346" t="s">
        <v>580</v>
      </c>
      <c r="I45" s="361"/>
    </row>
    <row r="46" ht="15.75">
      <c r="A46" s="179"/>
    </row>
    <row r="47" ht="18.75">
      <c r="A47" s="178"/>
    </row>
    <row r="48" ht="15.75">
      <c r="A48" s="180"/>
    </row>
    <row r="49" ht="18.75">
      <c r="A49" s="176"/>
    </row>
    <row r="50" ht="15.75">
      <c r="A50" s="179"/>
    </row>
    <row r="51" ht="15.75">
      <c r="A51" s="180"/>
    </row>
    <row r="52" ht="15.75">
      <c r="A52" s="180"/>
    </row>
    <row r="53" ht="18.75">
      <c r="A53" s="178"/>
    </row>
    <row r="54" spans="1:2" ht="18.75">
      <c r="A54" s="178"/>
      <c r="B54" s="176"/>
    </row>
    <row r="55" ht="18.75">
      <c r="A55" s="178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2">
      <selection activeCell="I39" sqref="I39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3" t="s">
        <v>899</v>
      </c>
      <c r="B1" s="283"/>
      <c r="C1" s="283"/>
      <c r="D1" s="283"/>
      <c r="E1" s="283"/>
      <c r="F1" s="283"/>
      <c r="G1" s="283"/>
      <c r="H1" s="24"/>
      <c r="Q1" s="78"/>
      <c r="R1" s="78"/>
    </row>
    <row r="2" spans="1:18" ht="18">
      <c r="A2" s="283"/>
      <c r="B2" s="283"/>
      <c r="C2" s="283"/>
      <c r="D2" s="283"/>
      <c r="E2" s="283"/>
      <c r="F2" s="283"/>
      <c r="G2" s="283"/>
      <c r="H2" s="24"/>
      <c r="Q2" s="78"/>
      <c r="R2" s="78"/>
    </row>
    <row r="3" spans="1:18" ht="18">
      <c r="A3" s="283" t="s">
        <v>124</v>
      </c>
      <c r="B3" s="283"/>
      <c r="C3" s="283"/>
      <c r="D3" s="283"/>
      <c r="E3" s="283"/>
      <c r="F3" s="283"/>
      <c r="G3" s="283"/>
      <c r="H3" s="24"/>
      <c r="Q3" s="78"/>
      <c r="R3" s="78"/>
    </row>
    <row r="4" spans="1:18" ht="18">
      <c r="A4" s="283" t="s">
        <v>123</v>
      </c>
      <c r="B4" s="283"/>
      <c r="C4" s="283"/>
      <c r="D4" s="283"/>
      <c r="E4" s="283"/>
      <c r="F4" s="283"/>
      <c r="G4" s="283"/>
      <c r="H4" s="24"/>
      <c r="Q4" s="78"/>
      <c r="R4" s="78"/>
    </row>
    <row r="5" spans="1:2" ht="15.75">
      <c r="A5" s="1"/>
      <c r="B5" s="1"/>
    </row>
    <row r="6" spans="1:8" ht="15.75">
      <c r="A6" s="1" t="s">
        <v>40</v>
      </c>
      <c r="B6" s="1"/>
      <c r="H6" s="2"/>
    </row>
    <row r="7" spans="1:6" ht="25.5" customHeight="1">
      <c r="A7" s="81" t="s">
        <v>101</v>
      </c>
      <c r="B7" s="52" t="s">
        <v>612</v>
      </c>
      <c r="C7" s="6" t="s">
        <v>613</v>
      </c>
      <c r="D7" s="5" t="s">
        <v>479</v>
      </c>
      <c r="E7" s="51" t="s">
        <v>614</v>
      </c>
      <c r="F7" t="s">
        <v>826</v>
      </c>
    </row>
    <row r="8" spans="1:5" ht="12.75" customHeight="1">
      <c r="A8" s="364" t="s">
        <v>952</v>
      </c>
      <c r="B8" s="337">
        <v>0</v>
      </c>
      <c r="C8" s="337">
        <v>189720</v>
      </c>
      <c r="D8" s="337">
        <v>189720</v>
      </c>
      <c r="E8" s="203">
        <f>D8/C8*100</f>
        <v>100</v>
      </c>
    </row>
    <row r="9" spans="1:5" ht="12.75" customHeight="1">
      <c r="A9" s="364" t="s">
        <v>24</v>
      </c>
      <c r="B9" s="337">
        <v>0</v>
      </c>
      <c r="C9" s="337">
        <v>0</v>
      </c>
      <c r="D9" s="337">
        <v>656</v>
      </c>
      <c r="E9" s="383" t="s">
        <v>863</v>
      </c>
    </row>
    <row r="10" spans="1:5" ht="12.75">
      <c r="A10" s="3" t="s">
        <v>892</v>
      </c>
      <c r="B10" s="9">
        <v>0</v>
      </c>
      <c r="C10" s="9">
        <f>SUM(C8:C9)</f>
        <v>189720</v>
      </c>
      <c r="D10" s="9">
        <f>SUM(D8:D9)</f>
        <v>190376</v>
      </c>
      <c r="E10" s="10">
        <f>D10/C10*100</f>
        <v>100.34577271768923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39</v>
      </c>
      <c r="B15" s="1"/>
    </row>
    <row r="16" spans="1:18" ht="25.5">
      <c r="A16" s="3"/>
      <c r="B16" s="52" t="s">
        <v>612</v>
      </c>
      <c r="C16" s="6" t="s">
        <v>613</v>
      </c>
      <c r="D16" s="277" t="s">
        <v>479</v>
      </c>
      <c r="E16" s="51" t="s">
        <v>614</v>
      </c>
      <c r="F16" s="11" t="s">
        <v>825</v>
      </c>
      <c r="G16" s="12"/>
      <c r="H16" s="12"/>
      <c r="Q16" s="11"/>
      <c r="R16" s="12"/>
    </row>
    <row r="17" spans="1:18" ht="12.75">
      <c r="A17" s="368" t="s">
        <v>35</v>
      </c>
      <c r="B17" s="281">
        <v>0</v>
      </c>
      <c r="C17" s="337">
        <v>189720</v>
      </c>
      <c r="D17" s="369">
        <v>102320</v>
      </c>
      <c r="E17" s="203">
        <f>D17/C17*100</f>
        <v>53.93211047860004</v>
      </c>
      <c r="F17" s="11"/>
      <c r="G17" s="12"/>
      <c r="H17" s="12"/>
      <c r="Q17" s="11"/>
      <c r="R17" s="12"/>
    </row>
    <row r="18" spans="1:18" ht="12.75">
      <c r="A18" s="3" t="s">
        <v>893</v>
      </c>
      <c r="B18" s="9">
        <v>0</v>
      </c>
      <c r="C18" s="9">
        <f>C17</f>
        <v>189720</v>
      </c>
      <c r="D18" s="9">
        <f>D17</f>
        <v>102320</v>
      </c>
      <c r="E18" s="10">
        <f>D18/C18*100</f>
        <v>53.93211047860004</v>
      </c>
      <c r="F18" s="18"/>
      <c r="G18" s="31"/>
      <c r="H18" s="31"/>
      <c r="Q18" s="18"/>
      <c r="R18" s="31"/>
    </row>
    <row r="21" spans="1:9" ht="15.75">
      <c r="A21" s="1" t="s">
        <v>387</v>
      </c>
      <c r="D21" s="345">
        <v>88056.03</v>
      </c>
      <c r="E21" s="346" t="s">
        <v>580</v>
      </c>
      <c r="I21" s="361"/>
    </row>
    <row r="22" ht="18.75">
      <c r="A22" s="175"/>
    </row>
    <row r="23" ht="18.75">
      <c r="A23" s="177"/>
    </row>
    <row r="24" ht="18.75">
      <c r="A24" s="177"/>
    </row>
    <row r="25" spans="1:18" ht="18">
      <c r="A25" s="283" t="s">
        <v>445</v>
      </c>
      <c r="B25" s="283"/>
      <c r="C25" s="283"/>
      <c r="D25" s="283"/>
      <c r="E25" s="283"/>
      <c r="F25" s="283"/>
      <c r="G25" s="283"/>
      <c r="H25" s="24"/>
      <c r="Q25" s="78"/>
      <c r="R25" s="78"/>
    </row>
    <row r="26" spans="1:18" ht="18">
      <c r="A26" s="283"/>
      <c r="B26" s="283"/>
      <c r="C26" s="283"/>
      <c r="D26" s="283"/>
      <c r="E26" s="283"/>
      <c r="F26" s="283"/>
      <c r="G26" s="283"/>
      <c r="H26" s="24"/>
      <c r="Q26" s="78"/>
      <c r="R26" s="78"/>
    </row>
    <row r="27" spans="1:18" ht="18">
      <c r="A27" s="283" t="s">
        <v>125</v>
      </c>
      <c r="B27" s="283"/>
      <c r="C27" s="283"/>
      <c r="D27" s="283"/>
      <c r="E27" s="283"/>
      <c r="F27" s="283"/>
      <c r="G27" s="283"/>
      <c r="H27" s="24"/>
      <c r="Q27" s="78"/>
      <c r="R27" s="78"/>
    </row>
    <row r="28" spans="1:2" ht="15.75">
      <c r="A28" s="1"/>
      <c r="B28" s="1"/>
    </row>
    <row r="29" spans="1:8" ht="15.75">
      <c r="A29" s="1" t="s">
        <v>40</v>
      </c>
      <c r="B29" s="1"/>
      <c r="H29" s="2"/>
    </row>
    <row r="30" spans="1:6" ht="25.5" customHeight="1">
      <c r="A30" s="81" t="s">
        <v>100</v>
      </c>
      <c r="B30" s="52" t="s">
        <v>612</v>
      </c>
      <c r="C30" s="6" t="s">
        <v>613</v>
      </c>
      <c r="D30" s="5" t="s">
        <v>479</v>
      </c>
      <c r="E30" s="51" t="s">
        <v>614</v>
      </c>
      <c r="F30" t="s">
        <v>826</v>
      </c>
    </row>
    <row r="31" spans="1:5" ht="12.75" customHeight="1">
      <c r="A31" s="364" t="s">
        <v>952</v>
      </c>
      <c r="B31" s="337">
        <v>0</v>
      </c>
      <c r="C31" s="337">
        <v>3900000</v>
      </c>
      <c r="D31" s="337">
        <v>3900000</v>
      </c>
      <c r="E31" s="203">
        <f>D31/C31*100</f>
        <v>100</v>
      </c>
    </row>
    <row r="32" spans="1:5" ht="12.75" customHeight="1">
      <c r="A32" s="364" t="s">
        <v>224</v>
      </c>
      <c r="B32" s="337">
        <v>0</v>
      </c>
      <c r="C32" s="337">
        <v>188421</v>
      </c>
      <c r="D32" s="337">
        <v>188421</v>
      </c>
      <c r="E32" s="203">
        <f>D32/C32*100</f>
        <v>100</v>
      </c>
    </row>
    <row r="33" spans="1:5" ht="12.75" customHeight="1">
      <c r="A33" s="364" t="s">
        <v>24</v>
      </c>
      <c r="B33" s="337">
        <v>0</v>
      </c>
      <c r="C33" s="337">
        <v>0</v>
      </c>
      <c r="D33" s="337">
        <v>22141</v>
      </c>
      <c r="E33" s="383" t="s">
        <v>863</v>
      </c>
    </row>
    <row r="34" spans="1:7" ht="12.75">
      <c r="A34" s="3" t="s">
        <v>892</v>
      </c>
      <c r="B34" s="9">
        <v>0</v>
      </c>
      <c r="C34" s="9">
        <f>SUM(C31:C33)</f>
        <v>4088421</v>
      </c>
      <c r="D34" s="9">
        <f>SUM(D31:D33)</f>
        <v>4110562</v>
      </c>
      <c r="E34" s="555">
        <f>D34/C34*100</f>
        <v>100.54155381747623</v>
      </c>
      <c r="G34" s="133"/>
    </row>
    <row r="35" spans="1:8" s="279" customFormat="1" ht="12.75">
      <c r="A35" s="274"/>
      <c r="B35" s="275"/>
      <c r="C35" s="275">
        <f>SUM(C31:C33)</f>
        <v>4088421</v>
      </c>
      <c r="D35" s="275"/>
      <c r="E35" s="276"/>
      <c r="H35" s="482"/>
    </row>
    <row r="36" spans="1:5" ht="12.75">
      <c r="A36" s="274"/>
      <c r="B36" s="275"/>
      <c r="C36" s="275"/>
      <c r="D36" s="275"/>
      <c r="E36" s="276"/>
    </row>
    <row r="37" spans="1:5" ht="12.75">
      <c r="A37" s="274"/>
      <c r="B37" s="275"/>
      <c r="C37" s="275"/>
      <c r="D37" s="275"/>
      <c r="E37" s="276"/>
    </row>
    <row r="38" ht="17.25" customHeight="1"/>
    <row r="39" spans="1:2" ht="15.75">
      <c r="A39" s="1" t="s">
        <v>39</v>
      </c>
      <c r="B39" s="1"/>
    </row>
    <row r="40" spans="1:18" ht="25.5">
      <c r="A40" s="3"/>
      <c r="B40" s="52" t="s">
        <v>612</v>
      </c>
      <c r="C40" s="6" t="s">
        <v>613</v>
      </c>
      <c r="D40" s="277" t="s">
        <v>479</v>
      </c>
      <c r="E40" s="51" t="s">
        <v>614</v>
      </c>
      <c r="F40" s="11" t="s">
        <v>825</v>
      </c>
      <c r="G40" s="12"/>
      <c r="H40" s="12"/>
      <c r="Q40" s="11"/>
      <c r="R40" s="12"/>
    </row>
    <row r="41" spans="1:18" ht="12.75">
      <c r="A41" s="368" t="s">
        <v>35</v>
      </c>
      <c r="B41" s="281">
        <v>0</v>
      </c>
      <c r="C41" s="337">
        <v>4088421</v>
      </c>
      <c r="D41" s="337">
        <v>1800135</v>
      </c>
      <c r="E41" s="203">
        <f>D41/C41*100</f>
        <v>44.030079094105034</v>
      </c>
      <c r="F41" s="11"/>
      <c r="G41" s="12"/>
      <c r="H41" s="12"/>
      <c r="Q41" s="11"/>
      <c r="R41" s="12"/>
    </row>
    <row r="42" spans="1:18" ht="12.75">
      <c r="A42" s="3" t="s">
        <v>893</v>
      </c>
      <c r="B42" s="9">
        <v>0</v>
      </c>
      <c r="C42" s="9">
        <f>C41</f>
        <v>4088421</v>
      </c>
      <c r="D42" s="9">
        <f>D41</f>
        <v>1800135</v>
      </c>
      <c r="E42" s="10">
        <f>D42/C42*100</f>
        <v>44.030079094105034</v>
      </c>
      <c r="F42" s="18"/>
      <c r="G42" s="31"/>
      <c r="H42" s="31"/>
      <c r="Q42" s="18"/>
      <c r="R42" s="31"/>
    </row>
    <row r="45" spans="1:9" ht="15.75">
      <c r="A45" s="1" t="s">
        <v>387</v>
      </c>
      <c r="D45" s="483">
        <v>2310427.93</v>
      </c>
      <c r="E45" s="346" t="s">
        <v>580</v>
      </c>
      <c r="I45" s="361"/>
    </row>
    <row r="46" ht="15.75">
      <c r="A46" s="179"/>
    </row>
    <row r="47" ht="18.75">
      <c r="A47" s="178"/>
    </row>
    <row r="48" ht="15.75">
      <c r="A48" s="180"/>
    </row>
    <row r="49" ht="18.75">
      <c r="A49" s="176"/>
    </row>
    <row r="50" ht="15.75">
      <c r="A50" s="179"/>
    </row>
    <row r="51" ht="15.75">
      <c r="A51" s="180"/>
    </row>
    <row r="52" ht="15.75">
      <c r="A52" s="180"/>
    </row>
    <row r="53" ht="18.75">
      <c r="A53" s="178"/>
    </row>
    <row r="54" spans="1:2" ht="18.75">
      <c r="A54" s="178"/>
      <c r="B54" s="176"/>
    </row>
    <row r="55" ht="18.75">
      <c r="A55" s="178"/>
    </row>
  </sheetData>
  <printOptions/>
  <pageMargins left="0.75" right="0.75" top="1" bottom="1" header="0.4921259845" footer="0.4921259845"/>
  <pageSetup firstPageNumber="28" useFirstPageNumber="1" horizontalDpi="600" verticalDpi="600" orientation="portrait" paperSize="9" scale="96" r:id="rId1"/>
  <headerFooter alignWithMargins="0">
    <oddFooter>&amp;C&amp;P</oddFoot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2">
      <selection activeCell="I26" sqref="I26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3" t="s">
        <v>446</v>
      </c>
      <c r="B1" s="283"/>
      <c r="C1" s="283"/>
      <c r="D1" s="283"/>
      <c r="E1" s="283"/>
      <c r="F1" s="283"/>
      <c r="G1" s="283"/>
      <c r="H1" s="24"/>
      <c r="Q1" s="78"/>
      <c r="R1" s="78"/>
    </row>
    <row r="2" spans="1:18" ht="18">
      <c r="A2" s="283"/>
      <c r="B2" s="283"/>
      <c r="C2" s="283"/>
      <c r="D2" s="283"/>
      <c r="E2" s="283"/>
      <c r="F2" s="283"/>
      <c r="G2" s="283"/>
      <c r="H2" s="24"/>
      <c r="Q2" s="78"/>
      <c r="R2" s="78"/>
    </row>
    <row r="3" spans="1:18" ht="18">
      <c r="A3" s="283" t="s">
        <v>126</v>
      </c>
      <c r="B3" s="283"/>
      <c r="C3" s="283"/>
      <c r="D3" s="283"/>
      <c r="E3" s="283"/>
      <c r="F3" s="283"/>
      <c r="G3" s="283"/>
      <c r="H3" s="24"/>
      <c r="Q3" s="78"/>
      <c r="R3" s="78"/>
    </row>
    <row r="4" spans="1:2" ht="15.75">
      <c r="A4" s="1"/>
      <c r="B4" s="1"/>
    </row>
    <row r="5" spans="1:8" ht="15.75">
      <c r="A5" s="1" t="s">
        <v>40</v>
      </c>
      <c r="B5" s="1"/>
      <c r="H5" s="2"/>
    </row>
    <row r="6" spans="1:6" ht="25.5" customHeight="1">
      <c r="A6" s="81" t="s">
        <v>104</v>
      </c>
      <c r="B6" s="52" t="s">
        <v>612</v>
      </c>
      <c r="C6" s="6" t="s">
        <v>613</v>
      </c>
      <c r="D6" s="5" t="s">
        <v>479</v>
      </c>
      <c r="E6" s="51" t="s">
        <v>614</v>
      </c>
      <c r="F6" t="s">
        <v>826</v>
      </c>
    </row>
    <row r="7" spans="1:5" ht="12.75" customHeight="1">
      <c r="A7" s="445" t="s">
        <v>116</v>
      </c>
      <c r="B7" s="337">
        <v>0</v>
      </c>
      <c r="C7" s="337">
        <v>13433600</v>
      </c>
      <c r="D7" s="337">
        <v>13433595</v>
      </c>
      <c r="E7" s="203">
        <f>D7/C7*100</f>
        <v>99.99996277989518</v>
      </c>
    </row>
    <row r="8" spans="1:5" ht="12.75" customHeight="1">
      <c r="A8" s="364" t="s">
        <v>24</v>
      </c>
      <c r="B8" s="337">
        <v>0</v>
      </c>
      <c r="C8" s="337">
        <v>0</v>
      </c>
      <c r="D8" s="337">
        <v>79137</v>
      </c>
      <c r="E8" s="383" t="s">
        <v>863</v>
      </c>
    </row>
    <row r="9" spans="1:5" ht="12.75">
      <c r="A9" s="3" t="s">
        <v>892</v>
      </c>
      <c r="B9" s="9">
        <v>0</v>
      </c>
      <c r="C9" s="9">
        <f>SUM(C7:C8)</f>
        <v>13433600</v>
      </c>
      <c r="D9" s="9">
        <f>SUM(D7:D8)</f>
        <v>13512732</v>
      </c>
      <c r="E9" s="27">
        <f>D9/C9*100</f>
        <v>100.58906026679371</v>
      </c>
    </row>
    <row r="10" spans="1:5" s="279" customFormat="1" ht="12.75">
      <c r="A10" s="274"/>
      <c r="B10" s="275"/>
      <c r="C10" s="275">
        <f>SUM(C7:C9)</f>
        <v>26867200</v>
      </c>
      <c r="D10" s="275"/>
      <c r="E10" s="276"/>
    </row>
    <row r="11" spans="1:5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ht="17.25" customHeight="1"/>
    <row r="14" spans="1:2" ht="15.75">
      <c r="A14" s="1" t="s">
        <v>39</v>
      </c>
      <c r="B14" s="1"/>
    </row>
    <row r="15" spans="1:18" ht="25.5">
      <c r="A15" s="3"/>
      <c r="B15" s="52" t="s">
        <v>612</v>
      </c>
      <c r="C15" s="6" t="s">
        <v>613</v>
      </c>
      <c r="D15" s="277" t="s">
        <v>479</v>
      </c>
      <c r="E15" s="51" t="s">
        <v>614</v>
      </c>
      <c r="F15" s="11" t="s">
        <v>825</v>
      </c>
      <c r="G15" s="12"/>
      <c r="H15" s="12"/>
      <c r="Q15" s="11"/>
      <c r="R15" s="12"/>
    </row>
    <row r="16" spans="1:18" ht="12.75">
      <c r="A16" s="368" t="s">
        <v>35</v>
      </c>
      <c r="B16" s="281">
        <v>0</v>
      </c>
      <c r="C16" s="337">
        <v>13433600</v>
      </c>
      <c r="D16" s="369">
        <v>404396</v>
      </c>
      <c r="E16" s="203">
        <f>D16/C16*100</f>
        <v>3.01033230109576</v>
      </c>
      <c r="F16" s="11"/>
      <c r="G16" s="12"/>
      <c r="H16" s="12"/>
      <c r="Q16" s="11"/>
      <c r="R16" s="12"/>
    </row>
    <row r="17" spans="1:18" ht="12.75">
      <c r="A17" s="3" t="s">
        <v>893</v>
      </c>
      <c r="B17" s="9">
        <v>0</v>
      </c>
      <c r="C17" s="9">
        <f>C16</f>
        <v>13433600</v>
      </c>
      <c r="D17" s="9">
        <f>D16</f>
        <v>404396</v>
      </c>
      <c r="E17" s="10">
        <f>D17/C17*100</f>
        <v>3.01033230109576</v>
      </c>
      <c r="F17" s="18"/>
      <c r="G17" s="31"/>
      <c r="H17" s="31"/>
      <c r="Q17" s="18"/>
      <c r="R17" s="31"/>
    </row>
    <row r="20" spans="1:9" ht="15.75">
      <c r="A20" s="1" t="s">
        <v>387</v>
      </c>
      <c r="D20" s="345">
        <v>13108336.66</v>
      </c>
      <c r="E20" s="346" t="s">
        <v>580</v>
      </c>
      <c r="I20" s="361"/>
    </row>
    <row r="21" ht="18.75">
      <c r="A21" s="175"/>
    </row>
    <row r="22" ht="18.75">
      <c r="A22" s="175"/>
    </row>
    <row r="23" ht="18.75">
      <c r="A23" s="177"/>
    </row>
    <row r="24" ht="18.75">
      <c r="A24" s="177"/>
    </row>
    <row r="25" spans="1:18" ht="18">
      <c r="A25" s="283" t="s">
        <v>447</v>
      </c>
      <c r="B25" s="283"/>
      <c r="C25" s="283"/>
      <c r="D25" s="283"/>
      <c r="E25" s="283"/>
      <c r="F25" s="283"/>
      <c r="G25" s="283"/>
      <c r="H25" s="24"/>
      <c r="Q25" s="78"/>
      <c r="R25" s="78"/>
    </row>
    <row r="26" spans="1:18" ht="18">
      <c r="A26" s="283"/>
      <c r="B26" s="283"/>
      <c r="C26" s="283"/>
      <c r="D26" s="283"/>
      <c r="E26" s="283"/>
      <c r="F26" s="283"/>
      <c r="G26" s="283"/>
      <c r="H26" s="24"/>
      <c r="Q26" s="78"/>
      <c r="R26" s="78"/>
    </row>
    <row r="27" spans="1:18" ht="18">
      <c r="A27" s="283" t="s">
        <v>143</v>
      </c>
      <c r="B27" s="283"/>
      <c r="C27" s="283"/>
      <c r="D27" s="283"/>
      <c r="E27" s="283"/>
      <c r="F27" s="283"/>
      <c r="G27" s="283"/>
      <c r="H27" s="24"/>
      <c r="Q27" s="78"/>
      <c r="R27" s="78"/>
    </row>
    <row r="28" spans="1:2" ht="15.75">
      <c r="A28" s="1"/>
      <c r="B28" s="1"/>
    </row>
    <row r="29" spans="1:8" ht="15.75">
      <c r="A29" s="1" t="s">
        <v>40</v>
      </c>
      <c r="B29" s="1"/>
      <c r="H29" s="2"/>
    </row>
    <row r="30" spans="1:6" ht="25.5" customHeight="1">
      <c r="A30" s="81" t="s">
        <v>103</v>
      </c>
      <c r="B30" s="52" t="s">
        <v>612</v>
      </c>
      <c r="C30" s="6" t="s">
        <v>613</v>
      </c>
      <c r="D30" s="5" t="s">
        <v>479</v>
      </c>
      <c r="E30" s="51" t="s">
        <v>614</v>
      </c>
      <c r="F30" t="s">
        <v>826</v>
      </c>
    </row>
    <row r="31" spans="1:5" ht="12.75" customHeight="1">
      <c r="A31" s="364" t="s">
        <v>952</v>
      </c>
      <c r="B31" s="337">
        <v>0</v>
      </c>
      <c r="C31" s="337">
        <v>300000</v>
      </c>
      <c r="D31" s="337">
        <v>300000</v>
      </c>
      <c r="E31" s="203">
        <f>D31/C31*100</f>
        <v>100</v>
      </c>
    </row>
    <row r="32" spans="1:5" ht="12.75" customHeight="1">
      <c r="A32" s="364" t="s">
        <v>24</v>
      </c>
      <c r="B32" s="337">
        <v>0</v>
      </c>
      <c r="C32" s="337">
        <v>0</v>
      </c>
      <c r="D32" s="337">
        <v>732</v>
      </c>
      <c r="E32" s="383" t="s">
        <v>863</v>
      </c>
    </row>
    <row r="33" spans="1:5" ht="12.75">
      <c r="A33" s="3" t="s">
        <v>892</v>
      </c>
      <c r="B33" s="9">
        <v>0</v>
      </c>
      <c r="C33" s="9">
        <f>SUM(C31:C32)</f>
        <v>300000</v>
      </c>
      <c r="D33" s="9">
        <f>SUM(D31:D32)</f>
        <v>300732</v>
      </c>
      <c r="E33" s="10">
        <f>D33/C33*100</f>
        <v>100.244</v>
      </c>
    </row>
    <row r="34" spans="1:5" s="279" customFormat="1" ht="12.75">
      <c r="A34" s="274"/>
      <c r="B34" s="275"/>
      <c r="C34" s="275"/>
      <c r="D34" s="275"/>
      <c r="E34" s="276"/>
    </row>
    <row r="35" spans="1:5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ht="17.25" customHeight="1"/>
    <row r="38" spans="1:2" ht="15.75">
      <c r="A38" s="1" t="s">
        <v>39</v>
      </c>
      <c r="B38" s="1"/>
    </row>
    <row r="39" spans="1:18" ht="25.5">
      <c r="A39" s="3"/>
      <c r="B39" s="52" t="s">
        <v>612</v>
      </c>
      <c r="C39" s="6" t="s">
        <v>613</v>
      </c>
      <c r="D39" s="277" t="s">
        <v>479</v>
      </c>
      <c r="E39" s="51" t="s">
        <v>614</v>
      </c>
      <c r="F39" s="11" t="s">
        <v>825</v>
      </c>
      <c r="G39" s="12"/>
      <c r="H39" s="12"/>
      <c r="Q39" s="11"/>
      <c r="R39" s="12"/>
    </row>
    <row r="40" spans="1:18" ht="12.75">
      <c r="A40" s="368" t="s">
        <v>35</v>
      </c>
      <c r="B40" s="281">
        <v>0</v>
      </c>
      <c r="C40" s="337">
        <v>300000</v>
      </c>
      <c r="D40" s="337">
        <v>85754</v>
      </c>
      <c r="E40" s="203">
        <f>D40/C40*100</f>
        <v>28.58466666666667</v>
      </c>
      <c r="F40" s="11"/>
      <c r="G40" s="12"/>
      <c r="H40" s="12"/>
      <c r="Q40" s="11"/>
      <c r="R40" s="12"/>
    </row>
    <row r="41" spans="1:18" ht="12.75">
      <c r="A41" s="3" t="s">
        <v>893</v>
      </c>
      <c r="B41" s="9">
        <v>0</v>
      </c>
      <c r="C41" s="9">
        <f>C40</f>
        <v>300000</v>
      </c>
      <c r="D41" s="9">
        <f>D40</f>
        <v>85754</v>
      </c>
      <c r="E41" s="395">
        <f>D41/C41*100</f>
        <v>28.58466666666667</v>
      </c>
      <c r="F41" s="18"/>
      <c r="G41" s="31"/>
      <c r="H41" s="31"/>
      <c r="Q41" s="18"/>
      <c r="R41" s="31"/>
    </row>
    <row r="44" spans="1:9" ht="15.75">
      <c r="A44" s="1" t="s">
        <v>387</v>
      </c>
      <c r="D44" s="345">
        <v>214978.37</v>
      </c>
      <c r="E44" s="346" t="s">
        <v>580</v>
      </c>
      <c r="I44" s="361"/>
    </row>
    <row r="45" ht="15.75">
      <c r="A45" s="179"/>
    </row>
    <row r="46" ht="18.75">
      <c r="A46" s="178"/>
    </row>
    <row r="47" ht="15.75">
      <c r="A47" s="180"/>
    </row>
    <row r="48" ht="18.75">
      <c r="A48" s="176"/>
    </row>
    <row r="49" ht="15.75">
      <c r="A49" s="179"/>
    </row>
    <row r="50" ht="15.75">
      <c r="A50" s="180"/>
    </row>
    <row r="51" ht="15.75">
      <c r="A51" s="180"/>
    </row>
    <row r="52" ht="18.75">
      <c r="A52" s="178"/>
    </row>
    <row r="53" spans="1:2" ht="18.75">
      <c r="A53" s="178"/>
      <c r="B53" s="176"/>
    </row>
    <row r="54" ht="18.75">
      <c r="A54" s="178"/>
    </row>
  </sheetData>
  <printOptions/>
  <pageMargins left="0.75" right="0.75" top="1" bottom="1" header="0.4921259845" footer="0.4921259845"/>
  <pageSetup firstPageNumber="29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J46" sqref="J46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3" t="s">
        <v>448</v>
      </c>
      <c r="B1" s="283"/>
      <c r="C1" s="283"/>
      <c r="D1" s="283"/>
      <c r="E1" s="283"/>
      <c r="F1" s="283"/>
      <c r="G1" s="283"/>
      <c r="H1" s="24"/>
      <c r="Q1" s="78"/>
      <c r="R1" s="78"/>
    </row>
    <row r="2" spans="1:18" ht="18">
      <c r="A2" s="283"/>
      <c r="B2" s="283"/>
      <c r="C2" s="283"/>
      <c r="D2" s="283"/>
      <c r="E2" s="283"/>
      <c r="F2" s="283"/>
      <c r="G2" s="283"/>
      <c r="H2" s="24"/>
      <c r="Q2" s="78"/>
      <c r="R2" s="78"/>
    </row>
    <row r="3" spans="1:18" ht="18">
      <c r="A3" s="283" t="s">
        <v>127</v>
      </c>
      <c r="B3" s="283"/>
      <c r="C3" s="283"/>
      <c r="D3" s="283"/>
      <c r="E3" s="283"/>
      <c r="F3" s="283"/>
      <c r="G3" s="283"/>
      <c r="H3" s="24"/>
      <c r="Q3" s="78"/>
      <c r="R3" s="78"/>
    </row>
    <row r="4" spans="1:18" ht="18">
      <c r="A4" s="283" t="s">
        <v>128</v>
      </c>
      <c r="B4" s="283"/>
      <c r="C4" s="283"/>
      <c r="D4" s="283"/>
      <c r="E4" s="283"/>
      <c r="F4" s="283"/>
      <c r="G4" s="283"/>
      <c r="H4" s="24"/>
      <c r="Q4" s="78"/>
      <c r="R4" s="78"/>
    </row>
    <row r="5" spans="1:2" ht="15.75">
      <c r="A5" s="1"/>
      <c r="B5" s="1"/>
    </row>
    <row r="6" spans="1:8" ht="15.75">
      <c r="A6" s="1" t="s">
        <v>40</v>
      </c>
      <c r="B6" s="1"/>
      <c r="H6" s="2"/>
    </row>
    <row r="7" spans="1:6" ht="25.5" customHeight="1">
      <c r="A7" s="81" t="s">
        <v>99</v>
      </c>
      <c r="B7" s="52" t="s">
        <v>612</v>
      </c>
      <c r="C7" s="6" t="s">
        <v>613</v>
      </c>
      <c r="D7" s="5" t="s">
        <v>479</v>
      </c>
      <c r="E7" s="51" t="s">
        <v>614</v>
      </c>
      <c r="F7" t="s">
        <v>826</v>
      </c>
    </row>
    <row r="8" spans="1:5" ht="12.75" customHeight="1">
      <c r="A8" s="364" t="s">
        <v>952</v>
      </c>
      <c r="B8" s="337">
        <v>0</v>
      </c>
      <c r="C8" s="337">
        <v>989000</v>
      </c>
      <c r="D8" s="337">
        <v>989000</v>
      </c>
      <c r="E8" s="203">
        <f>D8/C8*100</f>
        <v>100</v>
      </c>
    </row>
    <row r="9" spans="1:5" ht="12.75" customHeight="1">
      <c r="A9" s="364" t="s">
        <v>24</v>
      </c>
      <c r="B9" s="337">
        <v>0</v>
      </c>
      <c r="C9" s="337">
        <v>0</v>
      </c>
      <c r="D9" s="337">
        <v>179</v>
      </c>
      <c r="E9" s="383" t="s">
        <v>863</v>
      </c>
    </row>
    <row r="10" spans="1:5" ht="12.75">
      <c r="A10" s="3" t="s">
        <v>892</v>
      </c>
      <c r="B10" s="9">
        <v>0</v>
      </c>
      <c r="C10" s="9">
        <f>SUM(C8:C9)</f>
        <v>989000</v>
      </c>
      <c r="D10" s="9">
        <f>SUM(D8:D9)</f>
        <v>989179</v>
      </c>
      <c r="E10" s="555">
        <f>D10/C10*100</f>
        <v>100.01809908998989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39</v>
      </c>
      <c r="B15" s="1"/>
    </row>
    <row r="16" spans="1:18" ht="25.5">
      <c r="A16" s="3"/>
      <c r="B16" s="52" t="s">
        <v>612</v>
      </c>
      <c r="C16" s="6" t="s">
        <v>613</v>
      </c>
      <c r="D16" s="277" t="s">
        <v>479</v>
      </c>
      <c r="E16" s="51" t="s">
        <v>614</v>
      </c>
      <c r="F16" s="11" t="s">
        <v>825</v>
      </c>
      <c r="G16" s="12"/>
      <c r="H16" s="12"/>
      <c r="Q16" s="11"/>
      <c r="R16" s="12"/>
    </row>
    <row r="17" spans="1:18" ht="12.75">
      <c r="A17" s="368" t="s">
        <v>114</v>
      </c>
      <c r="B17" s="281">
        <v>0</v>
      </c>
      <c r="C17" s="337">
        <v>989000</v>
      </c>
      <c r="D17" s="369">
        <v>859188</v>
      </c>
      <c r="E17" s="203">
        <f>D17/C17*100</f>
        <v>86.87441860465115</v>
      </c>
      <c r="F17" s="11"/>
      <c r="G17" s="12"/>
      <c r="H17" s="12"/>
      <c r="Q17" s="11"/>
      <c r="R17" s="12"/>
    </row>
    <row r="18" spans="1:18" ht="12.75">
      <c r="A18" s="3" t="s">
        <v>893</v>
      </c>
      <c r="B18" s="9">
        <v>0</v>
      </c>
      <c r="C18" s="9">
        <f>C17</f>
        <v>989000</v>
      </c>
      <c r="D18" s="9">
        <f>D17</f>
        <v>859188</v>
      </c>
      <c r="E18" s="555">
        <f>D18/C18*100</f>
        <v>86.87441860465115</v>
      </c>
      <c r="F18" s="18"/>
      <c r="G18" s="31"/>
      <c r="H18" s="31"/>
      <c r="Q18" s="18"/>
      <c r="R18" s="31"/>
    </row>
    <row r="21" spans="1:9" ht="15.75">
      <c r="A21" s="1" t="s">
        <v>387</v>
      </c>
      <c r="D21" s="345">
        <v>129991.19</v>
      </c>
      <c r="E21" s="346" t="s">
        <v>580</v>
      </c>
      <c r="I21" s="361"/>
    </row>
    <row r="22" ht="18.75">
      <c r="A22" s="175"/>
    </row>
    <row r="23" ht="18.75">
      <c r="A23" s="175"/>
    </row>
    <row r="24" ht="18.75">
      <c r="A24" s="177"/>
    </row>
    <row r="25" ht="18.75">
      <c r="A25" s="177"/>
    </row>
    <row r="26" spans="1:18" ht="18">
      <c r="A26" s="283" t="s">
        <v>451</v>
      </c>
      <c r="B26" s="283"/>
      <c r="C26" s="283"/>
      <c r="D26" s="283"/>
      <c r="E26" s="283"/>
      <c r="F26" s="283"/>
      <c r="G26" s="283"/>
      <c r="H26" s="24"/>
      <c r="Q26" s="78"/>
      <c r="R26" s="78"/>
    </row>
    <row r="27" spans="1:18" ht="18">
      <c r="A27" s="283"/>
      <c r="B27" s="283"/>
      <c r="C27" s="283"/>
      <c r="D27" s="283"/>
      <c r="E27" s="283"/>
      <c r="F27" s="283"/>
      <c r="G27" s="283"/>
      <c r="H27" s="24"/>
      <c r="Q27" s="78"/>
      <c r="R27" s="78"/>
    </row>
    <row r="28" spans="1:18" ht="18">
      <c r="A28" s="283" t="s">
        <v>129</v>
      </c>
      <c r="B28" s="283"/>
      <c r="C28" s="283"/>
      <c r="D28" s="283"/>
      <c r="E28" s="283"/>
      <c r="F28" s="283"/>
      <c r="G28" s="283"/>
      <c r="H28" s="24"/>
      <c r="Q28" s="78"/>
      <c r="R28" s="78"/>
    </row>
    <row r="29" spans="1:2" ht="15.75">
      <c r="A29" s="1"/>
      <c r="B29" s="1"/>
    </row>
    <row r="30" spans="1:8" ht="15.75">
      <c r="A30" s="1" t="s">
        <v>40</v>
      </c>
      <c r="B30" s="1"/>
      <c r="H30" s="2"/>
    </row>
    <row r="31" spans="1:6" ht="25.5" customHeight="1">
      <c r="A31" s="81" t="s">
        <v>98</v>
      </c>
      <c r="B31" s="52" t="s">
        <v>612</v>
      </c>
      <c r="C31" s="6" t="s">
        <v>613</v>
      </c>
      <c r="D31" s="5" t="s">
        <v>479</v>
      </c>
      <c r="E31" s="51" t="s">
        <v>614</v>
      </c>
      <c r="F31" t="s">
        <v>826</v>
      </c>
    </row>
    <row r="32" spans="1:5" ht="12.75" customHeight="1">
      <c r="A32" s="364" t="s">
        <v>952</v>
      </c>
      <c r="B32" s="337">
        <v>0</v>
      </c>
      <c r="C32" s="337">
        <v>200000</v>
      </c>
      <c r="D32" s="337">
        <v>200000</v>
      </c>
      <c r="E32" s="203">
        <f>D32/C32*100</f>
        <v>100</v>
      </c>
    </row>
    <row r="33" spans="1:5" ht="12.75" customHeight="1">
      <c r="A33" s="364" t="s">
        <v>24</v>
      </c>
      <c r="B33" s="337">
        <v>0</v>
      </c>
      <c r="C33" s="337">
        <v>0</v>
      </c>
      <c r="D33" s="337">
        <v>352</v>
      </c>
      <c r="E33" s="383" t="s">
        <v>863</v>
      </c>
    </row>
    <row r="34" spans="1:5" ht="12.75">
      <c r="A34" s="3" t="s">
        <v>892</v>
      </c>
      <c r="B34" s="9">
        <v>0</v>
      </c>
      <c r="C34" s="9">
        <f>SUM(C32:C33)</f>
        <v>200000</v>
      </c>
      <c r="D34" s="9">
        <f>SUM(D32:D33)</f>
        <v>200352</v>
      </c>
      <c r="E34" s="555">
        <f>D34/C34*100</f>
        <v>100.176</v>
      </c>
    </row>
    <row r="35" spans="1:5" s="279" customFormat="1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spans="1:5" ht="12.75">
      <c r="A37" s="274"/>
      <c r="B37" s="275"/>
      <c r="C37" s="275"/>
      <c r="D37" s="275"/>
      <c r="E37" s="276"/>
    </row>
    <row r="38" ht="17.25" customHeight="1"/>
    <row r="39" spans="1:2" ht="15.75">
      <c r="A39" s="1" t="s">
        <v>39</v>
      </c>
      <c r="B39" s="1"/>
    </row>
    <row r="40" spans="1:18" ht="25.5">
      <c r="A40" s="3"/>
      <c r="B40" s="52" t="s">
        <v>612</v>
      </c>
      <c r="C40" s="6" t="s">
        <v>613</v>
      </c>
      <c r="D40" s="277" t="s">
        <v>479</v>
      </c>
      <c r="E40" s="51" t="s">
        <v>614</v>
      </c>
      <c r="F40" s="11" t="s">
        <v>825</v>
      </c>
      <c r="G40" s="12"/>
      <c r="H40" s="12"/>
      <c r="Q40" s="11"/>
      <c r="R40" s="12"/>
    </row>
    <row r="41" spans="1:18" ht="12.75">
      <c r="A41" s="368" t="s">
        <v>114</v>
      </c>
      <c r="B41" s="281">
        <v>0</v>
      </c>
      <c r="C41" s="337">
        <v>200000</v>
      </c>
      <c r="D41" s="337">
        <v>186886</v>
      </c>
      <c r="E41" s="203">
        <f>D41/C41*100</f>
        <v>93.443</v>
      </c>
      <c r="F41" s="11"/>
      <c r="G41" s="12"/>
      <c r="H41" s="12"/>
      <c r="Q41" s="11"/>
      <c r="R41" s="12"/>
    </row>
    <row r="42" spans="1:18" ht="12.75">
      <c r="A42" s="3" t="s">
        <v>893</v>
      </c>
      <c r="B42" s="9">
        <v>0</v>
      </c>
      <c r="C42" s="9">
        <f>C41</f>
        <v>200000</v>
      </c>
      <c r="D42" s="9">
        <f>D41</f>
        <v>186886</v>
      </c>
      <c r="E42" s="555">
        <f>D42/C42*100</f>
        <v>93.443</v>
      </c>
      <c r="F42" s="18"/>
      <c r="G42" s="31"/>
      <c r="H42" s="31"/>
      <c r="Q42" s="18"/>
      <c r="R42" s="31"/>
    </row>
    <row r="45" spans="1:9" ht="15.75">
      <c r="A45" s="1" t="s">
        <v>387</v>
      </c>
      <c r="D45" s="345">
        <v>13466.53</v>
      </c>
      <c r="E45" s="346" t="s">
        <v>580</v>
      </c>
      <c r="I45" s="361"/>
    </row>
    <row r="46" ht="15.75">
      <c r="A46" s="179"/>
    </row>
    <row r="47" ht="18.75">
      <c r="A47" s="178"/>
    </row>
    <row r="48" ht="15.75">
      <c r="A48" s="180"/>
    </row>
    <row r="49" ht="18.75">
      <c r="A49" s="176"/>
    </row>
    <row r="50" ht="15.75">
      <c r="A50" s="179"/>
    </row>
    <row r="51" ht="15.75">
      <c r="A51" s="180"/>
    </row>
    <row r="52" ht="15.75">
      <c r="A52" s="180"/>
    </row>
    <row r="53" ht="18.75">
      <c r="A53" s="178"/>
    </row>
    <row r="54" spans="1:2" ht="18.75">
      <c r="A54" s="178"/>
      <c r="B54" s="176"/>
    </row>
    <row r="55" ht="18.75">
      <c r="A55" s="178"/>
    </row>
  </sheetData>
  <printOptions/>
  <pageMargins left="0.75" right="0.75" top="1" bottom="1" header="0.4921259845" footer="0.4921259845"/>
  <pageSetup firstPageNumber="30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G35" sqref="G35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3" t="s">
        <v>452</v>
      </c>
      <c r="B1" s="283"/>
      <c r="C1" s="283"/>
      <c r="D1" s="283"/>
      <c r="E1" s="283"/>
      <c r="F1" s="283"/>
      <c r="G1" s="283"/>
      <c r="H1" s="24"/>
      <c r="Q1" s="78"/>
      <c r="R1" s="78"/>
    </row>
    <row r="2" spans="1:18" ht="18">
      <c r="A2" s="283"/>
      <c r="B2" s="283"/>
      <c r="C2" s="283"/>
      <c r="D2" s="283"/>
      <c r="E2" s="283"/>
      <c r="F2" s="283"/>
      <c r="G2" s="283"/>
      <c r="H2" s="24"/>
      <c r="Q2" s="78"/>
      <c r="R2" s="78"/>
    </row>
    <row r="3" spans="1:18" ht="18">
      <c r="A3" s="283" t="s">
        <v>196</v>
      </c>
      <c r="B3" s="283"/>
      <c r="C3" s="283"/>
      <c r="D3" s="283"/>
      <c r="E3" s="283"/>
      <c r="F3" s="283"/>
      <c r="G3" s="283"/>
      <c r="H3" s="24"/>
      <c r="Q3" s="78"/>
      <c r="R3" s="78"/>
    </row>
    <row r="4" spans="1:18" ht="18">
      <c r="A4" s="283" t="s">
        <v>197</v>
      </c>
      <c r="B4" s="283"/>
      <c r="C4" s="283"/>
      <c r="D4" s="283"/>
      <c r="E4" s="283"/>
      <c r="F4" s="283"/>
      <c r="G4" s="283"/>
      <c r="H4" s="24"/>
      <c r="Q4" s="78"/>
      <c r="R4" s="78"/>
    </row>
    <row r="5" spans="1:2" ht="15.75">
      <c r="A5" s="1"/>
      <c r="B5" s="1"/>
    </row>
    <row r="6" spans="1:8" ht="15.75">
      <c r="A6" s="1" t="s">
        <v>40</v>
      </c>
      <c r="B6" s="1"/>
      <c r="H6" s="2"/>
    </row>
    <row r="7" spans="1:6" ht="25.5" customHeight="1">
      <c r="A7" s="81" t="s">
        <v>131</v>
      </c>
      <c r="B7" s="52" t="s">
        <v>612</v>
      </c>
      <c r="C7" s="6" t="s">
        <v>613</v>
      </c>
      <c r="D7" s="5" t="s">
        <v>479</v>
      </c>
      <c r="E7" s="51" t="s">
        <v>614</v>
      </c>
      <c r="F7" t="s">
        <v>826</v>
      </c>
    </row>
    <row r="8" spans="1:5" ht="12.75" customHeight="1">
      <c r="A8" s="364" t="s">
        <v>952</v>
      </c>
      <c r="B8" s="337">
        <v>0</v>
      </c>
      <c r="C8" s="337">
        <v>678000</v>
      </c>
      <c r="D8" s="337">
        <v>678000</v>
      </c>
      <c r="E8" s="203">
        <f>D8/C8*100</f>
        <v>100</v>
      </c>
    </row>
    <row r="9" spans="1:5" ht="12.75" customHeight="1">
      <c r="A9" s="364" t="s">
        <v>24</v>
      </c>
      <c r="B9" s="337">
        <v>0</v>
      </c>
      <c r="C9" s="337">
        <v>0</v>
      </c>
      <c r="D9" s="337">
        <v>1591</v>
      </c>
      <c r="E9" s="203" t="s">
        <v>863</v>
      </c>
    </row>
    <row r="10" spans="1:5" ht="12.75" customHeight="1">
      <c r="A10" s="81" t="s">
        <v>136</v>
      </c>
      <c r="B10" s="552"/>
      <c r="C10" s="552"/>
      <c r="D10" s="552"/>
      <c r="E10" s="395"/>
    </row>
    <row r="11" spans="1:5" ht="12.75" customHeight="1">
      <c r="A11" s="364" t="s">
        <v>157</v>
      </c>
      <c r="B11" s="337">
        <v>0</v>
      </c>
      <c r="C11" s="337">
        <v>50000</v>
      </c>
      <c r="D11" s="337">
        <v>50000</v>
      </c>
      <c r="E11" s="203">
        <f>D11/C11*100</f>
        <v>100</v>
      </c>
    </row>
    <row r="12" spans="1:5" ht="12.75">
      <c r="A12" s="3" t="s">
        <v>892</v>
      </c>
      <c r="B12" s="9">
        <v>0</v>
      </c>
      <c r="C12" s="9">
        <f>SUM(C8:C11)</f>
        <v>728000</v>
      </c>
      <c r="D12" s="9">
        <f>SUM(D8:D11)</f>
        <v>729591</v>
      </c>
      <c r="E12" s="555">
        <f>D12/C12*100</f>
        <v>100.21854395604394</v>
      </c>
    </row>
    <row r="13" spans="1:5" s="279" customFormat="1" ht="12.75">
      <c r="A13" s="274"/>
      <c r="B13" s="275"/>
      <c r="C13" s="275"/>
      <c r="D13" s="275"/>
      <c r="E13" s="276"/>
    </row>
    <row r="14" spans="1:5" ht="12.75">
      <c r="A14" s="274"/>
      <c r="B14" s="275"/>
      <c r="C14" s="275"/>
      <c r="D14" s="275"/>
      <c r="E14" s="276"/>
    </row>
    <row r="15" ht="17.25" customHeight="1"/>
    <row r="16" spans="1:2" ht="15.75">
      <c r="A16" s="1" t="s">
        <v>39</v>
      </c>
      <c r="B16" s="1"/>
    </row>
    <row r="17" spans="1:18" ht="25.5">
      <c r="A17" s="3"/>
      <c r="B17" s="52" t="s">
        <v>612</v>
      </c>
      <c r="C17" s="6" t="s">
        <v>613</v>
      </c>
      <c r="D17" s="277" t="s">
        <v>479</v>
      </c>
      <c r="E17" s="51" t="s">
        <v>614</v>
      </c>
      <c r="F17" s="11" t="s">
        <v>825</v>
      </c>
      <c r="G17" s="12"/>
      <c r="H17" s="12"/>
      <c r="Q17" s="11"/>
      <c r="R17" s="12"/>
    </row>
    <row r="18" spans="1:18" ht="12.75">
      <c r="A18" s="368" t="s">
        <v>35</v>
      </c>
      <c r="B18" s="281">
        <v>0</v>
      </c>
      <c r="C18" s="337">
        <v>678000</v>
      </c>
      <c r="D18" s="369">
        <v>185657</v>
      </c>
      <c r="E18" s="203">
        <f>D18/C18*100</f>
        <v>27.383038348082593</v>
      </c>
      <c r="F18" s="11"/>
      <c r="G18" s="12"/>
      <c r="H18" s="12"/>
      <c r="Q18" s="11"/>
      <c r="R18" s="12"/>
    </row>
    <row r="19" spans="1:18" ht="12.75">
      <c r="A19" s="81" t="s">
        <v>136</v>
      </c>
      <c r="B19" s="552"/>
      <c r="C19" s="552"/>
      <c r="D19" s="552"/>
      <c r="E19" s="395"/>
      <c r="F19" s="11"/>
      <c r="G19" s="12"/>
      <c r="H19" s="12"/>
      <c r="Q19" s="11"/>
      <c r="R19" s="12"/>
    </row>
    <row r="20" spans="1:18" ht="12.75">
      <c r="A20" s="364" t="s">
        <v>158</v>
      </c>
      <c r="B20" s="337">
        <v>0</v>
      </c>
      <c r="C20" s="337">
        <v>50000</v>
      </c>
      <c r="D20" s="337">
        <v>50000</v>
      </c>
      <c r="E20" s="203">
        <f>D20/C20*100</f>
        <v>100</v>
      </c>
      <c r="F20" s="11"/>
      <c r="G20" s="12"/>
      <c r="H20" s="12"/>
      <c r="Q20" s="11"/>
      <c r="R20" s="12"/>
    </row>
    <row r="21" spans="1:18" ht="12.75">
      <c r="A21" s="3" t="s">
        <v>893</v>
      </c>
      <c r="B21" s="9">
        <v>0</v>
      </c>
      <c r="C21" s="9">
        <f>SUM(C18:C20)</f>
        <v>728000</v>
      </c>
      <c r="D21" s="9">
        <f>SUM(D18:D20)</f>
        <v>235657</v>
      </c>
      <c r="E21" s="555">
        <f>D21/C21*100</f>
        <v>32.370467032967035</v>
      </c>
      <c r="F21" s="18"/>
      <c r="G21" s="31"/>
      <c r="H21" s="31"/>
      <c r="Q21" s="18"/>
      <c r="R21" s="31"/>
    </row>
    <row r="24" spans="1:9" ht="15.75">
      <c r="A24" s="1" t="s">
        <v>387</v>
      </c>
      <c r="D24" s="345">
        <v>493933.54</v>
      </c>
      <c r="E24" s="346" t="s">
        <v>580</v>
      </c>
      <c r="I24" s="361"/>
    </row>
    <row r="25" ht="18.75">
      <c r="A25" s="175"/>
    </row>
    <row r="26" ht="18.75">
      <c r="A26" s="175"/>
    </row>
    <row r="27" spans="1:18" ht="18">
      <c r="A27" s="283" t="s">
        <v>454</v>
      </c>
      <c r="B27" s="283"/>
      <c r="C27" s="283"/>
      <c r="D27" s="283"/>
      <c r="E27" s="283"/>
      <c r="F27" s="283"/>
      <c r="G27" s="283"/>
      <c r="H27" s="24"/>
      <c r="Q27" s="78"/>
      <c r="R27" s="78"/>
    </row>
    <row r="28" spans="1:18" ht="18">
      <c r="A28" s="283"/>
      <c r="B28" s="283"/>
      <c r="C28" s="283"/>
      <c r="D28" s="283"/>
      <c r="E28" s="283"/>
      <c r="F28" s="283"/>
      <c r="G28" s="283"/>
      <c r="H28" s="24"/>
      <c r="Q28" s="78"/>
      <c r="R28" s="78"/>
    </row>
    <row r="29" spans="1:18" ht="18">
      <c r="A29" s="283" t="s">
        <v>205</v>
      </c>
      <c r="B29" s="283"/>
      <c r="C29" s="283"/>
      <c r="D29" s="283"/>
      <c r="E29" s="283"/>
      <c r="F29" s="283"/>
      <c r="G29" s="283"/>
      <c r="H29" s="24"/>
      <c r="Q29" s="78"/>
      <c r="R29" s="78"/>
    </row>
    <row r="30" spans="1:18" ht="18">
      <c r="A30" s="283"/>
      <c r="B30" s="283"/>
      <c r="C30" s="283"/>
      <c r="D30" s="283"/>
      <c r="E30" s="283"/>
      <c r="F30" s="283"/>
      <c r="G30" s="283"/>
      <c r="H30" s="24"/>
      <c r="Q30" s="78"/>
      <c r="R30" s="78"/>
    </row>
    <row r="31" spans="1:2" ht="15.75">
      <c r="A31" s="1"/>
      <c r="B31" s="1"/>
    </row>
    <row r="32" spans="1:8" ht="15.75">
      <c r="A32" s="1" t="s">
        <v>40</v>
      </c>
      <c r="B32" s="1"/>
      <c r="H32" s="2"/>
    </row>
    <row r="33" spans="1:6" ht="25.5" customHeight="1">
      <c r="A33" s="81" t="s">
        <v>203</v>
      </c>
      <c r="B33" s="52" t="s">
        <v>612</v>
      </c>
      <c r="C33" s="6" t="s">
        <v>613</v>
      </c>
      <c r="D33" s="5" t="s">
        <v>479</v>
      </c>
      <c r="E33" s="51" t="s">
        <v>614</v>
      </c>
      <c r="F33" t="s">
        <v>826</v>
      </c>
    </row>
    <row r="34" spans="1:5" ht="12.75" customHeight="1">
      <c r="A34" s="364" t="s">
        <v>952</v>
      </c>
      <c r="B34" s="337">
        <v>0</v>
      </c>
      <c r="C34" s="337">
        <v>398371</v>
      </c>
      <c r="D34" s="337">
        <v>398371</v>
      </c>
      <c r="E34" s="203">
        <f>D34/C34*100</f>
        <v>100</v>
      </c>
    </row>
    <row r="35" spans="1:5" ht="12.75" customHeight="1">
      <c r="A35" s="364" t="s">
        <v>24</v>
      </c>
      <c r="B35" s="337">
        <v>0</v>
      </c>
      <c r="C35" s="337">
        <v>0</v>
      </c>
      <c r="D35" s="337">
        <v>469</v>
      </c>
      <c r="E35" s="203" t="s">
        <v>863</v>
      </c>
    </row>
    <row r="36" spans="1:5" ht="12.75">
      <c r="A36" s="3" t="s">
        <v>892</v>
      </c>
      <c r="B36" s="9">
        <v>0</v>
      </c>
      <c r="C36" s="9">
        <f>SUM(C34:C35)</f>
        <v>398371</v>
      </c>
      <c r="D36" s="9">
        <f>SUM(D34:D35)</f>
        <v>398840</v>
      </c>
      <c r="E36" s="555">
        <f>D36/C36*100</f>
        <v>100.11772945319815</v>
      </c>
    </row>
    <row r="37" spans="1:5" s="279" customFormat="1" ht="12.75">
      <c r="A37" s="274"/>
      <c r="B37" s="275"/>
      <c r="C37" s="275"/>
      <c r="D37" s="275"/>
      <c r="E37" s="276"/>
    </row>
    <row r="38" spans="1:5" ht="12.75">
      <c r="A38" s="274"/>
      <c r="B38" s="275"/>
      <c r="C38" s="275"/>
      <c r="D38" s="275"/>
      <c r="E38" s="276"/>
    </row>
    <row r="39" ht="17.25" customHeight="1"/>
    <row r="40" spans="1:2" ht="15.75">
      <c r="A40" s="1" t="s">
        <v>39</v>
      </c>
      <c r="B40" s="1"/>
    </row>
    <row r="41" spans="1:18" ht="25.5">
      <c r="A41" s="3"/>
      <c r="B41" s="52" t="s">
        <v>612</v>
      </c>
      <c r="C41" s="6" t="s">
        <v>613</v>
      </c>
      <c r="D41" s="277" t="s">
        <v>479</v>
      </c>
      <c r="E41" s="51" t="s">
        <v>614</v>
      </c>
      <c r="F41" s="11" t="s">
        <v>825</v>
      </c>
      <c r="G41" s="12"/>
      <c r="H41" s="12" t="s">
        <v>202</v>
      </c>
      <c r="Q41" s="11"/>
      <c r="R41" s="12"/>
    </row>
    <row r="42" spans="1:18" ht="12.75">
      <c r="A42" s="368" t="s">
        <v>204</v>
      </c>
      <c r="B42" s="281">
        <v>0</v>
      </c>
      <c r="C42" s="337">
        <v>398371</v>
      </c>
      <c r="D42" s="369">
        <v>0</v>
      </c>
      <c r="E42" s="203" t="s">
        <v>863</v>
      </c>
      <c r="F42" s="11"/>
      <c r="G42" s="12"/>
      <c r="H42" s="12"/>
      <c r="Q42" s="11"/>
      <c r="R42" s="12"/>
    </row>
    <row r="43" spans="1:18" ht="12.75">
      <c r="A43" s="3" t="s">
        <v>893</v>
      </c>
      <c r="B43" s="9">
        <v>0</v>
      </c>
      <c r="C43" s="9">
        <f>C42</f>
        <v>398371</v>
      </c>
      <c r="D43" s="9">
        <f>D42</f>
        <v>0</v>
      </c>
      <c r="E43" s="395" t="s">
        <v>863</v>
      </c>
      <c r="F43" s="18"/>
      <c r="G43" s="31"/>
      <c r="H43" s="31"/>
      <c r="Q43" s="18"/>
      <c r="R43" s="31"/>
    </row>
    <row r="46" spans="1:9" ht="15.75">
      <c r="A46" s="1" t="s">
        <v>387</v>
      </c>
      <c r="D46" s="345">
        <v>398840.31</v>
      </c>
      <c r="E46" s="346" t="s">
        <v>580</v>
      </c>
      <c r="I46" s="361"/>
    </row>
  </sheetData>
  <printOptions/>
  <pageMargins left="0.75" right="0.75" top="1" bottom="1" header="0.4921259845" footer="0.4921259845"/>
  <pageSetup firstPageNumber="31" useFirstPageNumber="1" horizontalDpi="600" verticalDpi="600" orientation="portrait" paperSize="9" scale="96" r:id="rId1"/>
  <headerFooter alignWithMargins="0">
    <oddFooter>&amp;C&amp;P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J14" sqref="J14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3" t="s">
        <v>456</v>
      </c>
      <c r="B1" s="283"/>
      <c r="C1" s="283"/>
      <c r="D1" s="283"/>
      <c r="E1" s="283"/>
      <c r="F1" s="283"/>
      <c r="G1" s="283"/>
      <c r="H1" s="24"/>
      <c r="Q1" s="78"/>
      <c r="R1" s="78"/>
    </row>
    <row r="2" spans="1:18" ht="18">
      <c r="A2" s="283"/>
      <c r="B2" s="283"/>
      <c r="C2" s="283"/>
      <c r="D2" s="283"/>
      <c r="E2" s="283"/>
      <c r="F2" s="283"/>
      <c r="G2" s="283"/>
      <c r="H2" s="24"/>
      <c r="Q2" s="78"/>
      <c r="R2" s="78"/>
    </row>
    <row r="3" spans="1:18" ht="18">
      <c r="A3" s="283" t="s">
        <v>206</v>
      </c>
      <c r="B3" s="283"/>
      <c r="C3" s="283"/>
      <c r="D3" s="283"/>
      <c r="E3" s="283"/>
      <c r="F3" s="283"/>
      <c r="G3" s="283"/>
      <c r="H3" s="24"/>
      <c r="Q3" s="78"/>
      <c r="R3" s="78"/>
    </row>
    <row r="4" spans="1:18" ht="18">
      <c r="A4" s="283"/>
      <c r="B4" s="283"/>
      <c r="C4" s="283"/>
      <c r="D4" s="283"/>
      <c r="E4" s="283"/>
      <c r="F4" s="283"/>
      <c r="G4" s="283"/>
      <c r="H4" s="24"/>
      <c r="Q4" s="78"/>
      <c r="R4" s="78"/>
    </row>
    <row r="5" spans="1:8" ht="15.75">
      <c r="A5" s="1" t="s">
        <v>40</v>
      </c>
      <c r="B5" s="1"/>
      <c r="H5" s="2"/>
    </row>
    <row r="6" spans="1:6" ht="25.5" customHeight="1">
      <c r="A6" s="81" t="s">
        <v>455</v>
      </c>
      <c r="B6" s="52" t="s">
        <v>612</v>
      </c>
      <c r="C6" s="6" t="s">
        <v>613</v>
      </c>
      <c r="D6" s="5" t="s">
        <v>479</v>
      </c>
      <c r="E6" s="51" t="s">
        <v>614</v>
      </c>
      <c r="F6" t="s">
        <v>826</v>
      </c>
    </row>
    <row r="7" spans="1:5" ht="12.75" customHeight="1">
      <c r="A7" s="364" t="s">
        <v>952</v>
      </c>
      <c r="B7" s="337">
        <v>0</v>
      </c>
      <c r="C7" s="337">
        <v>50000</v>
      </c>
      <c r="D7" s="337">
        <v>50000</v>
      </c>
      <c r="E7" s="203">
        <f>D7/C7*100</f>
        <v>100</v>
      </c>
    </row>
    <row r="8" spans="1:5" ht="12.75" customHeight="1">
      <c r="A8" s="364" t="s">
        <v>24</v>
      </c>
      <c r="B8" s="337">
        <v>0</v>
      </c>
      <c r="C8" s="337">
        <v>0</v>
      </c>
      <c r="D8" s="337">
        <v>46</v>
      </c>
      <c r="E8" s="203" t="s">
        <v>863</v>
      </c>
    </row>
    <row r="9" spans="1:5" ht="12.75">
      <c r="A9" s="3" t="s">
        <v>892</v>
      </c>
      <c r="B9" s="9">
        <v>0</v>
      </c>
      <c r="C9" s="9">
        <f>SUM(C7:C8)</f>
        <v>50000</v>
      </c>
      <c r="D9" s="9">
        <f>SUM(D7:D8)</f>
        <v>50046</v>
      </c>
      <c r="E9" s="395">
        <f>D9/C9*100</f>
        <v>100.092</v>
      </c>
    </row>
    <row r="10" spans="1:5" s="279" customFormat="1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ht="17.25" customHeight="1"/>
    <row r="13" spans="1:2" ht="15.75">
      <c r="A13" s="1" t="s">
        <v>39</v>
      </c>
      <c r="B13" s="1"/>
    </row>
    <row r="14" spans="1:18" ht="25.5">
      <c r="A14" s="3"/>
      <c r="B14" s="52" t="s">
        <v>612</v>
      </c>
      <c r="C14" s="6" t="s">
        <v>613</v>
      </c>
      <c r="D14" s="277" t="s">
        <v>479</v>
      </c>
      <c r="E14" s="51" t="s">
        <v>614</v>
      </c>
      <c r="F14" s="11" t="s">
        <v>825</v>
      </c>
      <c r="G14" s="12"/>
      <c r="H14" s="12"/>
      <c r="Q14" s="11"/>
      <c r="R14" s="12"/>
    </row>
    <row r="15" spans="1:18" ht="12.75">
      <c r="A15" s="368" t="s">
        <v>114</v>
      </c>
      <c r="B15" s="281">
        <v>0</v>
      </c>
      <c r="C15" s="337">
        <v>50000</v>
      </c>
      <c r="D15" s="369">
        <v>2050</v>
      </c>
      <c r="E15" s="203">
        <f>D15/C15*100</f>
        <v>4.1000000000000005</v>
      </c>
      <c r="F15" s="11"/>
      <c r="G15" s="12"/>
      <c r="H15" s="12"/>
      <c r="Q15" s="11"/>
      <c r="R15" s="12"/>
    </row>
    <row r="16" spans="1:18" ht="12.75">
      <c r="A16" s="3" t="s">
        <v>893</v>
      </c>
      <c r="B16" s="9">
        <v>0</v>
      </c>
      <c r="C16" s="9">
        <f>SUM(C15)</f>
        <v>50000</v>
      </c>
      <c r="D16" s="9">
        <f>SUM(D15)</f>
        <v>2050</v>
      </c>
      <c r="E16" s="395">
        <f>D16/C16*100</f>
        <v>4.1000000000000005</v>
      </c>
      <c r="F16" s="18"/>
      <c r="G16" s="31"/>
      <c r="H16" s="31"/>
      <c r="Q16" s="18"/>
      <c r="R16" s="31"/>
    </row>
    <row r="17" ht="12.75">
      <c r="D17" s="15"/>
    </row>
    <row r="19" spans="1:9" ht="15.75">
      <c r="A19" s="1" t="s">
        <v>387</v>
      </c>
      <c r="D19" s="345">
        <v>47996.67</v>
      </c>
      <c r="E19" s="346" t="s">
        <v>580</v>
      </c>
      <c r="I19" s="361"/>
    </row>
    <row r="20" ht="18.75">
      <c r="A20" s="175"/>
    </row>
    <row r="21" ht="18.75">
      <c r="A21" s="175"/>
    </row>
    <row r="22" ht="18.75">
      <c r="A22" s="175"/>
    </row>
    <row r="23" ht="18.75">
      <c r="A23" s="175"/>
    </row>
    <row r="24" spans="1:18" ht="18">
      <c r="A24" s="283" t="s">
        <v>900</v>
      </c>
      <c r="B24" s="283"/>
      <c r="C24" s="283"/>
      <c r="D24" s="283"/>
      <c r="E24" s="283"/>
      <c r="F24" s="283"/>
      <c r="G24" s="283"/>
      <c r="H24" s="24"/>
      <c r="Q24" s="78"/>
      <c r="R24" s="78"/>
    </row>
    <row r="25" spans="1:18" ht="18">
      <c r="A25" s="283"/>
      <c r="B25" s="283"/>
      <c r="C25" s="283"/>
      <c r="D25" s="283"/>
      <c r="E25" s="283"/>
      <c r="F25" s="283"/>
      <c r="G25" s="283"/>
      <c r="H25" s="24"/>
      <c r="Q25" s="78"/>
      <c r="R25" s="78"/>
    </row>
    <row r="26" spans="1:18" ht="18">
      <c r="A26" s="283" t="s">
        <v>458</v>
      </c>
      <c r="B26" s="283"/>
      <c r="C26" s="283"/>
      <c r="D26" s="283"/>
      <c r="E26" s="283"/>
      <c r="F26" s="283"/>
      <c r="G26" s="283"/>
      <c r="H26" s="24"/>
      <c r="Q26" s="78"/>
      <c r="R26" s="78"/>
    </row>
    <row r="27" spans="1:18" ht="18">
      <c r="A27" s="283"/>
      <c r="B27" s="283"/>
      <c r="C27" s="283"/>
      <c r="D27" s="283"/>
      <c r="E27" s="283"/>
      <c r="F27" s="283"/>
      <c r="G27" s="283"/>
      <c r="H27" s="24"/>
      <c r="Q27" s="78"/>
      <c r="R27" s="78"/>
    </row>
    <row r="28" spans="1:8" ht="15.75">
      <c r="A28" s="1" t="s">
        <v>40</v>
      </c>
      <c r="B28" s="1"/>
      <c r="H28" s="2"/>
    </row>
    <row r="29" spans="1:6" ht="25.5" customHeight="1">
      <c r="A29" s="81" t="s">
        <v>462</v>
      </c>
      <c r="B29" s="52" t="s">
        <v>612</v>
      </c>
      <c r="C29" s="6" t="s">
        <v>613</v>
      </c>
      <c r="D29" s="5" t="s">
        <v>479</v>
      </c>
      <c r="E29" s="51" t="s">
        <v>614</v>
      </c>
      <c r="F29" t="s">
        <v>826</v>
      </c>
    </row>
    <row r="30" spans="1:5" ht="12.75" customHeight="1">
      <c r="A30" s="364" t="s">
        <v>459</v>
      </c>
      <c r="B30" s="337">
        <v>0</v>
      </c>
      <c r="C30" s="337">
        <v>2386952</v>
      </c>
      <c r="D30" s="337">
        <v>2386952</v>
      </c>
      <c r="E30" s="203">
        <f>D30/C30*100</f>
        <v>100</v>
      </c>
    </row>
    <row r="31" spans="1:5" ht="12.75" customHeight="1">
      <c r="A31" s="364" t="s">
        <v>24</v>
      </c>
      <c r="B31" s="337">
        <v>0</v>
      </c>
      <c r="C31" s="337">
        <v>0</v>
      </c>
      <c r="D31" s="337">
        <v>506</v>
      </c>
      <c r="E31" s="203" t="s">
        <v>863</v>
      </c>
    </row>
    <row r="32" spans="1:5" ht="12.75">
      <c r="A32" s="3" t="s">
        <v>892</v>
      </c>
      <c r="B32" s="9">
        <v>0</v>
      </c>
      <c r="C32" s="9">
        <f>SUM(C30:C31)</f>
        <v>2386952</v>
      </c>
      <c r="D32" s="9">
        <f>SUM(D30:D31)</f>
        <v>2387458</v>
      </c>
      <c r="E32" s="555">
        <f>D32/C32*100</f>
        <v>100.0211985829627</v>
      </c>
    </row>
    <row r="33" spans="1:5" ht="12.75">
      <c r="A33" s="274"/>
      <c r="B33" s="275"/>
      <c r="C33" s="275">
        <f>SUM(C30:C31)</f>
        <v>2386952</v>
      </c>
      <c r="D33" s="275"/>
      <c r="E33" s="276"/>
    </row>
    <row r="34" ht="17.25" customHeight="1"/>
    <row r="35" spans="1:2" ht="15.75">
      <c r="A35" s="1" t="s">
        <v>39</v>
      </c>
      <c r="B35" s="1"/>
    </row>
    <row r="36" spans="1:18" ht="25.5">
      <c r="A36" s="3"/>
      <c r="B36" s="52" t="s">
        <v>612</v>
      </c>
      <c r="C36" s="6" t="s">
        <v>613</v>
      </c>
      <c r="D36" s="277" t="s">
        <v>479</v>
      </c>
      <c r="E36" s="51" t="s">
        <v>614</v>
      </c>
      <c r="F36" s="11" t="s">
        <v>825</v>
      </c>
      <c r="G36" s="12"/>
      <c r="H36" s="12"/>
      <c r="Q36" s="11"/>
      <c r="R36" s="12"/>
    </row>
    <row r="37" spans="1:18" ht="12.75">
      <c r="A37" s="368" t="s">
        <v>114</v>
      </c>
      <c r="B37" s="281">
        <v>0</v>
      </c>
      <c r="C37" s="337">
        <v>2386952</v>
      </c>
      <c r="D37" s="369">
        <v>0</v>
      </c>
      <c r="E37" s="203">
        <f>D37/C37*100</f>
        <v>0</v>
      </c>
      <c r="F37" s="11"/>
      <c r="G37" s="12"/>
      <c r="H37" s="12"/>
      <c r="Q37" s="11"/>
      <c r="R37" s="12"/>
    </row>
    <row r="38" spans="1:18" ht="12.75">
      <c r="A38" s="3" t="s">
        <v>893</v>
      </c>
      <c r="B38" s="9">
        <v>0</v>
      </c>
      <c r="C38" s="9">
        <f>SUM(C37)</f>
        <v>2386952</v>
      </c>
      <c r="D38" s="9">
        <f>SUM(D37)</f>
        <v>0</v>
      </c>
      <c r="E38" s="555">
        <f>D38/C38*100</f>
        <v>0</v>
      </c>
      <c r="F38" s="18"/>
      <c r="G38" s="31"/>
      <c r="H38" s="31"/>
      <c r="Q38" s="18"/>
      <c r="R38" s="31"/>
    </row>
    <row r="39" ht="12.75">
      <c r="D39" s="15"/>
    </row>
    <row r="41" spans="1:9" ht="15.75">
      <c r="A41" s="1" t="s">
        <v>387</v>
      </c>
      <c r="D41" s="345">
        <v>2387458.37</v>
      </c>
      <c r="E41" s="346" t="s">
        <v>580</v>
      </c>
      <c r="I41" s="361"/>
    </row>
  </sheetData>
  <printOptions/>
  <pageMargins left="0.75" right="0.75" top="1" bottom="1" header="0.4921259845" footer="0.4921259845"/>
  <pageSetup firstPageNumber="32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H31" sqref="H3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3" t="s">
        <v>901</v>
      </c>
      <c r="B1" s="283"/>
      <c r="C1" s="283"/>
      <c r="D1" s="283"/>
      <c r="E1" s="283"/>
      <c r="F1" s="283"/>
      <c r="G1" s="283"/>
      <c r="H1" s="24"/>
      <c r="Q1" s="78"/>
      <c r="R1" s="78"/>
    </row>
    <row r="2" spans="1:18" ht="18">
      <c r="A2" s="283"/>
      <c r="B2" s="283"/>
      <c r="C2" s="283"/>
      <c r="D2" s="283"/>
      <c r="E2" s="283"/>
      <c r="F2" s="283"/>
      <c r="G2" s="283"/>
      <c r="H2" s="24"/>
      <c r="Q2" s="78"/>
      <c r="R2" s="78"/>
    </row>
    <row r="3" spans="1:18" ht="18">
      <c r="A3" s="283" t="s">
        <v>460</v>
      </c>
      <c r="B3" s="283"/>
      <c r="C3" s="283"/>
      <c r="D3" s="283"/>
      <c r="E3" s="283"/>
      <c r="F3" s="283"/>
      <c r="G3" s="283"/>
      <c r="H3" s="24"/>
      <c r="Q3" s="78"/>
      <c r="R3" s="78"/>
    </row>
    <row r="4" spans="1:18" ht="18">
      <c r="A4" s="283"/>
      <c r="B4" s="283"/>
      <c r="C4" s="283"/>
      <c r="D4" s="283"/>
      <c r="E4" s="283"/>
      <c r="F4" s="283"/>
      <c r="G4" s="283"/>
      <c r="H4" s="24"/>
      <c r="Q4" s="78"/>
      <c r="R4" s="78"/>
    </row>
    <row r="5" spans="1:2" ht="15.75">
      <c r="A5" s="1"/>
      <c r="B5" s="1"/>
    </row>
    <row r="6" spans="1:8" ht="15.75">
      <c r="A6" s="1" t="s">
        <v>40</v>
      </c>
      <c r="B6" s="1"/>
      <c r="H6" s="2"/>
    </row>
    <row r="7" spans="1:6" ht="25.5" customHeight="1">
      <c r="A7" s="81" t="s">
        <v>461</v>
      </c>
      <c r="B7" s="52" t="s">
        <v>612</v>
      </c>
      <c r="C7" s="6" t="s">
        <v>613</v>
      </c>
      <c r="D7" s="5" t="s">
        <v>479</v>
      </c>
      <c r="E7" s="51" t="s">
        <v>614</v>
      </c>
      <c r="F7" t="s">
        <v>826</v>
      </c>
    </row>
    <row r="8" spans="1:5" ht="12.75" customHeight="1">
      <c r="A8" s="364" t="s">
        <v>463</v>
      </c>
      <c r="B8" s="337">
        <v>0</v>
      </c>
      <c r="C8" s="337">
        <v>2460176</v>
      </c>
      <c r="D8" s="337">
        <v>2460176</v>
      </c>
      <c r="E8" s="203">
        <f>D8/C8*100</f>
        <v>100</v>
      </c>
    </row>
    <row r="9" spans="1:5" ht="12.75" customHeight="1">
      <c r="A9" s="364" t="s">
        <v>24</v>
      </c>
      <c r="B9" s="337">
        <v>0</v>
      </c>
      <c r="C9" s="337">
        <v>0</v>
      </c>
      <c r="D9" s="337">
        <v>524</v>
      </c>
      <c r="E9" s="203" t="s">
        <v>863</v>
      </c>
    </row>
    <row r="10" spans="1:5" ht="12.75">
      <c r="A10" s="3" t="s">
        <v>892</v>
      </c>
      <c r="B10" s="9">
        <v>0</v>
      </c>
      <c r="C10" s="9">
        <f>SUM(C8:C9)</f>
        <v>2460176</v>
      </c>
      <c r="D10" s="9">
        <f>SUM(D8:D9)</f>
        <v>2460700</v>
      </c>
      <c r="E10" s="555">
        <f>D10/C10*100</f>
        <v>100.02129928915654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39</v>
      </c>
      <c r="B15" s="1"/>
    </row>
    <row r="16" spans="1:18" ht="25.5">
      <c r="A16" s="3"/>
      <c r="B16" s="52" t="s">
        <v>612</v>
      </c>
      <c r="C16" s="6" t="s">
        <v>613</v>
      </c>
      <c r="D16" s="277" t="s">
        <v>479</v>
      </c>
      <c r="E16" s="51" t="s">
        <v>614</v>
      </c>
      <c r="F16" s="11" t="s">
        <v>825</v>
      </c>
      <c r="G16" s="12"/>
      <c r="H16" s="12"/>
      <c r="Q16" s="11"/>
      <c r="R16" s="12"/>
    </row>
    <row r="17" spans="1:18" ht="12.75">
      <c r="A17" s="368" t="s">
        <v>114</v>
      </c>
      <c r="B17" s="281">
        <v>0</v>
      </c>
      <c r="C17" s="337">
        <v>2460176</v>
      </c>
      <c r="D17" s="369">
        <v>0</v>
      </c>
      <c r="E17" s="203">
        <f>D17/C17*100</f>
        <v>0</v>
      </c>
      <c r="F17" s="11"/>
      <c r="G17" s="12"/>
      <c r="H17" s="12"/>
      <c r="Q17" s="11"/>
      <c r="R17" s="12"/>
    </row>
    <row r="18" spans="1:18" ht="12.75">
      <c r="A18" s="3" t="s">
        <v>893</v>
      </c>
      <c r="B18" s="9">
        <v>0</v>
      </c>
      <c r="C18" s="9">
        <f>SUM(C17)</f>
        <v>2460176</v>
      </c>
      <c r="D18" s="9">
        <f>SUM(D17)</f>
        <v>0</v>
      </c>
      <c r="E18" s="555">
        <f>D18/C18*100</f>
        <v>0</v>
      </c>
      <c r="F18" s="18"/>
      <c r="G18" s="31"/>
      <c r="H18" s="31"/>
      <c r="Q18" s="18"/>
      <c r="R18" s="31"/>
    </row>
    <row r="19" ht="12.75">
      <c r="D19" s="15"/>
    </row>
    <row r="21" spans="1:9" ht="15.75">
      <c r="A21" s="1" t="s">
        <v>387</v>
      </c>
      <c r="D21" s="345">
        <v>2460700.43</v>
      </c>
      <c r="E21" s="346" t="s">
        <v>580</v>
      </c>
      <c r="I21" s="361"/>
    </row>
    <row r="22" ht="18.75">
      <c r="A22" s="175"/>
    </row>
    <row r="23" ht="18.75">
      <c r="A23" s="175"/>
    </row>
    <row r="24" ht="18.75">
      <c r="A24" s="175"/>
    </row>
    <row r="25" spans="1:18" ht="18">
      <c r="A25" s="283" t="s">
        <v>902</v>
      </c>
      <c r="B25" s="283"/>
      <c r="C25" s="283"/>
      <c r="D25" s="283"/>
      <c r="E25" s="283"/>
      <c r="F25" s="283"/>
      <c r="G25" s="283"/>
      <c r="H25" s="24"/>
      <c r="Q25" s="78"/>
      <c r="R25" s="78"/>
    </row>
    <row r="26" spans="1:18" ht="18">
      <c r="A26" s="283"/>
      <c r="B26" s="283"/>
      <c r="C26" s="283"/>
      <c r="D26" s="283"/>
      <c r="E26" s="283"/>
      <c r="F26" s="283"/>
      <c r="G26" s="283"/>
      <c r="H26" s="24"/>
      <c r="Q26" s="78"/>
      <c r="R26" s="78"/>
    </row>
    <row r="27" spans="1:18" ht="18">
      <c r="A27" s="283" t="s">
        <v>464</v>
      </c>
      <c r="B27" s="283"/>
      <c r="C27" s="283"/>
      <c r="D27" s="283"/>
      <c r="E27" s="283"/>
      <c r="F27" s="283"/>
      <c r="G27" s="283"/>
      <c r="H27" s="24"/>
      <c r="Q27" s="78"/>
      <c r="R27" s="78"/>
    </row>
    <row r="28" spans="1:18" ht="18">
      <c r="A28" s="283" t="s">
        <v>465</v>
      </c>
      <c r="B28" s="283"/>
      <c r="C28" s="283"/>
      <c r="D28" s="283"/>
      <c r="E28" s="283"/>
      <c r="F28" s="283"/>
      <c r="G28" s="283"/>
      <c r="H28" s="24"/>
      <c r="Q28" s="78"/>
      <c r="R28" s="78"/>
    </row>
    <row r="29" spans="1:2" ht="15.75">
      <c r="A29" s="1"/>
      <c r="B29" s="1"/>
    </row>
    <row r="30" spans="1:8" ht="15.75">
      <c r="A30" s="1" t="s">
        <v>40</v>
      </c>
      <c r="B30" s="1"/>
      <c r="H30" s="2"/>
    </row>
    <row r="31" spans="1:6" ht="25.5" customHeight="1">
      <c r="A31" s="81" t="s">
        <v>466</v>
      </c>
      <c r="B31" s="52" t="s">
        <v>612</v>
      </c>
      <c r="C31" s="6" t="s">
        <v>613</v>
      </c>
      <c r="D31" s="5" t="s">
        <v>479</v>
      </c>
      <c r="E31" s="51" t="s">
        <v>614</v>
      </c>
      <c r="F31" t="s">
        <v>826</v>
      </c>
    </row>
    <row r="32" spans="1:5" ht="12.75" customHeight="1">
      <c r="A32" s="364" t="s">
        <v>467</v>
      </c>
      <c r="B32" s="337">
        <v>0</v>
      </c>
      <c r="C32" s="337">
        <v>947740</v>
      </c>
      <c r="D32" s="337">
        <v>947740</v>
      </c>
      <c r="E32" s="203">
        <f>D32/C32*100</f>
        <v>100</v>
      </c>
    </row>
    <row r="33" spans="1:5" ht="12.75" customHeight="1">
      <c r="A33" s="364" t="s">
        <v>24</v>
      </c>
      <c r="B33" s="337">
        <v>0</v>
      </c>
      <c r="C33" s="337">
        <v>0</v>
      </c>
      <c r="D33" s="337">
        <v>278</v>
      </c>
      <c r="E33" s="203" t="s">
        <v>863</v>
      </c>
    </row>
    <row r="34" spans="1:5" ht="12.75">
      <c r="A34" s="3" t="s">
        <v>892</v>
      </c>
      <c r="B34" s="9">
        <v>0</v>
      </c>
      <c r="C34" s="9">
        <f>SUM(C32:C33)</f>
        <v>947740</v>
      </c>
      <c r="D34" s="9">
        <f>SUM(D32:D33)</f>
        <v>948018</v>
      </c>
      <c r="E34" s="27">
        <f>D34/C34*100</f>
        <v>100.02933293941376</v>
      </c>
    </row>
    <row r="35" spans="1:5" ht="12.75">
      <c r="A35" s="274"/>
      <c r="B35" s="275"/>
      <c r="C35" s="275">
        <f>SUM(C32:C33)</f>
        <v>947740</v>
      </c>
      <c r="D35" s="275"/>
      <c r="E35" s="276"/>
    </row>
    <row r="36" spans="1:5" ht="12.75">
      <c r="A36" s="274"/>
      <c r="B36" s="275"/>
      <c r="C36" s="275"/>
      <c r="D36" s="275"/>
      <c r="E36" s="276"/>
    </row>
    <row r="37" ht="17.25" customHeight="1"/>
    <row r="38" spans="1:2" ht="15.75">
      <c r="A38" s="1" t="s">
        <v>39</v>
      </c>
      <c r="B38" s="1"/>
    </row>
    <row r="39" spans="1:18" ht="25.5">
      <c r="A39" s="3"/>
      <c r="B39" s="52" t="s">
        <v>612</v>
      </c>
      <c r="C39" s="6" t="s">
        <v>613</v>
      </c>
      <c r="D39" s="277" t="s">
        <v>479</v>
      </c>
      <c r="E39" s="51" t="s">
        <v>614</v>
      </c>
      <c r="F39" s="11" t="s">
        <v>825</v>
      </c>
      <c r="G39" s="12"/>
      <c r="H39" s="12"/>
      <c r="Q39" s="11"/>
      <c r="R39" s="12"/>
    </row>
    <row r="40" spans="1:18" ht="12.75">
      <c r="A40" s="368" t="s">
        <v>114</v>
      </c>
      <c r="B40" s="281">
        <v>0</v>
      </c>
      <c r="C40" s="337">
        <v>947740</v>
      </c>
      <c r="D40" s="369">
        <v>0</v>
      </c>
      <c r="E40" s="203">
        <f>D40/C40*100</f>
        <v>0</v>
      </c>
      <c r="F40" s="11"/>
      <c r="G40" s="12"/>
      <c r="H40" s="12"/>
      <c r="Q40" s="11"/>
      <c r="R40" s="12"/>
    </row>
    <row r="41" spans="1:18" ht="12.75">
      <c r="A41" s="3" t="s">
        <v>893</v>
      </c>
      <c r="B41" s="9">
        <v>0</v>
      </c>
      <c r="C41" s="9">
        <f>SUM(C40)</f>
        <v>947740</v>
      </c>
      <c r="D41" s="9">
        <f>SUM(D40)</f>
        <v>0</v>
      </c>
      <c r="E41" s="555">
        <f>D41/C41*100</f>
        <v>0</v>
      </c>
      <c r="F41" s="18"/>
      <c r="G41" s="31"/>
      <c r="H41" s="31"/>
      <c r="Q41" s="18"/>
      <c r="R41" s="31"/>
    </row>
    <row r="42" ht="12.75">
      <c r="D42" s="15"/>
    </row>
    <row r="44" spans="1:9" ht="15.75">
      <c r="A44" s="1" t="s">
        <v>387</v>
      </c>
      <c r="D44" s="345">
        <v>948017.85</v>
      </c>
      <c r="E44" s="346" t="s">
        <v>580</v>
      </c>
      <c r="I44" s="361"/>
    </row>
  </sheetData>
  <printOptions/>
  <pageMargins left="0.75" right="0.75" top="1" bottom="1" header="0.4921259845" footer="0.4921259845"/>
  <pageSetup firstPageNumber="33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I23" sqref="H23:I2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3" t="s">
        <v>903</v>
      </c>
      <c r="B1" s="283"/>
      <c r="C1" s="283"/>
      <c r="D1" s="283"/>
      <c r="E1" s="283"/>
      <c r="F1" s="283"/>
      <c r="G1" s="283"/>
      <c r="H1" s="24"/>
      <c r="Q1" s="78"/>
      <c r="R1" s="78"/>
    </row>
    <row r="2" spans="1:18" ht="18">
      <c r="A2" s="283"/>
      <c r="B2" s="283"/>
      <c r="C2" s="283"/>
      <c r="D2" s="283"/>
      <c r="E2" s="283"/>
      <c r="F2" s="283"/>
      <c r="G2" s="283"/>
      <c r="H2" s="24"/>
      <c r="Q2" s="78"/>
      <c r="R2" s="78"/>
    </row>
    <row r="3" spans="1:18" ht="18">
      <c r="A3" s="283" t="s">
        <v>424</v>
      </c>
      <c r="B3" s="283"/>
      <c r="C3" s="283"/>
      <c r="D3" s="283"/>
      <c r="E3" s="283"/>
      <c r="F3" s="283"/>
      <c r="G3" s="283"/>
      <c r="H3" s="24"/>
      <c r="Q3" s="78"/>
      <c r="R3" s="78"/>
    </row>
    <row r="4" spans="1:18" ht="18">
      <c r="A4" s="283" t="s">
        <v>412</v>
      </c>
      <c r="B4" s="283"/>
      <c r="C4" s="283"/>
      <c r="D4" s="283"/>
      <c r="E4" s="283"/>
      <c r="F4" s="283"/>
      <c r="G4" s="283"/>
      <c r="H4" s="24"/>
      <c r="Q4" s="78"/>
      <c r="R4" s="78"/>
    </row>
    <row r="5" spans="1:2" ht="15.75">
      <c r="A5" s="1"/>
      <c r="B5" s="1"/>
    </row>
    <row r="6" spans="1:8" ht="15.75">
      <c r="A6" s="1" t="s">
        <v>40</v>
      </c>
      <c r="B6" s="1"/>
      <c r="H6" s="2"/>
    </row>
    <row r="7" spans="1:6" ht="25.5" customHeight="1">
      <c r="A7" s="81" t="s">
        <v>425</v>
      </c>
      <c r="B7" s="52" t="s">
        <v>612</v>
      </c>
      <c r="C7" s="6" t="s">
        <v>613</v>
      </c>
      <c r="D7" s="5" t="s">
        <v>479</v>
      </c>
      <c r="E7" s="51" t="s">
        <v>614</v>
      </c>
      <c r="F7" t="s">
        <v>826</v>
      </c>
    </row>
    <row r="8" spans="1:5" ht="12.75" customHeight="1">
      <c r="A8" s="364" t="s">
        <v>952</v>
      </c>
      <c r="B8" s="337">
        <v>0</v>
      </c>
      <c r="C8" s="337">
        <v>15000000</v>
      </c>
      <c r="D8" s="337">
        <v>15000000</v>
      </c>
      <c r="E8" s="203">
        <f>D8/C8*100</f>
        <v>100</v>
      </c>
    </row>
    <row r="9" spans="1:5" ht="12.75" customHeight="1">
      <c r="A9" s="364" t="s">
        <v>24</v>
      </c>
      <c r="B9" s="337">
        <v>0</v>
      </c>
      <c r="C9" s="337">
        <v>0</v>
      </c>
      <c r="D9" s="337">
        <v>8400</v>
      </c>
      <c r="E9" s="203" t="s">
        <v>863</v>
      </c>
    </row>
    <row r="10" spans="1:5" ht="12.75">
      <c r="A10" s="3" t="s">
        <v>892</v>
      </c>
      <c r="B10" s="9">
        <v>0</v>
      </c>
      <c r="C10" s="9">
        <f>SUM(C8:C9)</f>
        <v>15000000</v>
      </c>
      <c r="D10" s="9">
        <f>SUM(D8:D9)</f>
        <v>15008400</v>
      </c>
      <c r="E10" s="555">
        <f>D10/C10*100</f>
        <v>100.05599999999998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39</v>
      </c>
      <c r="B15" s="1"/>
    </row>
    <row r="16" spans="1:18" ht="25.5">
      <c r="A16" s="3"/>
      <c r="B16" s="52" t="s">
        <v>612</v>
      </c>
      <c r="C16" s="6" t="s">
        <v>613</v>
      </c>
      <c r="D16" s="277" t="s">
        <v>479</v>
      </c>
      <c r="E16" s="51" t="s">
        <v>614</v>
      </c>
      <c r="F16" s="11" t="s">
        <v>825</v>
      </c>
      <c r="G16" s="12"/>
      <c r="H16" s="12"/>
      <c r="Q16" s="11"/>
      <c r="R16" s="12"/>
    </row>
    <row r="17" spans="1:18" ht="12.75">
      <c r="A17" s="368" t="s">
        <v>114</v>
      </c>
      <c r="B17" s="281">
        <v>0</v>
      </c>
      <c r="C17" s="337">
        <v>15000000</v>
      </c>
      <c r="D17" s="369">
        <v>902033</v>
      </c>
      <c r="E17" s="203">
        <f>D17/C17*100</f>
        <v>6.013553333333333</v>
      </c>
      <c r="F17" s="11"/>
      <c r="G17" s="12"/>
      <c r="H17" s="12"/>
      <c r="Q17" s="11"/>
      <c r="R17" s="12"/>
    </row>
    <row r="18" spans="1:18" ht="12.75">
      <c r="A18" s="3" t="s">
        <v>893</v>
      </c>
      <c r="B18" s="9">
        <v>0</v>
      </c>
      <c r="C18" s="9">
        <f>SUM(C17)</f>
        <v>15000000</v>
      </c>
      <c r="D18" s="9">
        <f>SUM(D17)</f>
        <v>902033</v>
      </c>
      <c r="E18" s="555">
        <f>D18/C18*100</f>
        <v>6.013553333333333</v>
      </c>
      <c r="F18" s="18"/>
      <c r="G18" s="31"/>
      <c r="H18" s="31"/>
      <c r="Q18" s="18"/>
      <c r="R18" s="31"/>
    </row>
    <row r="19" ht="12.75">
      <c r="D19" s="15"/>
    </row>
    <row r="21" spans="1:9" ht="15.75">
      <c r="A21" s="1" t="s">
        <v>387</v>
      </c>
      <c r="D21" s="345">
        <v>14106367.21</v>
      </c>
      <c r="E21" s="346" t="s">
        <v>580</v>
      </c>
      <c r="I21" s="361"/>
    </row>
    <row r="22" ht="18.75">
      <c r="A22" s="175"/>
    </row>
    <row r="23" ht="18.75">
      <c r="A23" s="175"/>
    </row>
    <row r="24" ht="18.75">
      <c r="A24" s="175"/>
    </row>
    <row r="25" spans="1:18" ht="18">
      <c r="A25" s="283"/>
      <c r="B25" s="283"/>
      <c r="C25" s="283"/>
      <c r="D25" s="283"/>
      <c r="E25" s="283"/>
      <c r="F25" s="283"/>
      <c r="G25" s="283"/>
      <c r="H25" s="24"/>
      <c r="Q25" s="78"/>
      <c r="R25" s="78"/>
    </row>
    <row r="26" spans="1:18" ht="18">
      <c r="A26" s="283"/>
      <c r="B26" s="283"/>
      <c r="C26" s="283"/>
      <c r="D26" s="283"/>
      <c r="E26" s="283"/>
      <c r="F26" s="283"/>
      <c r="G26" s="283"/>
      <c r="H26" s="24"/>
      <c r="Q26" s="78"/>
      <c r="R26" s="78"/>
    </row>
    <row r="27" spans="1:18" ht="18">
      <c r="A27" s="283"/>
      <c r="B27" s="283"/>
      <c r="C27" s="283"/>
      <c r="D27" s="283"/>
      <c r="E27" s="283"/>
      <c r="F27" s="283"/>
      <c r="G27" s="283"/>
      <c r="H27" s="24"/>
      <c r="Q27" s="78"/>
      <c r="R27" s="78"/>
    </row>
    <row r="28" spans="1:18" ht="18">
      <c r="A28" s="283"/>
      <c r="B28" s="283"/>
      <c r="C28" s="283"/>
      <c r="D28" s="283"/>
      <c r="E28" s="283"/>
      <c r="F28" s="283"/>
      <c r="G28" s="283"/>
      <c r="H28" s="24"/>
      <c r="Q28" s="78"/>
      <c r="R28" s="78"/>
    </row>
    <row r="29" spans="1:2" ht="15.75">
      <c r="A29" s="1"/>
      <c r="B29" s="1"/>
    </row>
    <row r="30" spans="1:8" ht="15.75">
      <c r="A30" s="1"/>
      <c r="B30" s="1"/>
      <c r="H30" s="2"/>
    </row>
    <row r="31" spans="1:5" ht="12.75">
      <c r="A31" s="274"/>
      <c r="B31" s="275"/>
      <c r="C31" s="275"/>
      <c r="D31" s="275"/>
      <c r="E31" s="276"/>
    </row>
    <row r="32" spans="1:5" ht="12.75">
      <c r="A32" s="274"/>
      <c r="B32" s="275"/>
      <c r="C32" s="275"/>
      <c r="D32" s="275"/>
      <c r="E32" s="276"/>
    </row>
    <row r="33" ht="17.25" customHeight="1"/>
    <row r="34" spans="1:2" ht="15.75">
      <c r="A34" s="1"/>
      <c r="B34" s="1"/>
    </row>
    <row r="35" ht="12.75">
      <c r="D35" s="15"/>
    </row>
    <row r="37" spans="1:9" ht="15.75">
      <c r="A37" s="1"/>
      <c r="D37" s="345"/>
      <c r="E37" s="346"/>
      <c r="I37" s="361"/>
    </row>
  </sheetData>
  <printOptions/>
  <pageMargins left="0.75" right="0.75" top="1" bottom="1" header="0.4921259845" footer="0.4921259845"/>
  <pageSetup firstPageNumber="34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2">
      <selection activeCell="G12" sqref="G12"/>
    </sheetView>
  </sheetViews>
  <sheetFormatPr defaultColWidth="9.00390625" defaultRowHeight="12.75"/>
  <cols>
    <col min="1" max="1" width="30.625" style="0" customWidth="1"/>
    <col min="2" max="2" width="14.375" style="0" customWidth="1"/>
    <col min="3" max="3" width="11.75390625" style="0" customWidth="1"/>
    <col min="4" max="4" width="10.375" style="0" customWidth="1"/>
    <col min="5" max="5" width="12.375" style="0" customWidth="1"/>
    <col min="6" max="6" width="14.875" style="0" customWidth="1"/>
    <col min="7" max="9" width="11.125" style="0" customWidth="1"/>
    <col min="10" max="10" width="12.125" style="0" customWidth="1"/>
    <col min="11" max="13" width="11.125" style="0" customWidth="1"/>
    <col min="14" max="14" width="11.75390625" style="0" customWidth="1"/>
  </cols>
  <sheetData>
    <row r="1" spans="1:4" ht="18.75">
      <c r="A1" s="399" t="s">
        <v>778</v>
      </c>
      <c r="B1" s="399"/>
      <c r="C1" s="399"/>
      <c r="D1" s="399"/>
    </row>
    <row r="2" ht="15.75">
      <c r="M2" s="1" t="s">
        <v>45</v>
      </c>
    </row>
    <row r="3" spans="6:13" ht="12.75">
      <c r="F3" s="685" t="s">
        <v>779</v>
      </c>
      <c r="G3" s="685"/>
      <c r="H3" s="685"/>
      <c r="I3" s="685"/>
      <c r="J3" s="685" t="s">
        <v>780</v>
      </c>
      <c r="K3" s="685"/>
      <c r="L3" s="685"/>
      <c r="M3" s="685"/>
    </row>
    <row r="4" spans="1:13" ht="41.25" customHeight="1">
      <c r="A4" s="556" t="s">
        <v>46</v>
      </c>
      <c r="B4" s="572" t="s">
        <v>47</v>
      </c>
      <c r="C4" s="572" t="s">
        <v>48</v>
      </c>
      <c r="D4" s="572" t="s">
        <v>49</v>
      </c>
      <c r="E4" s="572" t="s">
        <v>781</v>
      </c>
      <c r="F4" s="572" t="s">
        <v>782</v>
      </c>
      <c r="G4" s="572" t="s">
        <v>783</v>
      </c>
      <c r="H4" s="572" t="s">
        <v>784</v>
      </c>
      <c r="I4" s="572" t="s">
        <v>785</v>
      </c>
      <c r="J4" s="572" t="s">
        <v>786</v>
      </c>
      <c r="K4" s="572" t="s">
        <v>787</v>
      </c>
      <c r="L4" s="572" t="s">
        <v>788</v>
      </c>
      <c r="M4" s="572" t="s">
        <v>785</v>
      </c>
    </row>
    <row r="5" spans="1:15" ht="12.75">
      <c r="A5" s="400" t="s">
        <v>765</v>
      </c>
      <c r="B5" s="573">
        <v>28230</v>
      </c>
      <c r="C5" s="574">
        <v>12.5</v>
      </c>
      <c r="D5" s="573">
        <v>3529</v>
      </c>
      <c r="E5" s="401">
        <v>7000</v>
      </c>
      <c r="F5" s="404">
        <v>4810</v>
      </c>
      <c r="G5" s="575">
        <v>17189</v>
      </c>
      <c r="H5" s="575">
        <v>5630</v>
      </c>
      <c r="I5" s="575">
        <v>601</v>
      </c>
      <c r="J5" s="404">
        <v>39</v>
      </c>
      <c r="K5" s="575">
        <v>3237</v>
      </c>
      <c r="L5" s="575">
        <v>15819</v>
      </c>
      <c r="M5" s="575">
        <v>5606</v>
      </c>
      <c r="N5" s="15"/>
      <c r="O5" s="15"/>
    </row>
    <row r="6" spans="1:15" ht="12.75">
      <c r="A6" s="400" t="s">
        <v>50</v>
      </c>
      <c r="B6" s="573">
        <v>32292</v>
      </c>
      <c r="C6" s="574">
        <v>50.4</v>
      </c>
      <c r="D6" s="573">
        <v>16287</v>
      </c>
      <c r="E6" s="401">
        <v>34637</v>
      </c>
      <c r="F6" s="404">
        <v>25525</v>
      </c>
      <c r="G6" s="575">
        <v>6767</v>
      </c>
      <c r="H6" s="575">
        <v>0</v>
      </c>
      <c r="I6" s="575">
        <v>0</v>
      </c>
      <c r="J6" s="404">
        <v>3207</v>
      </c>
      <c r="K6" s="575">
        <v>12798</v>
      </c>
      <c r="L6" s="575">
        <v>0</v>
      </c>
      <c r="M6" s="575">
        <v>0</v>
      </c>
      <c r="N6" s="15"/>
      <c r="O6" s="15"/>
    </row>
    <row r="7" spans="1:15" ht="12.75">
      <c r="A7" s="400" t="s">
        <v>51</v>
      </c>
      <c r="B7" s="573">
        <v>7797</v>
      </c>
      <c r="C7" s="574">
        <v>12.5</v>
      </c>
      <c r="D7" s="573">
        <v>974</v>
      </c>
      <c r="E7" s="401">
        <v>3900</v>
      </c>
      <c r="F7" s="404">
        <v>1800</v>
      </c>
      <c r="G7" s="575">
        <v>5447</v>
      </c>
      <c r="H7" s="575">
        <v>550</v>
      </c>
      <c r="I7" s="575">
        <v>0</v>
      </c>
      <c r="J7" s="404">
        <v>210</v>
      </c>
      <c r="K7" s="575">
        <v>1817</v>
      </c>
      <c r="L7" s="575">
        <v>4796</v>
      </c>
      <c r="M7" s="575">
        <v>0</v>
      </c>
      <c r="N7" s="15"/>
      <c r="O7" s="15"/>
    </row>
    <row r="8" spans="1:15" ht="50.25" customHeight="1">
      <c r="A8" s="402" t="s">
        <v>789</v>
      </c>
      <c r="B8" s="576">
        <v>190</v>
      </c>
      <c r="C8" s="577">
        <v>25</v>
      </c>
      <c r="D8" s="576">
        <v>47</v>
      </c>
      <c r="E8" s="401">
        <v>190</v>
      </c>
      <c r="F8" s="404">
        <v>102</v>
      </c>
      <c r="G8" s="575">
        <v>88</v>
      </c>
      <c r="H8" s="575">
        <v>0</v>
      </c>
      <c r="I8" s="575">
        <v>0</v>
      </c>
      <c r="J8" s="404">
        <v>1</v>
      </c>
      <c r="K8" s="575">
        <v>142</v>
      </c>
      <c r="L8" s="575">
        <v>0</v>
      </c>
      <c r="M8" s="575">
        <v>0</v>
      </c>
      <c r="N8" s="15"/>
      <c r="O8" s="15"/>
    </row>
    <row r="9" spans="1:15" ht="27" customHeight="1">
      <c r="A9" s="402" t="s">
        <v>790</v>
      </c>
      <c r="B9" s="576">
        <v>1308</v>
      </c>
      <c r="C9" s="577">
        <v>0</v>
      </c>
      <c r="D9" s="576">
        <v>0</v>
      </c>
      <c r="E9" s="686">
        <v>1939</v>
      </c>
      <c r="F9" s="404">
        <v>74</v>
      </c>
      <c r="G9" s="575">
        <v>1234</v>
      </c>
      <c r="H9" s="575">
        <v>0</v>
      </c>
      <c r="I9" s="575">
        <v>0</v>
      </c>
      <c r="J9" s="688">
        <v>0</v>
      </c>
      <c r="K9" s="575">
        <v>1308</v>
      </c>
      <c r="L9" s="575">
        <v>0</v>
      </c>
      <c r="M9" s="575">
        <v>0</v>
      </c>
      <c r="N9" s="15"/>
      <c r="O9" s="15"/>
    </row>
    <row r="10" spans="1:15" ht="25.5" customHeight="1">
      <c r="A10" s="402" t="s">
        <v>791</v>
      </c>
      <c r="B10" s="576">
        <v>475</v>
      </c>
      <c r="C10" s="577">
        <v>0</v>
      </c>
      <c r="D10" s="576">
        <v>0</v>
      </c>
      <c r="E10" s="687"/>
      <c r="F10" s="404">
        <v>316</v>
      </c>
      <c r="G10" s="575">
        <v>159</v>
      </c>
      <c r="H10" s="575">
        <v>0</v>
      </c>
      <c r="I10" s="575">
        <v>0</v>
      </c>
      <c r="J10" s="689"/>
      <c r="K10" s="575">
        <v>475</v>
      </c>
      <c r="L10" s="575">
        <v>0</v>
      </c>
      <c r="M10" s="575">
        <v>0</v>
      </c>
      <c r="N10" s="15"/>
      <c r="O10" s="15"/>
    </row>
    <row r="11" spans="1:13" ht="27" customHeight="1">
      <c r="A11" s="443" t="s">
        <v>792</v>
      </c>
      <c r="B11" s="576">
        <v>13000</v>
      </c>
      <c r="C11" s="577">
        <v>25</v>
      </c>
      <c r="D11" s="576">
        <v>3250</v>
      </c>
      <c r="E11" s="401">
        <v>989</v>
      </c>
      <c r="F11" s="444">
        <v>859</v>
      </c>
      <c r="G11" s="575">
        <v>12141</v>
      </c>
      <c r="H11" s="575">
        <v>0</v>
      </c>
      <c r="I11" s="575">
        <v>0</v>
      </c>
      <c r="J11" s="444">
        <v>0</v>
      </c>
      <c r="K11" s="575">
        <v>0</v>
      </c>
      <c r="L11" s="575">
        <v>9750</v>
      </c>
      <c r="M11" s="575">
        <v>0</v>
      </c>
    </row>
    <row r="12" spans="1:13" ht="40.5" customHeight="1">
      <c r="A12" s="443" t="s">
        <v>793</v>
      </c>
      <c r="B12" s="576">
        <v>20000</v>
      </c>
      <c r="C12" s="577">
        <v>25</v>
      </c>
      <c r="D12" s="576">
        <v>5000</v>
      </c>
      <c r="E12" s="401">
        <v>200</v>
      </c>
      <c r="F12" s="444">
        <v>187</v>
      </c>
      <c r="G12" s="575">
        <v>19813</v>
      </c>
      <c r="H12" s="575">
        <v>0</v>
      </c>
      <c r="I12" s="575">
        <v>0</v>
      </c>
      <c r="J12" s="444">
        <v>0</v>
      </c>
      <c r="K12" s="575">
        <v>0</v>
      </c>
      <c r="L12" s="575">
        <v>15000</v>
      </c>
      <c r="M12" s="575">
        <v>0</v>
      </c>
    </row>
    <row r="13" spans="1:13" ht="36.75" customHeight="1">
      <c r="A13" s="443" t="s">
        <v>96</v>
      </c>
      <c r="B13" s="576">
        <v>97037</v>
      </c>
      <c r="C13" s="577">
        <v>7.09</v>
      </c>
      <c r="D13" s="576">
        <v>6899</v>
      </c>
      <c r="E13" s="401">
        <v>300</v>
      </c>
      <c r="F13" s="444">
        <v>86</v>
      </c>
      <c r="G13" s="575">
        <v>26895</v>
      </c>
      <c r="H13" s="575">
        <v>31503</v>
      </c>
      <c r="I13" s="575">
        <v>38553</v>
      </c>
      <c r="J13" s="444">
        <v>1</v>
      </c>
      <c r="K13" s="575">
        <v>20569</v>
      </c>
      <c r="L13" s="575">
        <v>29714</v>
      </c>
      <c r="M13" s="575">
        <v>39854</v>
      </c>
    </row>
    <row r="14" spans="1:13" ht="39" customHeight="1">
      <c r="A14" s="443" t="s">
        <v>794</v>
      </c>
      <c r="B14" s="576">
        <v>998</v>
      </c>
      <c r="C14" s="577">
        <v>20</v>
      </c>
      <c r="D14" s="576">
        <v>200</v>
      </c>
      <c r="E14" s="401">
        <v>678</v>
      </c>
      <c r="F14" s="444">
        <v>236</v>
      </c>
      <c r="G14" s="575">
        <v>762</v>
      </c>
      <c r="H14" s="575">
        <v>0</v>
      </c>
      <c r="I14" s="575">
        <v>0</v>
      </c>
      <c r="J14" s="444">
        <v>52</v>
      </c>
      <c r="K14" s="575">
        <v>0</v>
      </c>
      <c r="L14" s="575">
        <v>746</v>
      </c>
      <c r="M14" s="575">
        <v>0</v>
      </c>
    </row>
    <row r="15" spans="1:14" ht="18" customHeight="1">
      <c r="A15" s="443" t="s">
        <v>132</v>
      </c>
      <c r="B15" s="576">
        <v>11850</v>
      </c>
      <c r="C15" s="577">
        <v>25</v>
      </c>
      <c r="D15" s="576">
        <v>2962</v>
      </c>
      <c r="E15" s="401">
        <v>50</v>
      </c>
      <c r="F15" s="444">
        <v>2</v>
      </c>
      <c r="G15" s="575">
        <v>4000</v>
      </c>
      <c r="H15" s="575">
        <v>7848</v>
      </c>
      <c r="I15" s="575">
        <v>0</v>
      </c>
      <c r="J15" s="444">
        <v>0</v>
      </c>
      <c r="K15" s="575">
        <v>0</v>
      </c>
      <c r="L15" s="575">
        <v>0</v>
      </c>
      <c r="M15" s="575">
        <v>8888</v>
      </c>
      <c r="N15" s="15"/>
    </row>
    <row r="16" spans="1:14" ht="27" customHeight="1">
      <c r="A16" s="443" t="s">
        <v>386</v>
      </c>
      <c r="B16" s="576">
        <v>4616</v>
      </c>
      <c r="C16" s="577">
        <v>100</v>
      </c>
      <c r="D16" s="576">
        <v>4616</v>
      </c>
      <c r="E16" s="401">
        <v>398</v>
      </c>
      <c r="F16" s="444">
        <v>0</v>
      </c>
      <c r="G16" s="578">
        <v>2857</v>
      </c>
      <c r="H16" s="575">
        <v>1759</v>
      </c>
      <c r="I16" s="575">
        <v>0</v>
      </c>
      <c r="J16" s="444">
        <v>0</v>
      </c>
      <c r="K16" s="575">
        <v>0</v>
      </c>
      <c r="L16" s="575">
        <v>0</v>
      </c>
      <c r="M16" s="575">
        <v>0</v>
      </c>
      <c r="N16" s="15"/>
    </row>
    <row r="17" spans="1:14" ht="36.75" customHeight="1">
      <c r="A17" s="443" t="s">
        <v>795</v>
      </c>
      <c r="B17" s="576">
        <v>185000</v>
      </c>
      <c r="C17" s="577">
        <v>25</v>
      </c>
      <c r="D17" s="576">
        <v>46250</v>
      </c>
      <c r="E17" s="401">
        <v>15000</v>
      </c>
      <c r="F17" s="444">
        <v>5730</v>
      </c>
      <c r="G17" s="578">
        <v>179270</v>
      </c>
      <c r="H17" s="575">
        <v>0</v>
      </c>
      <c r="I17" s="575">
        <v>0</v>
      </c>
      <c r="J17" s="444">
        <v>8</v>
      </c>
      <c r="K17" s="575">
        <v>0</v>
      </c>
      <c r="L17" s="575">
        <v>138742</v>
      </c>
      <c r="M17" s="575">
        <v>0</v>
      </c>
      <c r="N17" s="15"/>
    </row>
    <row r="18" spans="1:14" ht="24.75" customHeight="1">
      <c r="A18" s="443" t="s">
        <v>796</v>
      </c>
      <c r="B18" s="576">
        <v>53452</v>
      </c>
      <c r="C18" s="577">
        <v>0</v>
      </c>
      <c r="D18" s="576">
        <v>0</v>
      </c>
      <c r="E18" s="401">
        <v>0</v>
      </c>
      <c r="F18" s="444">
        <v>404</v>
      </c>
      <c r="G18" s="578">
        <v>29745</v>
      </c>
      <c r="H18" s="575">
        <v>18799</v>
      </c>
      <c r="I18" s="575">
        <v>4504</v>
      </c>
      <c r="J18" s="444">
        <v>13514</v>
      </c>
      <c r="K18" s="575">
        <v>22680</v>
      </c>
      <c r="L18" s="575">
        <v>12754</v>
      </c>
      <c r="M18" s="575">
        <v>4504</v>
      </c>
      <c r="N18" s="15"/>
    </row>
    <row r="19" spans="1:14" ht="26.25" customHeight="1">
      <c r="A19" s="443" t="s">
        <v>797</v>
      </c>
      <c r="B19" s="576">
        <v>9625</v>
      </c>
      <c r="C19" s="577">
        <v>0</v>
      </c>
      <c r="D19" s="576">
        <v>0</v>
      </c>
      <c r="E19" s="401">
        <v>0</v>
      </c>
      <c r="F19" s="444">
        <v>0</v>
      </c>
      <c r="G19" s="578">
        <v>7638</v>
      </c>
      <c r="H19" s="575">
        <v>1987</v>
      </c>
      <c r="I19" s="575">
        <v>0</v>
      </c>
      <c r="J19" s="444">
        <v>2387</v>
      </c>
      <c r="K19" s="575">
        <v>5174</v>
      </c>
      <c r="L19" s="575">
        <v>1032</v>
      </c>
      <c r="M19" s="575">
        <v>1032</v>
      </c>
      <c r="N19" s="15"/>
    </row>
    <row r="20" spans="1:14" ht="17.25" customHeight="1">
      <c r="A20" s="443" t="s">
        <v>798</v>
      </c>
      <c r="B20" s="576">
        <v>9936</v>
      </c>
      <c r="C20" s="577">
        <v>0</v>
      </c>
      <c r="D20" s="576">
        <v>0</v>
      </c>
      <c r="E20" s="401">
        <v>0</v>
      </c>
      <c r="F20" s="444">
        <v>0</v>
      </c>
      <c r="G20" s="578">
        <v>7873</v>
      </c>
      <c r="H20" s="575">
        <v>2063</v>
      </c>
      <c r="I20" s="575">
        <v>0</v>
      </c>
      <c r="J20" s="444">
        <v>2462</v>
      </c>
      <c r="K20" s="575">
        <v>5316</v>
      </c>
      <c r="L20" s="575">
        <v>1079</v>
      </c>
      <c r="M20" s="575">
        <v>1079</v>
      </c>
      <c r="N20" s="15"/>
    </row>
    <row r="21" spans="1:14" ht="52.5" customHeight="1">
      <c r="A21" s="443" t="s">
        <v>799</v>
      </c>
      <c r="B21" s="576">
        <v>3791</v>
      </c>
      <c r="C21" s="577">
        <v>0</v>
      </c>
      <c r="D21" s="576">
        <v>0</v>
      </c>
      <c r="E21" s="401">
        <v>0</v>
      </c>
      <c r="F21" s="444">
        <v>0</v>
      </c>
      <c r="G21" s="578">
        <v>1895</v>
      </c>
      <c r="H21" s="575">
        <v>1896</v>
      </c>
      <c r="I21" s="575">
        <v>0</v>
      </c>
      <c r="J21" s="444">
        <v>948</v>
      </c>
      <c r="K21" s="575">
        <v>1421</v>
      </c>
      <c r="L21" s="575">
        <v>1422</v>
      </c>
      <c r="M21" s="575">
        <v>0</v>
      </c>
      <c r="N21" s="15"/>
    </row>
    <row r="22" spans="1:14" ht="21" customHeight="1">
      <c r="A22" s="50" t="s">
        <v>559</v>
      </c>
      <c r="B22" s="9">
        <f>SUM(B5:B21)</f>
        <v>479597</v>
      </c>
      <c r="C22" s="403" t="s">
        <v>863</v>
      </c>
      <c r="D22" s="9">
        <f aca="true" t="shared" si="0" ref="D22:M22">SUM(D5:D21)</f>
        <v>90014</v>
      </c>
      <c r="E22" s="9">
        <f t="shared" si="0"/>
        <v>65281</v>
      </c>
      <c r="F22" s="9">
        <f t="shared" si="0"/>
        <v>40131</v>
      </c>
      <c r="G22" s="9">
        <f t="shared" si="0"/>
        <v>323773</v>
      </c>
      <c r="H22" s="9">
        <f t="shared" si="0"/>
        <v>72035</v>
      </c>
      <c r="I22" s="9">
        <f t="shared" si="0"/>
        <v>43658</v>
      </c>
      <c r="J22" s="9">
        <f t="shared" si="0"/>
        <v>22829</v>
      </c>
      <c r="K22" s="9">
        <f t="shared" si="0"/>
        <v>74937</v>
      </c>
      <c r="L22" s="9">
        <f t="shared" si="0"/>
        <v>230854</v>
      </c>
      <c r="M22" s="9">
        <f t="shared" si="0"/>
        <v>60963</v>
      </c>
      <c r="N22" s="15"/>
    </row>
    <row r="23" spans="1:8" ht="12.75">
      <c r="A23" s="579" t="s">
        <v>800</v>
      </c>
      <c r="B23" s="579"/>
      <c r="C23" s="579"/>
      <c r="D23" s="579"/>
      <c r="E23" s="579"/>
      <c r="F23" s="579"/>
      <c r="G23" s="579"/>
      <c r="H23" s="579"/>
    </row>
    <row r="24" spans="1:8" ht="12.75">
      <c r="A24" s="580" t="s">
        <v>801</v>
      </c>
      <c r="B24" s="579"/>
      <c r="C24" s="579"/>
      <c r="D24" s="579"/>
      <c r="E24" s="579"/>
      <c r="F24" s="579"/>
      <c r="G24" s="579"/>
      <c r="H24" s="579"/>
    </row>
    <row r="25" spans="1:8" ht="12.75">
      <c r="A25" s="580" t="s">
        <v>802</v>
      </c>
      <c r="B25" s="579"/>
      <c r="C25" s="579"/>
      <c r="D25" s="579"/>
      <c r="E25" s="579"/>
      <c r="F25" s="579"/>
      <c r="G25" s="579"/>
      <c r="H25" s="579"/>
    </row>
    <row r="26" spans="1:8" ht="12.75">
      <c r="A26" s="580" t="s">
        <v>803</v>
      </c>
      <c r="B26" s="579"/>
      <c r="C26" s="579"/>
      <c r="D26" s="579"/>
      <c r="E26" s="579"/>
      <c r="F26" s="579"/>
      <c r="G26" s="579"/>
      <c r="H26" s="579"/>
    </row>
    <row r="27" spans="1:8" ht="12.75">
      <c r="A27" s="580" t="s">
        <v>804</v>
      </c>
      <c r="B27" s="133"/>
      <c r="C27" s="133"/>
      <c r="D27" s="133"/>
      <c r="E27" s="133"/>
      <c r="F27" s="133"/>
      <c r="G27" s="133"/>
      <c r="H27" s="133"/>
    </row>
    <row r="28" ht="12.75">
      <c r="A28" t="s">
        <v>805</v>
      </c>
    </row>
    <row r="29" ht="12.75">
      <c r="A29" s="581" t="s">
        <v>806</v>
      </c>
    </row>
  </sheetData>
  <mergeCells count="4">
    <mergeCell ref="F3:I3"/>
    <mergeCell ref="J3:M3"/>
    <mergeCell ref="E9:E10"/>
    <mergeCell ref="J9:J10"/>
  </mergeCells>
  <printOptions/>
  <pageMargins left="0.75" right="0.75" top="1" bottom="1" header="0.4921259845" footer="0.4921259845"/>
  <pageSetup firstPageNumber="35" useFirstPageNumber="1" horizontalDpi="600" verticalDpi="600" orientation="landscape" paperSize="9" scale="6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B1">
      <selection activeCell="R13" sqref="R13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615" t="s">
        <v>408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</row>
    <row r="3" spans="1:16" ht="12.75">
      <c r="A3" s="45" t="s">
        <v>477</v>
      </c>
      <c r="B3" s="45" t="s">
        <v>596</v>
      </c>
      <c r="C3" s="45" t="s">
        <v>597</v>
      </c>
      <c r="D3" s="45" t="s">
        <v>598</v>
      </c>
      <c r="E3" s="45" t="s">
        <v>599</v>
      </c>
      <c r="F3" s="45" t="s">
        <v>600</v>
      </c>
      <c r="G3" s="45" t="s">
        <v>601</v>
      </c>
      <c r="H3" s="45" t="s">
        <v>602</v>
      </c>
      <c r="I3" s="45" t="s">
        <v>603</v>
      </c>
      <c r="J3" s="45" t="s">
        <v>604</v>
      </c>
      <c r="K3" s="45" t="s">
        <v>605</v>
      </c>
      <c r="L3" s="45" t="s">
        <v>606</v>
      </c>
      <c r="M3" s="45" t="s">
        <v>607</v>
      </c>
      <c r="N3" s="45" t="s">
        <v>559</v>
      </c>
      <c r="O3" s="45" t="s">
        <v>621</v>
      </c>
      <c r="P3" s="46" t="s">
        <v>478</v>
      </c>
    </row>
    <row r="4" spans="1:16" ht="12.75">
      <c r="A4" s="80" t="s">
        <v>585</v>
      </c>
      <c r="B4" s="47">
        <v>57994</v>
      </c>
      <c r="C4" s="47">
        <v>52422</v>
      </c>
      <c r="D4" s="47">
        <v>42491</v>
      </c>
      <c r="E4" s="47">
        <v>44455</v>
      </c>
      <c r="F4" s="47">
        <v>48405</v>
      </c>
      <c r="G4" s="47">
        <v>64045</v>
      </c>
      <c r="H4" s="47">
        <v>64234</v>
      </c>
      <c r="I4" s="47">
        <v>61653</v>
      </c>
      <c r="J4" s="47">
        <v>62655</v>
      </c>
      <c r="K4" s="47">
        <v>59167</v>
      </c>
      <c r="L4" s="47">
        <v>65332</v>
      </c>
      <c r="M4" s="47">
        <v>77389</v>
      </c>
      <c r="N4" s="288">
        <f>SUM(B4:M4)</f>
        <v>700242</v>
      </c>
      <c r="O4" s="47">
        <v>679084</v>
      </c>
      <c r="P4" s="30">
        <f aca="true" t="shared" si="0" ref="P4:P9">+N4/O4*100</f>
        <v>103.11566757573438</v>
      </c>
    </row>
    <row r="5" spans="1:16" ht="12.75">
      <c r="A5" s="82" t="s">
        <v>484</v>
      </c>
      <c r="B5" s="47">
        <v>1265</v>
      </c>
      <c r="C5" s="47">
        <v>2033</v>
      </c>
      <c r="D5" s="47">
        <v>10419</v>
      </c>
      <c r="E5" s="47">
        <v>34060</v>
      </c>
      <c r="F5" s="47">
        <v>0</v>
      </c>
      <c r="G5" s="47">
        <v>1610</v>
      </c>
      <c r="H5" s="47">
        <v>23373</v>
      </c>
      <c r="I5" s="47">
        <v>309</v>
      </c>
      <c r="J5" s="47">
        <v>7536</v>
      </c>
      <c r="K5" s="47">
        <v>4960</v>
      </c>
      <c r="L5" s="47">
        <v>1555</v>
      </c>
      <c r="M5" s="47">
        <v>12376</v>
      </c>
      <c r="N5" s="288">
        <f>SUM(B5:M5)</f>
        <v>99496</v>
      </c>
      <c r="O5" s="47">
        <v>113181</v>
      </c>
      <c r="P5" s="30">
        <f t="shared" si="0"/>
        <v>87.90874793472403</v>
      </c>
    </row>
    <row r="6" spans="1:16" ht="12.75">
      <c r="A6" s="82" t="s">
        <v>485</v>
      </c>
      <c r="B6" s="47">
        <v>2012</v>
      </c>
      <c r="C6" s="47">
        <v>4073</v>
      </c>
      <c r="D6" s="47">
        <v>2378</v>
      </c>
      <c r="E6" s="47">
        <v>2686</v>
      </c>
      <c r="F6" s="47">
        <v>3356</v>
      </c>
      <c r="G6" s="47">
        <v>3723</v>
      </c>
      <c r="H6" s="47">
        <v>3934</v>
      </c>
      <c r="I6" s="47">
        <v>3632</v>
      </c>
      <c r="J6" s="47">
        <v>3956</v>
      </c>
      <c r="K6" s="47">
        <v>4006</v>
      </c>
      <c r="L6" s="47">
        <v>3323</v>
      </c>
      <c r="M6" s="47">
        <v>3340</v>
      </c>
      <c r="N6" s="288">
        <f>SUM(B6:M6)</f>
        <v>40419</v>
      </c>
      <c r="O6" s="47">
        <v>47884</v>
      </c>
      <c r="P6" s="30">
        <f t="shared" si="0"/>
        <v>84.41024141675716</v>
      </c>
    </row>
    <row r="7" spans="1:16" ht="12.75">
      <c r="A7" s="82" t="s">
        <v>922</v>
      </c>
      <c r="B7" s="47">
        <v>4096</v>
      </c>
      <c r="C7" s="47">
        <v>7927</v>
      </c>
      <c r="D7" s="47">
        <v>75994</v>
      </c>
      <c r="E7" s="47">
        <v>93043</v>
      </c>
      <c r="F7" s="47">
        <v>0</v>
      </c>
      <c r="G7" s="47">
        <v>78404</v>
      </c>
      <c r="H7" s="47">
        <v>281425</v>
      </c>
      <c r="I7" s="47">
        <v>0</v>
      </c>
      <c r="J7" s="47">
        <v>107603</v>
      </c>
      <c r="K7" s="47">
        <v>88527</v>
      </c>
      <c r="L7" s="47">
        <v>16997</v>
      </c>
      <c r="M7" s="47">
        <v>100848</v>
      </c>
      <c r="N7" s="288">
        <f>SUM(B7:M7)</f>
        <v>854864</v>
      </c>
      <c r="O7" s="47">
        <v>769506</v>
      </c>
      <c r="P7" s="30">
        <f t="shared" si="0"/>
        <v>111.09257107806827</v>
      </c>
    </row>
    <row r="8" spans="1:16" ht="12.75">
      <c r="A8" s="82" t="s">
        <v>487</v>
      </c>
      <c r="B8" s="47">
        <v>42218</v>
      </c>
      <c r="C8" s="47">
        <v>160581</v>
      </c>
      <c r="D8" s="47">
        <v>21648</v>
      </c>
      <c r="E8" s="47">
        <v>97896</v>
      </c>
      <c r="F8" s="47">
        <v>153811</v>
      </c>
      <c r="G8" s="47">
        <v>66502</v>
      </c>
      <c r="H8" s="47">
        <v>102059</v>
      </c>
      <c r="I8" s="47">
        <v>182618</v>
      </c>
      <c r="J8" s="47">
        <v>61623</v>
      </c>
      <c r="K8" s="47">
        <v>102790</v>
      </c>
      <c r="L8" s="47">
        <v>193718</v>
      </c>
      <c r="M8" s="47">
        <v>99707</v>
      </c>
      <c r="N8" s="288">
        <f>SUM(B8:M8)</f>
        <v>1285171</v>
      </c>
      <c r="O8" s="47">
        <v>1361279</v>
      </c>
      <c r="P8" s="30">
        <f t="shared" si="0"/>
        <v>94.40908145942161</v>
      </c>
    </row>
    <row r="9" spans="1:16" ht="12.75">
      <c r="A9" s="83" t="s">
        <v>608</v>
      </c>
      <c r="B9" s="48">
        <f aca="true" t="shared" si="1" ref="B9:G9">SUM(B4:B8)</f>
        <v>107585</v>
      </c>
      <c r="C9" s="48">
        <f t="shared" si="1"/>
        <v>227036</v>
      </c>
      <c r="D9" s="48">
        <f t="shared" si="1"/>
        <v>152930</v>
      </c>
      <c r="E9" s="48">
        <f t="shared" si="1"/>
        <v>272140</v>
      </c>
      <c r="F9" s="48">
        <f t="shared" si="1"/>
        <v>205572</v>
      </c>
      <c r="G9" s="48">
        <f t="shared" si="1"/>
        <v>214284</v>
      </c>
      <c r="H9" s="48">
        <f aca="true" t="shared" si="2" ref="H9:O9">SUM(H4:H8)</f>
        <v>475025</v>
      </c>
      <c r="I9" s="48">
        <f t="shared" si="2"/>
        <v>248212</v>
      </c>
      <c r="J9" s="48">
        <f t="shared" si="2"/>
        <v>243373</v>
      </c>
      <c r="K9" s="48">
        <f t="shared" si="2"/>
        <v>259450</v>
      </c>
      <c r="L9" s="48">
        <f t="shared" si="2"/>
        <v>280925</v>
      </c>
      <c r="M9" s="48">
        <f t="shared" si="2"/>
        <v>293660</v>
      </c>
      <c r="N9" s="49">
        <f t="shared" si="2"/>
        <v>2980192</v>
      </c>
      <c r="O9" s="49">
        <f t="shared" si="2"/>
        <v>2970934</v>
      </c>
      <c r="P9" s="35">
        <f t="shared" si="0"/>
        <v>100.3116191743068</v>
      </c>
    </row>
    <row r="10" spans="1:16" ht="12.75">
      <c r="A10" s="313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14"/>
      <c r="O10" s="314"/>
      <c r="P10" s="315"/>
    </row>
    <row r="11" spans="1:16" ht="12.75" customHeight="1">
      <c r="A11" s="45" t="s">
        <v>477</v>
      </c>
      <c r="B11" s="45" t="s">
        <v>596</v>
      </c>
      <c r="C11" s="45" t="s">
        <v>597</v>
      </c>
      <c r="D11" s="45" t="s">
        <v>598</v>
      </c>
      <c r="E11" s="45" t="s">
        <v>599</v>
      </c>
      <c r="F11" s="45" t="s">
        <v>600</v>
      </c>
      <c r="G11" s="45" t="s">
        <v>601</v>
      </c>
      <c r="H11" s="45" t="s">
        <v>602</v>
      </c>
      <c r="I11" s="45" t="s">
        <v>603</v>
      </c>
      <c r="J11" s="45" t="s">
        <v>604</v>
      </c>
      <c r="K11" s="45" t="s">
        <v>605</v>
      </c>
      <c r="L11" s="45" t="s">
        <v>606</v>
      </c>
      <c r="M11" s="45" t="s">
        <v>607</v>
      </c>
      <c r="N11" s="45" t="s">
        <v>559</v>
      </c>
      <c r="O11" s="45" t="s">
        <v>621</v>
      </c>
      <c r="P11" s="46" t="s">
        <v>478</v>
      </c>
    </row>
    <row r="12" spans="1:16" ht="12.75" customHeight="1">
      <c r="A12" s="80" t="s">
        <v>923</v>
      </c>
      <c r="B12" s="47" t="s">
        <v>650</v>
      </c>
      <c r="C12" s="47" t="s">
        <v>650</v>
      </c>
      <c r="D12" s="47" t="s">
        <v>650</v>
      </c>
      <c r="E12" s="47" t="s">
        <v>650</v>
      </c>
      <c r="F12" s="47" t="s">
        <v>650</v>
      </c>
      <c r="G12" s="47"/>
      <c r="H12" s="47">
        <v>62943</v>
      </c>
      <c r="I12" s="47"/>
      <c r="J12" s="47"/>
      <c r="K12" s="47"/>
      <c r="L12" s="47"/>
      <c r="M12" s="47"/>
      <c r="N12" s="288">
        <f>SUM(B12:M12)</f>
        <v>62943</v>
      </c>
      <c r="O12" s="47">
        <v>62943</v>
      </c>
      <c r="P12" s="30"/>
    </row>
    <row r="13" ht="22.5" customHeight="1"/>
    <row r="41" spans="1:16" ht="18">
      <c r="A41" s="616" t="s">
        <v>16</v>
      </c>
      <c r="B41" s="616"/>
      <c r="C41" s="616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</row>
    <row r="43" ht="12.75">
      <c r="A43" s="2" t="s">
        <v>942</v>
      </c>
    </row>
    <row r="44" spans="1:16" ht="12.75">
      <c r="A44" s="45" t="s">
        <v>477</v>
      </c>
      <c r="B44" s="45" t="s">
        <v>596</v>
      </c>
      <c r="C44" s="45" t="s">
        <v>597</v>
      </c>
      <c r="D44" s="45" t="s">
        <v>598</v>
      </c>
      <c r="E44" s="45" t="s">
        <v>599</v>
      </c>
      <c r="F44" s="45" t="s">
        <v>600</v>
      </c>
      <c r="G44" s="45" t="s">
        <v>601</v>
      </c>
      <c r="H44" s="45" t="s">
        <v>602</v>
      </c>
      <c r="I44" s="45" t="s">
        <v>603</v>
      </c>
      <c r="J44" s="45" t="s">
        <v>604</v>
      </c>
      <c r="K44" s="45" t="s">
        <v>605</v>
      </c>
      <c r="L44" s="45" t="s">
        <v>606</v>
      </c>
      <c r="M44" s="45" t="s">
        <v>607</v>
      </c>
      <c r="N44" s="45" t="s">
        <v>559</v>
      </c>
      <c r="O44" s="45" t="s">
        <v>621</v>
      </c>
      <c r="P44" s="46" t="s">
        <v>478</v>
      </c>
    </row>
    <row r="45" spans="1:16" ht="12.75">
      <c r="A45" s="80" t="s">
        <v>585</v>
      </c>
      <c r="B45" s="47">
        <v>57994</v>
      </c>
      <c r="C45" s="47">
        <v>52422</v>
      </c>
      <c r="D45" s="47">
        <v>42491</v>
      </c>
      <c r="E45" s="47">
        <v>44455</v>
      </c>
      <c r="F45" s="47">
        <v>48405</v>
      </c>
      <c r="G45" s="47">
        <v>64045</v>
      </c>
      <c r="H45" s="47">
        <v>64234</v>
      </c>
      <c r="I45" s="47">
        <v>61653</v>
      </c>
      <c r="J45" s="47">
        <v>62655</v>
      </c>
      <c r="K45" s="47">
        <v>59167</v>
      </c>
      <c r="L45" s="47">
        <v>65332</v>
      </c>
      <c r="M45" s="47">
        <v>77389</v>
      </c>
      <c r="N45" s="288">
        <f>SUM(B45:M45)</f>
        <v>700242</v>
      </c>
      <c r="O45" s="47">
        <v>679084</v>
      </c>
      <c r="P45" s="89">
        <f aca="true" t="shared" si="3" ref="P45:P50">N45/O45*100</f>
        <v>103.11566757573438</v>
      </c>
    </row>
    <row r="46" spans="1:16" ht="12.75">
      <c r="A46" s="82" t="s">
        <v>484</v>
      </c>
      <c r="B46" s="47">
        <v>1265</v>
      </c>
      <c r="C46" s="47">
        <v>2033</v>
      </c>
      <c r="D46" s="47">
        <v>10419</v>
      </c>
      <c r="E46" s="47">
        <v>34060</v>
      </c>
      <c r="F46" s="47">
        <v>0</v>
      </c>
      <c r="G46" s="47">
        <v>1610</v>
      </c>
      <c r="H46" s="47">
        <v>23373</v>
      </c>
      <c r="I46" s="47">
        <v>309</v>
      </c>
      <c r="J46" s="47">
        <v>7536</v>
      </c>
      <c r="K46" s="47">
        <v>4960</v>
      </c>
      <c r="L46" s="47">
        <v>1555</v>
      </c>
      <c r="M46" s="47">
        <v>12376</v>
      </c>
      <c r="N46" s="288">
        <f>SUM(B46:M46)</f>
        <v>99496</v>
      </c>
      <c r="O46" s="47">
        <v>113181</v>
      </c>
      <c r="P46" s="89">
        <f t="shared" si="3"/>
        <v>87.90874793472403</v>
      </c>
    </row>
    <row r="47" spans="1:16" ht="12.75">
      <c r="A47" s="82" t="s">
        <v>485</v>
      </c>
      <c r="B47" s="47">
        <v>2012</v>
      </c>
      <c r="C47" s="47">
        <v>4073</v>
      </c>
      <c r="D47" s="47">
        <v>2378</v>
      </c>
      <c r="E47" s="47">
        <v>2686</v>
      </c>
      <c r="F47" s="47">
        <v>3356</v>
      </c>
      <c r="G47" s="47">
        <v>3723</v>
      </c>
      <c r="H47" s="47">
        <v>3934</v>
      </c>
      <c r="I47" s="47">
        <v>3632</v>
      </c>
      <c r="J47" s="47">
        <v>3956</v>
      </c>
      <c r="K47" s="47">
        <v>4006</v>
      </c>
      <c r="L47" s="47">
        <v>3323</v>
      </c>
      <c r="M47" s="47">
        <v>3340</v>
      </c>
      <c r="N47" s="288">
        <f>SUM(B47:M47)</f>
        <v>40419</v>
      </c>
      <c r="O47" s="47">
        <v>47884</v>
      </c>
      <c r="P47" s="89">
        <f t="shared" si="3"/>
        <v>84.41024141675716</v>
      </c>
    </row>
    <row r="48" spans="1:16" ht="12.75">
      <c r="A48" s="82" t="s">
        <v>922</v>
      </c>
      <c r="B48" s="47">
        <v>4096</v>
      </c>
      <c r="C48" s="47">
        <v>7927</v>
      </c>
      <c r="D48" s="47">
        <v>75994</v>
      </c>
      <c r="E48" s="47">
        <v>93043</v>
      </c>
      <c r="F48" s="47">
        <v>0</v>
      </c>
      <c r="G48" s="47">
        <v>78404</v>
      </c>
      <c r="H48" s="47">
        <v>281425</v>
      </c>
      <c r="I48" s="47">
        <v>0</v>
      </c>
      <c r="J48" s="47">
        <v>107603</v>
      </c>
      <c r="K48" s="47">
        <v>88527</v>
      </c>
      <c r="L48" s="47">
        <v>16997</v>
      </c>
      <c r="M48" s="47">
        <v>100848</v>
      </c>
      <c r="N48" s="288">
        <f>SUM(B48:M48)</f>
        <v>854864</v>
      </c>
      <c r="O48" s="47">
        <v>769506</v>
      </c>
      <c r="P48" s="89">
        <f t="shared" si="3"/>
        <v>111.09257107806827</v>
      </c>
    </row>
    <row r="49" spans="1:16" ht="12.75">
      <c r="A49" s="82" t="s">
        <v>487</v>
      </c>
      <c r="B49" s="47">
        <v>42218</v>
      </c>
      <c r="C49" s="47">
        <v>160581</v>
      </c>
      <c r="D49" s="47">
        <v>21648</v>
      </c>
      <c r="E49" s="47">
        <v>97896</v>
      </c>
      <c r="F49" s="47">
        <v>153811</v>
      </c>
      <c r="G49" s="47">
        <v>66502</v>
      </c>
      <c r="H49" s="47">
        <v>102059</v>
      </c>
      <c r="I49" s="47">
        <v>182618</v>
      </c>
      <c r="J49" s="47">
        <v>61623</v>
      </c>
      <c r="K49" s="47">
        <v>102790</v>
      </c>
      <c r="L49" s="47">
        <v>193718</v>
      </c>
      <c r="M49" s="47">
        <v>99707</v>
      </c>
      <c r="N49" s="288">
        <f>SUM(B49:M49)</f>
        <v>1285171</v>
      </c>
      <c r="O49" s="47">
        <v>1361279</v>
      </c>
      <c r="P49" s="89">
        <f>N49/O49*100</f>
        <v>94.40908145942161</v>
      </c>
    </row>
    <row r="50" spans="1:16" ht="12.75">
      <c r="A50" s="83" t="s">
        <v>608</v>
      </c>
      <c r="B50" s="48">
        <f aca="true" t="shared" si="4" ref="B50:G50">SUM(B45:B49)</f>
        <v>107585</v>
      </c>
      <c r="C50" s="48">
        <f t="shared" si="4"/>
        <v>227036</v>
      </c>
      <c r="D50" s="48">
        <f t="shared" si="4"/>
        <v>152930</v>
      </c>
      <c r="E50" s="48">
        <f t="shared" si="4"/>
        <v>272140</v>
      </c>
      <c r="F50" s="48">
        <f t="shared" si="4"/>
        <v>205572</v>
      </c>
      <c r="G50" s="48">
        <f t="shared" si="4"/>
        <v>214284</v>
      </c>
      <c r="H50" s="48">
        <f aca="true" t="shared" si="5" ref="H50:O50">SUM(H45:H49)</f>
        <v>475025</v>
      </c>
      <c r="I50" s="48">
        <f t="shared" si="5"/>
        <v>248212</v>
      </c>
      <c r="J50" s="48">
        <f t="shared" si="5"/>
        <v>243373</v>
      </c>
      <c r="K50" s="48">
        <f t="shared" si="5"/>
        <v>259450</v>
      </c>
      <c r="L50" s="48">
        <f t="shared" si="5"/>
        <v>280925</v>
      </c>
      <c r="M50" s="48">
        <f t="shared" si="5"/>
        <v>293660</v>
      </c>
      <c r="N50" s="49">
        <f t="shared" si="5"/>
        <v>2980192</v>
      </c>
      <c r="O50" s="49">
        <f t="shared" si="5"/>
        <v>2970934</v>
      </c>
      <c r="P50" s="90">
        <f t="shared" si="3"/>
        <v>100.3116191743068</v>
      </c>
    </row>
    <row r="51" spans="1:16" ht="12.75">
      <c r="A51" s="313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14"/>
      <c r="O51" s="314"/>
      <c r="P51" s="309"/>
    </row>
    <row r="52" spans="1:16" ht="12.75">
      <c r="A52" s="308" t="s">
        <v>23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14"/>
      <c r="P52" s="309"/>
    </row>
    <row r="53" spans="1:16" ht="12.75">
      <c r="A53" s="92" t="s">
        <v>477</v>
      </c>
      <c r="B53" s="92" t="s">
        <v>596</v>
      </c>
      <c r="C53" s="92" t="s">
        <v>597</v>
      </c>
      <c r="D53" s="92" t="s">
        <v>598</v>
      </c>
      <c r="E53" s="92" t="s">
        <v>599</v>
      </c>
      <c r="F53" s="92" t="s">
        <v>600</v>
      </c>
      <c r="G53" s="92" t="s">
        <v>601</v>
      </c>
      <c r="H53" s="92" t="s">
        <v>602</v>
      </c>
      <c r="I53" s="92" t="s">
        <v>603</v>
      </c>
      <c r="J53" s="92" t="s">
        <v>604</v>
      </c>
      <c r="K53" s="92" t="s">
        <v>605</v>
      </c>
      <c r="L53" s="92" t="s">
        <v>606</v>
      </c>
      <c r="M53" s="92" t="s">
        <v>607</v>
      </c>
      <c r="N53" s="92" t="s">
        <v>559</v>
      </c>
      <c r="O53" s="45" t="s">
        <v>621</v>
      </c>
      <c r="P53" s="46" t="s">
        <v>478</v>
      </c>
    </row>
    <row r="54" spans="1:16" ht="12.75">
      <c r="A54" s="93" t="s">
        <v>585</v>
      </c>
      <c r="B54" s="47">
        <v>79462.28457637575</v>
      </c>
      <c r="C54" s="47">
        <v>46631.595208430124</v>
      </c>
      <c r="D54" s="47">
        <v>43981</v>
      </c>
      <c r="E54" s="47">
        <v>35549</v>
      </c>
      <c r="F54" s="47">
        <v>52738</v>
      </c>
      <c r="G54" s="47">
        <v>59439</v>
      </c>
      <c r="H54" s="47">
        <v>58916</v>
      </c>
      <c r="I54" s="47">
        <v>56584</v>
      </c>
      <c r="J54" s="47">
        <v>46465</v>
      </c>
      <c r="K54" s="47">
        <v>63618</v>
      </c>
      <c r="L54" s="47">
        <v>57705</v>
      </c>
      <c r="M54" s="47">
        <v>73323</v>
      </c>
      <c r="N54" s="47">
        <f aca="true" t="shared" si="6" ref="N54:N59">SUM(B54:M54)</f>
        <v>674411.8797848059</v>
      </c>
      <c r="O54" s="47">
        <v>626225.0255114493</v>
      </c>
      <c r="P54" s="89">
        <f aca="true" t="shared" si="7" ref="P54:P59">N54/O54*100</f>
        <v>107.69481453316267</v>
      </c>
    </row>
    <row r="55" spans="1:16" ht="12.75">
      <c r="A55" s="93" t="s">
        <v>484</v>
      </c>
      <c r="B55" s="47">
        <v>6849.889256602537</v>
      </c>
      <c r="C55" s="47">
        <v>1716.1902305947299</v>
      </c>
      <c r="D55" s="47">
        <v>13319</v>
      </c>
      <c r="E55" s="47">
        <v>25460</v>
      </c>
      <c r="F55" s="47">
        <v>0</v>
      </c>
      <c r="G55" s="47">
        <v>5714</v>
      </c>
      <c r="H55" s="47">
        <v>16939</v>
      </c>
      <c r="I55" s="47">
        <v>309</v>
      </c>
      <c r="J55" s="47">
        <v>5202</v>
      </c>
      <c r="K55" s="47">
        <v>6454</v>
      </c>
      <c r="L55" s="47">
        <v>1217</v>
      </c>
      <c r="M55" s="47">
        <v>15354</v>
      </c>
      <c r="N55" s="47">
        <f t="shared" si="6"/>
        <v>98534.07948719728</v>
      </c>
      <c r="O55" s="47">
        <v>95520.70928171535</v>
      </c>
      <c r="P55" s="89">
        <f t="shared" si="7"/>
        <v>103.15467737639459</v>
      </c>
    </row>
    <row r="56" spans="1:16" ht="12.75">
      <c r="A56" s="93" t="s">
        <v>485</v>
      </c>
      <c r="B56" s="47">
        <v>10216.834388375908</v>
      </c>
      <c r="C56" s="47">
        <v>8224.031174340429</v>
      </c>
      <c r="D56" s="47">
        <v>2576</v>
      </c>
      <c r="E56" s="47">
        <v>3304</v>
      </c>
      <c r="F56" s="47">
        <v>2811</v>
      </c>
      <c r="G56" s="47">
        <v>3200</v>
      </c>
      <c r="H56" s="47">
        <v>3438</v>
      </c>
      <c r="I56" s="47">
        <v>3203</v>
      </c>
      <c r="J56" s="47">
        <v>3224</v>
      </c>
      <c r="K56" s="47">
        <v>2900</v>
      </c>
      <c r="L56" s="47">
        <v>2805</v>
      </c>
      <c r="M56" s="47">
        <v>3539</v>
      </c>
      <c r="N56" s="47">
        <f t="shared" si="6"/>
        <v>49440.86556271634</v>
      </c>
      <c r="O56" s="47">
        <v>36691.37380349496</v>
      </c>
      <c r="P56" s="89">
        <f t="shared" si="7"/>
        <v>134.74792693100787</v>
      </c>
    </row>
    <row r="57" spans="1:16" ht="12.75">
      <c r="A57" s="93" t="s">
        <v>922</v>
      </c>
      <c r="B57" s="47">
        <v>2358.646192134525</v>
      </c>
      <c r="C57" s="47">
        <v>8521.464489868114</v>
      </c>
      <c r="D57" s="47">
        <v>114411</v>
      </c>
      <c r="E57" s="47">
        <v>23842</v>
      </c>
      <c r="F57" s="47">
        <v>0</v>
      </c>
      <c r="G57" s="47">
        <v>112433</v>
      </c>
      <c r="H57" s="47">
        <v>188992</v>
      </c>
      <c r="I57" s="47">
        <v>0</v>
      </c>
      <c r="J57" s="47">
        <v>35966</v>
      </c>
      <c r="K57" s="47">
        <v>101871</v>
      </c>
      <c r="L57" s="47">
        <v>6799</v>
      </c>
      <c r="M57" s="47">
        <v>128411</v>
      </c>
      <c r="N57" s="47">
        <f t="shared" si="6"/>
        <v>723605.1106820026</v>
      </c>
      <c r="O57" s="47">
        <v>689034.0187514302</v>
      </c>
      <c r="P57" s="89">
        <f t="shared" si="7"/>
        <v>105.01732730021331</v>
      </c>
    </row>
    <row r="58" spans="1:16" ht="12.75">
      <c r="A58" s="93" t="s">
        <v>487</v>
      </c>
      <c r="B58" s="47">
        <v>179153.0089417892</v>
      </c>
      <c r="C58" s="47">
        <v>117254.16164732313</v>
      </c>
      <c r="D58" s="47">
        <v>48532</v>
      </c>
      <c r="E58" s="47">
        <v>127409</v>
      </c>
      <c r="F58" s="47">
        <v>120077</v>
      </c>
      <c r="G58" s="47">
        <v>0</v>
      </c>
      <c r="H58" s="47">
        <v>24083</v>
      </c>
      <c r="I58" s="47">
        <v>138259</v>
      </c>
      <c r="J58" s="47">
        <v>75420</v>
      </c>
      <c r="K58" s="47">
        <v>106077</v>
      </c>
      <c r="L58" s="47">
        <v>168954</v>
      </c>
      <c r="M58" s="47">
        <v>92594</v>
      </c>
      <c r="N58" s="47">
        <f t="shared" si="6"/>
        <v>1197812.1705891122</v>
      </c>
      <c r="O58" s="47">
        <v>1087032.5125921776</v>
      </c>
      <c r="P58" s="89">
        <f t="shared" si="7"/>
        <v>110.19101606563409</v>
      </c>
    </row>
    <row r="59" spans="1:16" ht="12.75">
      <c r="A59" s="48" t="s">
        <v>608</v>
      </c>
      <c r="B59" s="48">
        <f aca="true" t="shared" si="8" ref="B59:G59">SUM(B54:B58)</f>
        <v>278040.6633552779</v>
      </c>
      <c r="C59" s="48">
        <f t="shared" si="8"/>
        <v>182347.4427505565</v>
      </c>
      <c r="D59" s="48">
        <f t="shared" si="8"/>
        <v>222819</v>
      </c>
      <c r="E59" s="48">
        <f t="shared" si="8"/>
        <v>215564</v>
      </c>
      <c r="F59" s="48">
        <f t="shared" si="8"/>
        <v>175626</v>
      </c>
      <c r="G59" s="48">
        <f t="shared" si="8"/>
        <v>180786</v>
      </c>
      <c r="H59" s="48">
        <f aca="true" t="shared" si="9" ref="H59:M59">SUM(H54:H58)</f>
        <v>292368</v>
      </c>
      <c r="I59" s="48">
        <f t="shared" si="9"/>
        <v>198355</v>
      </c>
      <c r="J59" s="48">
        <f t="shared" si="9"/>
        <v>166277</v>
      </c>
      <c r="K59" s="48">
        <f t="shared" si="9"/>
        <v>280920</v>
      </c>
      <c r="L59" s="48">
        <f t="shared" si="9"/>
        <v>237480</v>
      </c>
      <c r="M59" s="48">
        <f t="shared" si="9"/>
        <v>313221</v>
      </c>
      <c r="N59" s="48">
        <f t="shared" si="6"/>
        <v>2743804.1061058342</v>
      </c>
      <c r="O59" s="49">
        <v>2534503.639940267</v>
      </c>
      <c r="P59" s="90">
        <f t="shared" si="7"/>
        <v>108.25804559390966</v>
      </c>
    </row>
    <row r="60" spans="1:16" ht="12.75">
      <c r="A60" s="313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4"/>
      <c r="O60" s="314"/>
      <c r="P60" s="309"/>
    </row>
    <row r="61" ht="12.75">
      <c r="A61" s="91" t="s">
        <v>854</v>
      </c>
    </row>
    <row r="62" spans="1:16" ht="12.75">
      <c r="A62" s="92" t="s">
        <v>477</v>
      </c>
      <c r="B62" s="92" t="s">
        <v>596</v>
      </c>
      <c r="C62" s="92" t="s">
        <v>597</v>
      </c>
      <c r="D62" s="92" t="s">
        <v>598</v>
      </c>
      <c r="E62" s="92" t="s">
        <v>599</v>
      </c>
      <c r="F62" s="92" t="s">
        <v>600</v>
      </c>
      <c r="G62" s="92" t="s">
        <v>601</v>
      </c>
      <c r="H62" s="92" t="s">
        <v>602</v>
      </c>
      <c r="I62" s="92" t="s">
        <v>603</v>
      </c>
      <c r="J62" s="92" t="s">
        <v>604</v>
      </c>
      <c r="K62" s="92" t="s">
        <v>605</v>
      </c>
      <c r="L62" s="92" t="s">
        <v>606</v>
      </c>
      <c r="M62" s="92" t="s">
        <v>607</v>
      </c>
      <c r="N62" s="92" t="s">
        <v>559</v>
      </c>
      <c r="O62" s="92" t="s">
        <v>621</v>
      </c>
      <c r="P62" s="406" t="s">
        <v>478</v>
      </c>
    </row>
    <row r="63" spans="1:16" ht="12.75">
      <c r="A63" s="93" t="s">
        <v>585</v>
      </c>
      <c r="B63" s="47">
        <v>26716</v>
      </c>
      <c r="C63" s="47">
        <v>15678</v>
      </c>
      <c r="D63" s="47">
        <v>14787</v>
      </c>
      <c r="E63" s="47">
        <v>11952</v>
      </c>
      <c r="F63" s="47">
        <v>17731</v>
      </c>
      <c r="G63" s="47">
        <v>19984</v>
      </c>
      <c r="H63" s="47">
        <v>19808</v>
      </c>
      <c r="I63" s="47">
        <v>19024</v>
      </c>
      <c r="J63" s="47">
        <v>15622</v>
      </c>
      <c r="K63" s="47">
        <v>21389</v>
      </c>
      <c r="L63" s="47">
        <v>19401</v>
      </c>
      <c r="M63" s="47">
        <v>24652</v>
      </c>
      <c r="N63" s="47">
        <f>SUM(B63:M63)</f>
        <v>226744</v>
      </c>
      <c r="O63" s="47">
        <v>210543</v>
      </c>
      <c r="P63" s="89">
        <f aca="true" t="shared" si="10" ref="P63:P68">N63/O63*100</f>
        <v>107.69486518193435</v>
      </c>
    </row>
    <row r="64" spans="1:16" ht="12.75">
      <c r="A64" s="93" t="s">
        <v>484</v>
      </c>
      <c r="B64" s="47">
        <v>2303</v>
      </c>
      <c r="C64" s="47">
        <v>577</v>
      </c>
      <c r="D64" s="47">
        <v>4478</v>
      </c>
      <c r="E64" s="47">
        <v>8560</v>
      </c>
      <c r="F64" s="47">
        <v>0</v>
      </c>
      <c r="G64" s="47">
        <v>1921</v>
      </c>
      <c r="H64" s="47">
        <v>5695</v>
      </c>
      <c r="I64" s="47">
        <v>104</v>
      </c>
      <c r="J64" s="47">
        <v>1749</v>
      </c>
      <c r="K64" s="47">
        <v>2170</v>
      </c>
      <c r="L64" s="47">
        <v>409</v>
      </c>
      <c r="M64" s="47">
        <v>5162</v>
      </c>
      <c r="N64" s="47">
        <f>SUM(B64:M64)</f>
        <v>33128</v>
      </c>
      <c r="O64" s="47">
        <v>32115</v>
      </c>
      <c r="P64" s="89">
        <f t="shared" si="10"/>
        <v>103.15428927292542</v>
      </c>
    </row>
    <row r="65" spans="1:16" ht="12.75">
      <c r="A65" s="93" t="s">
        <v>485</v>
      </c>
      <c r="B65" s="47">
        <v>3435</v>
      </c>
      <c r="C65" s="47">
        <v>2765</v>
      </c>
      <c r="D65" s="47">
        <v>866</v>
      </c>
      <c r="E65" s="47">
        <v>1111</v>
      </c>
      <c r="F65" s="47">
        <v>945</v>
      </c>
      <c r="G65" s="47">
        <v>1076</v>
      </c>
      <c r="H65" s="47">
        <v>1156</v>
      </c>
      <c r="I65" s="47">
        <v>1077</v>
      </c>
      <c r="J65" s="47">
        <v>1084</v>
      </c>
      <c r="K65" s="47">
        <v>975</v>
      </c>
      <c r="L65" s="47">
        <v>943</v>
      </c>
      <c r="M65" s="47">
        <v>1190</v>
      </c>
      <c r="N65" s="47">
        <f>SUM(B65:M65)</f>
        <v>16623</v>
      </c>
      <c r="O65" s="47">
        <v>12336</v>
      </c>
      <c r="P65" s="89">
        <f t="shared" si="10"/>
        <v>134.75194552529183</v>
      </c>
    </row>
    <row r="66" spans="1:16" ht="12.75">
      <c r="A66" s="93" t="s">
        <v>486</v>
      </c>
      <c r="B66" s="47">
        <v>793</v>
      </c>
      <c r="C66" s="47">
        <v>2865</v>
      </c>
      <c r="D66" s="47">
        <v>38466</v>
      </c>
      <c r="E66" s="47">
        <v>8016</v>
      </c>
      <c r="F66" s="47">
        <v>0</v>
      </c>
      <c r="G66" s="47">
        <v>37801</v>
      </c>
      <c r="H66" s="47">
        <v>63541</v>
      </c>
      <c r="I66" s="47">
        <v>0</v>
      </c>
      <c r="J66" s="47">
        <v>12092</v>
      </c>
      <c r="K66" s="47">
        <v>34250</v>
      </c>
      <c r="L66" s="47">
        <v>2286</v>
      </c>
      <c r="M66" s="47">
        <v>43173</v>
      </c>
      <c r="N66" s="47">
        <f>SUM(B66:M66)</f>
        <v>243283</v>
      </c>
      <c r="O66" s="47">
        <v>231660</v>
      </c>
      <c r="P66" s="89">
        <f t="shared" si="10"/>
        <v>105.01726668393334</v>
      </c>
    </row>
    <row r="67" spans="1:16" ht="12.75">
      <c r="A67" s="93" t="s">
        <v>487</v>
      </c>
      <c r="B67" s="47">
        <v>60233</v>
      </c>
      <c r="C67" s="47">
        <v>39422</v>
      </c>
      <c r="D67" s="47">
        <v>16317</v>
      </c>
      <c r="E67" s="47">
        <v>42836</v>
      </c>
      <c r="F67" s="47">
        <v>40371</v>
      </c>
      <c r="G67" s="47">
        <v>0</v>
      </c>
      <c r="H67" s="47">
        <v>8097</v>
      </c>
      <c r="I67" s="47">
        <v>46484</v>
      </c>
      <c r="J67" s="47">
        <v>25357</v>
      </c>
      <c r="K67" s="47">
        <v>35664</v>
      </c>
      <c r="L67" s="47">
        <v>56804</v>
      </c>
      <c r="M67" s="47">
        <v>31131</v>
      </c>
      <c r="N67" s="47">
        <f>SUM(B67:M67)</f>
        <v>402716</v>
      </c>
      <c r="O67" s="47">
        <v>365471</v>
      </c>
      <c r="P67" s="89">
        <f t="shared" si="10"/>
        <v>110.19095906378344</v>
      </c>
    </row>
    <row r="68" spans="1:16" ht="12.75">
      <c r="A68" s="48" t="s">
        <v>608</v>
      </c>
      <c r="B68" s="48">
        <f aca="true" t="shared" si="11" ref="B68:G68">SUM(B63:B67)</f>
        <v>93480</v>
      </c>
      <c r="C68" s="48">
        <f t="shared" si="11"/>
        <v>61307</v>
      </c>
      <c r="D68" s="48">
        <f t="shared" si="11"/>
        <v>74914</v>
      </c>
      <c r="E68" s="48">
        <f t="shared" si="11"/>
        <v>72475</v>
      </c>
      <c r="F68" s="48">
        <f t="shared" si="11"/>
        <v>59047</v>
      </c>
      <c r="G68" s="48">
        <f t="shared" si="11"/>
        <v>60782</v>
      </c>
      <c r="H68" s="48">
        <f aca="true" t="shared" si="12" ref="H68:O68">SUM(H63:H67)</f>
        <v>98297</v>
      </c>
      <c r="I68" s="48">
        <f t="shared" si="12"/>
        <v>66689</v>
      </c>
      <c r="J68" s="48">
        <f t="shared" si="12"/>
        <v>55904</v>
      </c>
      <c r="K68" s="48">
        <f t="shared" si="12"/>
        <v>94448</v>
      </c>
      <c r="L68" s="48">
        <f t="shared" si="12"/>
        <v>79843</v>
      </c>
      <c r="M68" s="48">
        <f t="shared" si="12"/>
        <v>105308</v>
      </c>
      <c r="N68" s="48">
        <f t="shared" si="12"/>
        <v>922494</v>
      </c>
      <c r="O68" s="48">
        <f t="shared" si="12"/>
        <v>852125</v>
      </c>
      <c r="P68" s="90">
        <f t="shared" si="10"/>
        <v>108.25806073052662</v>
      </c>
    </row>
    <row r="69" spans="1:16" ht="12.75">
      <c r="A69" s="308"/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9"/>
    </row>
    <row r="70" spans="1:16" ht="12.75">
      <c r="A70" s="308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9"/>
    </row>
    <row r="71" ht="12.75">
      <c r="F71" s="15"/>
    </row>
  </sheetData>
  <mergeCells count="2">
    <mergeCell ref="A1:P1"/>
    <mergeCell ref="A41:P41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40" max="255" man="1"/>
    <brk id="70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114"/>
  <sheetViews>
    <sheetView workbookViewId="0" topLeftCell="A56">
      <selection activeCell="H66" sqref="H66"/>
    </sheetView>
  </sheetViews>
  <sheetFormatPr defaultColWidth="9.00390625" defaultRowHeight="12.75"/>
  <cols>
    <col min="1" max="1" width="10.375" style="0" customWidth="1"/>
    <col min="2" max="2" width="52.753906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32" customFormat="1" ht="18">
      <c r="A1" s="616" t="s">
        <v>15</v>
      </c>
      <c r="B1" s="616"/>
      <c r="C1" s="616"/>
      <c r="D1" s="616"/>
      <c r="E1" s="616"/>
      <c r="F1" s="690"/>
      <c r="G1" s="690"/>
      <c r="H1" s="29"/>
      <c r="I1" s="10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6.5" customHeight="1">
      <c r="A2" s="376" t="s">
        <v>395</v>
      </c>
      <c r="B2" s="29"/>
      <c r="C2" s="29"/>
      <c r="D2" s="29"/>
      <c r="E2" s="102"/>
      <c r="I2" s="24"/>
    </row>
    <row r="3" spans="1:9" ht="12.75" customHeight="1">
      <c r="A3" s="66"/>
      <c r="B3" s="29"/>
      <c r="C3" s="29"/>
      <c r="E3" s="102"/>
      <c r="I3" s="24"/>
    </row>
    <row r="4" s="29" customFormat="1" ht="12.75">
      <c r="A4" s="65" t="s">
        <v>545</v>
      </c>
    </row>
    <row r="5" ht="12.75">
      <c r="E5" s="65" t="s">
        <v>907</v>
      </c>
    </row>
    <row r="6" spans="1:5" ht="25.5">
      <c r="A6" s="94" t="s">
        <v>644</v>
      </c>
      <c r="B6" s="95" t="s">
        <v>645</v>
      </c>
      <c r="C6" s="95" t="s">
        <v>488</v>
      </c>
      <c r="D6" s="96" t="s">
        <v>646</v>
      </c>
      <c r="E6" s="97" t="s">
        <v>647</v>
      </c>
    </row>
    <row r="7" spans="1:5" ht="12.75">
      <c r="A7" s="94"/>
      <c r="B7" s="95" t="s">
        <v>883</v>
      </c>
      <c r="C7" s="95">
        <v>1700</v>
      </c>
      <c r="D7" s="320">
        <v>30000</v>
      </c>
      <c r="E7" s="100"/>
    </row>
    <row r="8" spans="1:5" ht="12.75">
      <c r="A8" s="98">
        <v>38359</v>
      </c>
      <c r="B8" s="4" t="s">
        <v>956</v>
      </c>
      <c r="C8" s="99"/>
      <c r="D8" s="4">
        <v>-200</v>
      </c>
      <c r="E8" s="182">
        <v>29800</v>
      </c>
    </row>
    <row r="9" spans="1:5" ht="12.75">
      <c r="A9" s="98">
        <v>38384</v>
      </c>
      <c r="B9" s="4" t="s">
        <v>0</v>
      </c>
      <c r="C9" s="99"/>
      <c r="D9" s="372">
        <v>-26.67</v>
      </c>
      <c r="E9" s="182">
        <v>29773.3</v>
      </c>
    </row>
    <row r="10" spans="1:5" ht="12.75">
      <c r="A10" s="98">
        <v>38391</v>
      </c>
      <c r="B10" s="4" t="s">
        <v>957</v>
      </c>
      <c r="C10" s="99"/>
      <c r="D10" s="4">
        <v>2900</v>
      </c>
      <c r="E10" s="182">
        <v>32673.3</v>
      </c>
    </row>
    <row r="11" spans="1:5" ht="12.75">
      <c r="A11" s="98">
        <v>38391</v>
      </c>
      <c r="B11" s="4" t="s">
        <v>958</v>
      </c>
      <c r="C11" s="99"/>
      <c r="D11" s="4">
        <v>-3400</v>
      </c>
      <c r="E11" s="182">
        <v>29273.3</v>
      </c>
    </row>
    <row r="12" spans="1:5" ht="12.75">
      <c r="A12" s="98">
        <v>38405</v>
      </c>
      <c r="B12" s="23" t="s">
        <v>959</v>
      </c>
      <c r="C12" s="99"/>
      <c r="D12" s="4">
        <v>-450</v>
      </c>
      <c r="E12" s="182">
        <v>28823.3</v>
      </c>
    </row>
    <row r="13" spans="1:5" ht="12.75">
      <c r="A13" s="266">
        <v>38405</v>
      </c>
      <c r="B13" s="4" t="s">
        <v>14</v>
      </c>
      <c r="C13" s="99"/>
      <c r="D13" s="4">
        <v>-31</v>
      </c>
      <c r="E13" s="171">
        <v>28792.3</v>
      </c>
    </row>
    <row r="14" spans="1:5" ht="12.75">
      <c r="A14" s="266">
        <v>38419</v>
      </c>
      <c r="B14" s="4" t="s">
        <v>25</v>
      </c>
      <c r="C14" s="99"/>
      <c r="D14" s="4">
        <v>-562</v>
      </c>
      <c r="E14" s="171">
        <v>28230.3</v>
      </c>
    </row>
    <row r="15" spans="1:5" ht="12.75">
      <c r="A15" s="266">
        <v>38433</v>
      </c>
      <c r="B15" s="391" t="s">
        <v>36</v>
      </c>
      <c r="C15" s="99"/>
      <c r="D15" s="4">
        <v>-130</v>
      </c>
      <c r="E15" s="171">
        <v>28100.3</v>
      </c>
    </row>
    <row r="16" spans="1:5" ht="12.75">
      <c r="A16" s="266">
        <v>38454</v>
      </c>
      <c r="B16" s="391" t="s">
        <v>64</v>
      </c>
      <c r="C16" s="99"/>
      <c r="D16" s="4">
        <v>-500</v>
      </c>
      <c r="E16" s="171">
        <f>E15+D16</f>
        <v>27600.3</v>
      </c>
    </row>
    <row r="17" spans="1:5" ht="12.75">
      <c r="A17" s="266">
        <v>38461</v>
      </c>
      <c r="B17" s="391" t="s">
        <v>65</v>
      </c>
      <c r="C17" s="99"/>
      <c r="D17" s="4">
        <v>-81.5</v>
      </c>
      <c r="E17" s="171">
        <f>E16+D17</f>
        <v>27518.8</v>
      </c>
    </row>
    <row r="18" spans="1:5" ht="25.5">
      <c r="A18" s="413">
        <v>38461</v>
      </c>
      <c r="B18" s="410" t="s">
        <v>67</v>
      </c>
      <c r="C18" s="414"/>
      <c r="D18" s="415">
        <v>-200</v>
      </c>
      <c r="E18" s="416">
        <f>E17+D18</f>
        <v>27318.8</v>
      </c>
    </row>
    <row r="19" spans="1:5" ht="12.75">
      <c r="A19" s="266">
        <v>38461</v>
      </c>
      <c r="B19" s="391" t="s">
        <v>66</v>
      </c>
      <c r="C19" s="99"/>
      <c r="D19" s="4">
        <v>-363</v>
      </c>
      <c r="E19" s="171">
        <f>E18+D19</f>
        <v>26955.8</v>
      </c>
    </row>
    <row r="20" spans="1:5" ht="12.75">
      <c r="A20" s="266">
        <v>38475</v>
      </c>
      <c r="B20" s="391" t="s">
        <v>77</v>
      </c>
      <c r="C20" s="99"/>
      <c r="D20" s="4">
        <v>-11.9</v>
      </c>
      <c r="E20" s="171">
        <v>26943.9</v>
      </c>
    </row>
    <row r="21" spans="1:5" ht="12.75">
      <c r="A21" s="266">
        <v>38482</v>
      </c>
      <c r="B21" s="391" t="s">
        <v>78</v>
      </c>
      <c r="C21" s="99"/>
      <c r="D21" s="4">
        <v>-1565</v>
      </c>
      <c r="E21" s="171">
        <v>25378.9</v>
      </c>
    </row>
    <row r="22" spans="1:5" ht="12.75">
      <c r="A22" s="266">
        <v>38482</v>
      </c>
      <c r="B22" s="391" t="s">
        <v>79</v>
      </c>
      <c r="C22" s="99"/>
      <c r="D22" s="4">
        <v>-20.8</v>
      </c>
      <c r="E22" s="171">
        <v>25358.1</v>
      </c>
    </row>
    <row r="23" spans="1:5" ht="12.75">
      <c r="A23" s="266">
        <v>38482</v>
      </c>
      <c r="B23" s="391" t="s">
        <v>80</v>
      </c>
      <c r="C23" s="99"/>
      <c r="D23" s="4">
        <v>-165</v>
      </c>
      <c r="E23" s="171">
        <v>25193.1</v>
      </c>
    </row>
    <row r="24" spans="1:5" ht="12.75">
      <c r="A24" s="266">
        <v>38503</v>
      </c>
      <c r="B24" s="391" t="s">
        <v>81</v>
      </c>
      <c r="C24" s="99"/>
      <c r="D24" s="4">
        <v>-15.3</v>
      </c>
      <c r="E24" s="171">
        <v>25177.8</v>
      </c>
    </row>
    <row r="25" spans="1:5" ht="12.75">
      <c r="A25" s="266">
        <v>38503</v>
      </c>
      <c r="B25" s="391" t="s">
        <v>82</v>
      </c>
      <c r="C25" s="99"/>
      <c r="D25" s="4">
        <v>-316</v>
      </c>
      <c r="E25" s="171">
        <v>24861.8</v>
      </c>
    </row>
    <row r="26" spans="1:5" ht="12.75">
      <c r="A26" s="266">
        <v>38503</v>
      </c>
      <c r="B26" s="391" t="s">
        <v>83</v>
      </c>
      <c r="C26" s="99"/>
      <c r="D26" s="4">
        <v>-100</v>
      </c>
      <c r="E26" s="171">
        <v>24761.8</v>
      </c>
    </row>
    <row r="27" spans="1:5" ht="12.75">
      <c r="A27" s="266">
        <v>38510</v>
      </c>
      <c r="B27" s="391" t="s">
        <v>89</v>
      </c>
      <c r="C27" s="99"/>
      <c r="D27" s="4">
        <v>-11.6</v>
      </c>
      <c r="E27" s="171">
        <v>24750.2</v>
      </c>
    </row>
    <row r="28" spans="1:5" ht="12.75">
      <c r="A28" s="266">
        <v>38524</v>
      </c>
      <c r="B28" s="391" t="s">
        <v>88</v>
      </c>
      <c r="C28" s="99"/>
      <c r="D28" s="4">
        <v>-410</v>
      </c>
      <c r="E28" s="171">
        <v>24340.2</v>
      </c>
    </row>
    <row r="29" spans="1:5" ht="12.75">
      <c r="A29" s="266">
        <v>38524</v>
      </c>
      <c r="B29" s="391" t="s">
        <v>90</v>
      </c>
      <c r="C29" s="99"/>
      <c r="D29" s="4">
        <v>-651</v>
      </c>
      <c r="E29" s="171">
        <v>23689.2</v>
      </c>
    </row>
    <row r="30" spans="1:5" ht="12.75">
      <c r="A30" s="266">
        <v>38524</v>
      </c>
      <c r="B30" s="391" t="s">
        <v>91</v>
      </c>
      <c r="C30" s="99"/>
      <c r="D30" s="4">
        <v>-741.8</v>
      </c>
      <c r="E30" s="171">
        <v>22947.4</v>
      </c>
    </row>
    <row r="31" spans="1:5" ht="12.75">
      <c r="A31" s="266">
        <v>38559</v>
      </c>
      <c r="B31" s="391" t="s">
        <v>144</v>
      </c>
      <c r="C31" s="99"/>
      <c r="D31" s="372">
        <v>-398</v>
      </c>
      <c r="E31" s="171">
        <v>22549.4</v>
      </c>
    </row>
    <row r="32" spans="1:5" ht="12.75">
      <c r="A32" s="266">
        <v>38559</v>
      </c>
      <c r="B32" s="391" t="s">
        <v>145</v>
      </c>
      <c r="C32" s="99"/>
      <c r="D32" s="372">
        <v>-1000</v>
      </c>
      <c r="E32" s="171">
        <v>21549.4</v>
      </c>
    </row>
    <row r="33" spans="1:5" ht="12.75">
      <c r="A33" s="266">
        <v>38573</v>
      </c>
      <c r="B33" s="391" t="s">
        <v>162</v>
      </c>
      <c r="C33" s="99"/>
      <c r="D33" s="372">
        <v>-340</v>
      </c>
      <c r="E33" s="171">
        <v>21209.4</v>
      </c>
    </row>
    <row r="34" spans="1:5" ht="12.75">
      <c r="A34" s="266">
        <v>38573</v>
      </c>
      <c r="B34" s="391" t="s">
        <v>163</v>
      </c>
      <c r="C34" s="99"/>
      <c r="D34" s="372">
        <v>-1981</v>
      </c>
      <c r="E34" s="171">
        <v>19228.4</v>
      </c>
    </row>
    <row r="35" spans="1:5" ht="12.75">
      <c r="A35" s="266">
        <v>38587</v>
      </c>
      <c r="B35" s="391" t="s">
        <v>164</v>
      </c>
      <c r="C35" s="99"/>
      <c r="D35" s="372">
        <v>-1132</v>
      </c>
      <c r="E35" s="171">
        <v>18096.4</v>
      </c>
    </row>
    <row r="36" spans="1:5" ht="12.75">
      <c r="A36" s="266">
        <v>38587</v>
      </c>
      <c r="B36" s="391" t="s">
        <v>165</v>
      </c>
      <c r="C36" s="99"/>
      <c r="D36" s="372">
        <v>-1253.6</v>
      </c>
      <c r="E36" s="171">
        <v>16842.8</v>
      </c>
    </row>
    <row r="37" spans="1:5" ht="12.75">
      <c r="A37" s="266">
        <v>38594</v>
      </c>
      <c r="B37" s="391" t="s">
        <v>166</v>
      </c>
      <c r="C37" s="99"/>
      <c r="D37" s="372">
        <v>-478</v>
      </c>
      <c r="E37" s="171">
        <v>16364.8</v>
      </c>
    </row>
    <row r="38" spans="1:5" ht="12.75">
      <c r="A38" s="266">
        <v>38608</v>
      </c>
      <c r="B38" s="391" t="s">
        <v>173</v>
      </c>
      <c r="C38" s="99"/>
      <c r="D38" s="372">
        <v>-291</v>
      </c>
      <c r="E38" s="171">
        <v>16073.8</v>
      </c>
    </row>
    <row r="39" spans="1:5" ht="12.75">
      <c r="A39" s="266">
        <v>38608</v>
      </c>
      <c r="B39" s="391" t="s">
        <v>174</v>
      </c>
      <c r="C39" s="99"/>
      <c r="D39" s="372">
        <v>-170</v>
      </c>
      <c r="E39" s="171">
        <v>15903.8</v>
      </c>
    </row>
    <row r="40" spans="1:5" ht="12.75">
      <c r="A40" s="266">
        <v>38622</v>
      </c>
      <c r="B40" s="391" t="s">
        <v>190</v>
      </c>
      <c r="C40" s="99"/>
      <c r="D40" s="372">
        <v>-260</v>
      </c>
      <c r="E40" s="171">
        <v>15643.8</v>
      </c>
    </row>
    <row r="41" spans="1:5" ht="12.75">
      <c r="A41" s="266">
        <v>38622</v>
      </c>
      <c r="B41" s="391" t="s">
        <v>191</v>
      </c>
      <c r="C41" s="99"/>
      <c r="D41" s="372">
        <v>-1712.3</v>
      </c>
      <c r="E41" s="171">
        <v>13931.5</v>
      </c>
    </row>
    <row r="42" spans="1:5" ht="12.75">
      <c r="A42" s="266">
        <v>38622</v>
      </c>
      <c r="B42" s="391" t="s">
        <v>192</v>
      </c>
      <c r="C42" s="99"/>
      <c r="D42" s="372">
        <v>-999</v>
      </c>
      <c r="E42" s="171">
        <v>12932.5</v>
      </c>
    </row>
    <row r="43" spans="1:5" ht="12.75">
      <c r="A43" s="266">
        <v>38622</v>
      </c>
      <c r="B43" s="391" t="s">
        <v>193</v>
      </c>
      <c r="C43" s="99"/>
      <c r="D43" s="372">
        <v>-910</v>
      </c>
      <c r="E43" s="171">
        <v>12022.5</v>
      </c>
    </row>
    <row r="44" spans="1:5" ht="12.75">
      <c r="A44" s="266">
        <v>38629</v>
      </c>
      <c r="B44" s="391" t="s">
        <v>198</v>
      </c>
      <c r="C44" s="99"/>
      <c r="D44" s="372">
        <v>830</v>
      </c>
      <c r="E44" s="171">
        <v>12852.5</v>
      </c>
    </row>
    <row r="45" spans="1:5" ht="12.75">
      <c r="A45" s="266">
        <v>38664</v>
      </c>
      <c r="B45" s="391" t="s">
        <v>380</v>
      </c>
      <c r="C45" s="99"/>
      <c r="D45" s="372">
        <v>-50</v>
      </c>
      <c r="E45" s="171">
        <v>12802.5</v>
      </c>
    </row>
    <row r="46" spans="1:5" ht="12.75">
      <c r="A46" s="266">
        <v>38664</v>
      </c>
      <c r="B46" s="391" t="s">
        <v>381</v>
      </c>
      <c r="C46" s="99"/>
      <c r="D46" s="372">
        <v>-150</v>
      </c>
      <c r="E46" s="171">
        <v>12652.53</v>
      </c>
    </row>
    <row r="47" spans="1:5" ht="12.75">
      <c r="A47" s="266">
        <v>38692</v>
      </c>
      <c r="B47" s="391" t="s">
        <v>400</v>
      </c>
      <c r="C47" s="99"/>
      <c r="D47" s="372">
        <v>-458.7</v>
      </c>
      <c r="E47" s="171">
        <v>12193.83</v>
      </c>
    </row>
    <row r="48" spans="1:5" ht="12.75">
      <c r="A48" s="266">
        <v>38699</v>
      </c>
      <c r="B48" s="391" t="s">
        <v>401</v>
      </c>
      <c r="C48" s="99"/>
      <c r="D48" s="372">
        <v>-194</v>
      </c>
      <c r="E48" s="171">
        <v>11999.83</v>
      </c>
    </row>
    <row r="49" spans="1:5" ht="12.75">
      <c r="A49" s="266">
        <v>38699</v>
      </c>
      <c r="B49" s="391" t="s">
        <v>402</v>
      </c>
      <c r="C49" s="99"/>
      <c r="D49" s="372">
        <v>-330</v>
      </c>
      <c r="E49" s="171">
        <v>11669.83</v>
      </c>
    </row>
    <row r="50" spans="1:5" ht="12.75">
      <c r="A50" s="266">
        <v>38699</v>
      </c>
      <c r="B50" s="391" t="s">
        <v>403</v>
      </c>
      <c r="C50" s="99"/>
      <c r="D50" s="372">
        <v>-268</v>
      </c>
      <c r="E50" s="171">
        <v>11401.83</v>
      </c>
    </row>
    <row r="51" spans="1:5" ht="12.75">
      <c r="A51" s="266">
        <v>38706</v>
      </c>
      <c r="B51" s="391" t="s">
        <v>404</v>
      </c>
      <c r="C51" s="99"/>
      <c r="D51" s="510" t="s">
        <v>399</v>
      </c>
      <c r="E51" s="171">
        <v>11501.83</v>
      </c>
    </row>
    <row r="52" spans="1:5" ht="12.75">
      <c r="A52" s="266">
        <v>38714</v>
      </c>
      <c r="B52" s="391" t="s">
        <v>405</v>
      </c>
      <c r="C52" s="99"/>
      <c r="D52" s="510" t="s">
        <v>398</v>
      </c>
      <c r="E52" s="171">
        <v>1501.83</v>
      </c>
    </row>
    <row r="53" spans="1:5" ht="12.75">
      <c r="A53" s="266">
        <v>38714</v>
      </c>
      <c r="B53" s="391" t="s">
        <v>406</v>
      </c>
      <c r="C53" s="99"/>
      <c r="D53" s="372">
        <v>-150</v>
      </c>
      <c r="E53" s="348">
        <v>1351.85</v>
      </c>
    </row>
    <row r="54" spans="1:5" ht="12.75">
      <c r="A54" s="98"/>
      <c r="B54" s="4"/>
      <c r="C54" s="23"/>
      <c r="D54" s="104"/>
      <c r="E54" s="348"/>
    </row>
    <row r="55" spans="1:5" ht="12.75">
      <c r="A55" s="183"/>
      <c r="B55" s="184"/>
      <c r="C55" s="13"/>
      <c r="D55" s="25"/>
      <c r="E55" s="185"/>
    </row>
    <row r="56" s="29" customFormat="1" ht="12.75">
      <c r="A56" s="65" t="s">
        <v>648</v>
      </c>
    </row>
    <row r="57" ht="12.75">
      <c r="E57" s="65" t="s">
        <v>907</v>
      </c>
    </row>
    <row r="58" spans="1:5" ht="25.5">
      <c r="A58" s="94" t="s">
        <v>644</v>
      </c>
      <c r="B58" s="95" t="s">
        <v>645</v>
      </c>
      <c r="C58" s="95" t="s">
        <v>488</v>
      </c>
      <c r="D58" s="96" t="s">
        <v>646</v>
      </c>
      <c r="E58" s="97" t="s">
        <v>647</v>
      </c>
    </row>
    <row r="59" spans="1:8" ht="12.75">
      <c r="A59" s="94"/>
      <c r="B59" s="95" t="s">
        <v>884</v>
      </c>
      <c r="C59" s="95">
        <v>1700</v>
      </c>
      <c r="D59" s="320">
        <v>8000</v>
      </c>
      <c r="E59" s="379">
        <v>8000</v>
      </c>
      <c r="H59" s="2"/>
    </row>
    <row r="60" spans="1:8" ht="25.5">
      <c r="A60" s="459">
        <v>38454</v>
      </c>
      <c r="B60" s="410" t="s">
        <v>68</v>
      </c>
      <c r="C60" s="409"/>
      <c r="D60" s="337">
        <v>-120</v>
      </c>
      <c r="E60" s="336">
        <f>E59+D60</f>
        <v>7880</v>
      </c>
      <c r="H60" s="2"/>
    </row>
    <row r="61" spans="1:8" ht="25.5">
      <c r="A61" s="459">
        <v>38454</v>
      </c>
      <c r="B61" s="410" t="s">
        <v>69</v>
      </c>
      <c r="C61" s="409"/>
      <c r="D61" s="412">
        <v>572.8</v>
      </c>
      <c r="E61" s="336">
        <f>E60+D61</f>
        <v>8452.8</v>
      </c>
      <c r="H61" s="2"/>
    </row>
    <row r="62" spans="1:8" ht="25.5">
      <c r="A62" s="459">
        <v>38454</v>
      </c>
      <c r="B62" s="410" t="s">
        <v>70</v>
      </c>
      <c r="C62" s="409"/>
      <c r="D62" s="412">
        <v>899.8</v>
      </c>
      <c r="E62" s="460">
        <f>E61+D62</f>
        <v>9352.599999999999</v>
      </c>
      <c r="H62" s="2"/>
    </row>
    <row r="63" spans="1:8" ht="25.5">
      <c r="A63" s="459">
        <v>38573</v>
      </c>
      <c r="B63" s="410" t="s">
        <v>159</v>
      </c>
      <c r="C63" s="409"/>
      <c r="D63" s="412">
        <v>-422.5</v>
      </c>
      <c r="E63" s="460">
        <v>8930.1</v>
      </c>
      <c r="H63" s="2"/>
    </row>
    <row r="64" spans="1:8" ht="12.75">
      <c r="A64" s="459">
        <v>38587</v>
      </c>
      <c r="B64" s="410" t="s">
        <v>160</v>
      </c>
      <c r="C64" s="409"/>
      <c r="D64" s="412">
        <v>99.9</v>
      </c>
      <c r="E64" s="460">
        <v>9030.1</v>
      </c>
      <c r="H64" s="2"/>
    </row>
    <row r="65" spans="1:8" ht="12.75">
      <c r="A65" s="459">
        <v>38594</v>
      </c>
      <c r="B65" s="410" t="s">
        <v>161</v>
      </c>
      <c r="C65" s="409"/>
      <c r="D65" s="412">
        <v>-500</v>
      </c>
      <c r="E65" s="460">
        <v>8530.1</v>
      </c>
      <c r="H65" s="2"/>
    </row>
    <row r="66" spans="1:8" ht="25.5">
      <c r="A66" s="459">
        <v>38601</v>
      </c>
      <c r="B66" s="410" t="s">
        <v>171</v>
      </c>
      <c r="C66" s="409"/>
      <c r="D66" s="412">
        <v>-1600</v>
      </c>
      <c r="E66" s="460">
        <v>6930.1</v>
      </c>
      <c r="H66" s="2"/>
    </row>
    <row r="67" spans="1:8" ht="12.75" customHeight="1">
      <c r="A67" s="459">
        <v>38608</v>
      </c>
      <c r="B67" s="410" t="s">
        <v>172</v>
      </c>
      <c r="C67" s="409"/>
      <c r="D67" s="412">
        <v>-2000</v>
      </c>
      <c r="E67" s="460">
        <v>4930.1</v>
      </c>
      <c r="H67" s="2"/>
    </row>
    <row r="68" spans="1:8" ht="12.75" customHeight="1">
      <c r="A68" s="459">
        <v>38714</v>
      </c>
      <c r="B68" s="391" t="s">
        <v>405</v>
      </c>
      <c r="C68" s="409"/>
      <c r="D68" s="412">
        <v>-4000</v>
      </c>
      <c r="E68" s="411">
        <v>930.1</v>
      </c>
      <c r="H68" s="2"/>
    </row>
    <row r="69" spans="1:5" ht="12.75">
      <c r="A69" s="101"/>
      <c r="B69" s="88"/>
      <c r="C69" s="88"/>
      <c r="D69" s="171"/>
      <c r="E69" s="171"/>
    </row>
    <row r="71" s="29" customFormat="1" ht="12.75">
      <c r="A71" s="65" t="s">
        <v>649</v>
      </c>
    </row>
    <row r="72" ht="12.75">
      <c r="E72" s="65" t="s">
        <v>907</v>
      </c>
    </row>
    <row r="73" spans="1:5" ht="25.5">
      <c r="A73" s="94" t="s">
        <v>644</v>
      </c>
      <c r="B73" s="95" t="s">
        <v>645</v>
      </c>
      <c r="C73" s="95" t="s">
        <v>488</v>
      </c>
      <c r="D73" s="96" t="s">
        <v>646</v>
      </c>
      <c r="E73" s="97" t="s">
        <v>647</v>
      </c>
    </row>
    <row r="74" spans="1:7" ht="12.75">
      <c r="A74" s="94"/>
      <c r="B74" s="95" t="s">
        <v>884</v>
      </c>
      <c r="C74" s="95">
        <v>1700</v>
      </c>
      <c r="D74" s="320">
        <v>89748</v>
      </c>
      <c r="E74" s="100"/>
      <c r="G74" s="481"/>
    </row>
    <row r="75" spans="1:9" ht="12.75">
      <c r="A75" s="98">
        <v>38398</v>
      </c>
      <c r="B75" s="4" t="s">
        <v>1</v>
      </c>
      <c r="C75" s="4"/>
      <c r="D75" s="224">
        <v>-298</v>
      </c>
      <c r="E75" s="182">
        <v>89450</v>
      </c>
      <c r="I75" s="292"/>
    </row>
    <row r="76" spans="1:5" ht="12.75">
      <c r="A76" s="101">
        <v>38398</v>
      </c>
      <c r="B76" s="88" t="s">
        <v>2</v>
      </c>
      <c r="C76" s="88"/>
      <c r="D76" s="223">
        <v>-7743</v>
      </c>
      <c r="E76" s="390">
        <v>81707</v>
      </c>
    </row>
    <row r="77" spans="1:5" ht="12.75">
      <c r="A77" s="101">
        <v>38440</v>
      </c>
      <c r="B77" s="88" t="s">
        <v>34</v>
      </c>
      <c r="C77" s="88"/>
      <c r="D77" s="223">
        <v>-350</v>
      </c>
      <c r="E77" s="390">
        <v>81357</v>
      </c>
    </row>
    <row r="78" spans="1:5" ht="12.75">
      <c r="A78" s="101">
        <v>38440</v>
      </c>
      <c r="B78" s="88" t="s">
        <v>28</v>
      </c>
      <c r="C78" s="88"/>
      <c r="D78" s="223">
        <v>-5338</v>
      </c>
      <c r="E78" s="390">
        <v>76019</v>
      </c>
    </row>
    <row r="79" spans="1:5" ht="12.75">
      <c r="A79" s="101">
        <v>38440</v>
      </c>
      <c r="B79" s="88" t="s">
        <v>29</v>
      </c>
      <c r="C79" s="88"/>
      <c r="D79" s="223">
        <v>-30</v>
      </c>
      <c r="E79" s="390">
        <v>75989</v>
      </c>
    </row>
    <row r="80" spans="1:5" ht="12.75">
      <c r="A80" s="101">
        <v>38440</v>
      </c>
      <c r="B80" s="88" t="s">
        <v>30</v>
      </c>
      <c r="C80" s="88"/>
      <c r="D80" s="223">
        <v>-7166.2</v>
      </c>
      <c r="E80" s="390">
        <v>68822.8</v>
      </c>
    </row>
    <row r="81" spans="1:5" ht="12.75">
      <c r="A81" s="101">
        <v>38440</v>
      </c>
      <c r="B81" s="88" t="s">
        <v>31</v>
      </c>
      <c r="C81" s="88"/>
      <c r="D81" s="223">
        <v>-6703</v>
      </c>
      <c r="E81" s="390">
        <v>62119.8</v>
      </c>
    </row>
    <row r="82" spans="1:5" ht="12.75">
      <c r="A82" s="101">
        <v>38440</v>
      </c>
      <c r="B82" s="88" t="s">
        <v>32</v>
      </c>
      <c r="C82" s="88"/>
      <c r="D82" s="223">
        <v>-29</v>
      </c>
      <c r="E82" s="390">
        <v>62090.8</v>
      </c>
    </row>
    <row r="83" spans="1:5" ht="12.75">
      <c r="A83" s="101">
        <v>38440</v>
      </c>
      <c r="B83" s="88" t="s">
        <v>33</v>
      </c>
      <c r="C83" s="88"/>
      <c r="D83" s="223">
        <v>-245</v>
      </c>
      <c r="E83" s="390">
        <v>61845.8</v>
      </c>
    </row>
    <row r="84" spans="1:5" ht="12.75">
      <c r="A84" s="101">
        <v>38489</v>
      </c>
      <c r="B84" s="88" t="s">
        <v>76</v>
      </c>
      <c r="C84" s="88"/>
      <c r="D84" s="223">
        <v>-100</v>
      </c>
      <c r="E84" s="390">
        <v>61745.8</v>
      </c>
    </row>
    <row r="85" spans="1:5" ht="12.75">
      <c r="A85" s="101">
        <v>38532</v>
      </c>
      <c r="B85" s="88" t="s">
        <v>108</v>
      </c>
      <c r="C85" s="88"/>
      <c r="D85" s="223">
        <v>-274</v>
      </c>
      <c r="E85" s="390">
        <v>61471.8</v>
      </c>
    </row>
    <row r="86" spans="1:5" ht="12.75">
      <c r="A86" s="101">
        <v>38532</v>
      </c>
      <c r="B86" s="88" t="s">
        <v>109</v>
      </c>
      <c r="C86" s="88"/>
      <c r="D86" s="223">
        <v>-45</v>
      </c>
      <c r="E86" s="390">
        <v>61426.8</v>
      </c>
    </row>
    <row r="87" spans="1:5" ht="12.75">
      <c r="A87" s="101">
        <v>38532</v>
      </c>
      <c r="B87" s="88" t="s">
        <v>110</v>
      </c>
      <c r="C87" s="88"/>
      <c r="D87" s="223">
        <v>-3266</v>
      </c>
      <c r="E87" s="390">
        <v>58160.8</v>
      </c>
    </row>
    <row r="88" spans="1:5" ht="12.75">
      <c r="A88" s="101">
        <v>38532</v>
      </c>
      <c r="B88" s="88" t="s">
        <v>111</v>
      </c>
      <c r="C88" s="88"/>
      <c r="D88" s="223">
        <v>-330</v>
      </c>
      <c r="E88" s="390">
        <v>57830.8</v>
      </c>
    </row>
    <row r="89" spans="1:5" ht="12.75">
      <c r="A89" s="101">
        <v>38532</v>
      </c>
      <c r="B89" s="88" t="s">
        <v>112</v>
      </c>
      <c r="C89" s="88"/>
      <c r="D89" s="223">
        <v>-11000</v>
      </c>
      <c r="E89" s="390">
        <v>46830.8</v>
      </c>
    </row>
    <row r="90" spans="1:5" ht="12.75">
      <c r="A90" s="101">
        <v>38532</v>
      </c>
      <c r="B90" s="88" t="s">
        <v>113</v>
      </c>
      <c r="C90" s="88"/>
      <c r="D90" s="223">
        <v>-200</v>
      </c>
      <c r="E90" s="390">
        <v>46630.8</v>
      </c>
    </row>
    <row r="91" spans="1:5" ht="12.75">
      <c r="A91" s="101">
        <v>38555</v>
      </c>
      <c r="B91" s="88" t="s">
        <v>147</v>
      </c>
      <c r="C91" s="88"/>
      <c r="D91" s="223">
        <v>-55.5</v>
      </c>
      <c r="E91" s="390">
        <v>46575.3</v>
      </c>
    </row>
    <row r="92" spans="1:5" ht="12.75">
      <c r="A92" s="101">
        <v>38555</v>
      </c>
      <c r="B92" s="88" t="s">
        <v>146</v>
      </c>
      <c r="C92" s="88"/>
      <c r="D92" s="223">
        <v>-300</v>
      </c>
      <c r="E92" s="390">
        <v>46275.3</v>
      </c>
    </row>
    <row r="93" spans="1:5" ht="12.75">
      <c r="A93" s="101">
        <v>38555</v>
      </c>
      <c r="B93" s="88" t="s">
        <v>148</v>
      </c>
      <c r="C93" s="88"/>
      <c r="D93" s="223">
        <v>-2792</v>
      </c>
      <c r="E93" s="390">
        <v>43483.3</v>
      </c>
    </row>
    <row r="94" spans="1:5" ht="12.75">
      <c r="A94" s="101">
        <v>38555</v>
      </c>
      <c r="B94" s="88" t="s">
        <v>149</v>
      </c>
      <c r="C94" s="88"/>
      <c r="D94" s="223">
        <v>3507</v>
      </c>
      <c r="E94" s="390">
        <v>46990.3</v>
      </c>
    </row>
    <row r="95" spans="1:5" ht="12.75">
      <c r="A95" s="101">
        <v>38555</v>
      </c>
      <c r="B95" s="88" t="s">
        <v>150</v>
      </c>
      <c r="C95" s="88"/>
      <c r="D95" s="223">
        <v>-2766</v>
      </c>
      <c r="E95" s="390">
        <v>44224.3</v>
      </c>
    </row>
    <row r="96" spans="1:5" ht="12.75">
      <c r="A96" s="101">
        <v>38555</v>
      </c>
      <c r="B96" s="88" t="s">
        <v>151</v>
      </c>
      <c r="C96" s="88"/>
      <c r="D96" s="223">
        <v>-69.5</v>
      </c>
      <c r="E96" s="390">
        <v>44154.8</v>
      </c>
    </row>
    <row r="97" spans="1:5" ht="12.75">
      <c r="A97" s="101">
        <v>38555</v>
      </c>
      <c r="B97" s="88" t="s">
        <v>152</v>
      </c>
      <c r="C97" s="88"/>
      <c r="D97" s="223">
        <v>-3000</v>
      </c>
      <c r="E97" s="390">
        <v>41154.8</v>
      </c>
    </row>
    <row r="98" spans="1:5" ht="12.75">
      <c r="A98" s="101">
        <v>38615</v>
      </c>
      <c r="B98" s="88" t="s">
        <v>182</v>
      </c>
      <c r="C98" s="88"/>
      <c r="D98" s="223">
        <v>-81.7</v>
      </c>
      <c r="E98" s="390">
        <v>41073.1</v>
      </c>
    </row>
    <row r="99" spans="1:5" ht="12.75">
      <c r="A99" s="101">
        <v>38615</v>
      </c>
      <c r="B99" s="88" t="s">
        <v>183</v>
      </c>
      <c r="C99" s="88"/>
      <c r="D99" s="223">
        <v>-92.5</v>
      </c>
      <c r="E99" s="390">
        <v>40980.6</v>
      </c>
    </row>
    <row r="100" spans="1:5" ht="12.75">
      <c r="A100" s="101">
        <v>38615</v>
      </c>
      <c r="B100" s="88" t="s">
        <v>184</v>
      </c>
      <c r="C100" s="88"/>
      <c r="D100" s="223">
        <v>-100</v>
      </c>
      <c r="E100" s="390">
        <v>40880.6</v>
      </c>
    </row>
    <row r="101" spans="1:5" ht="12.75">
      <c r="A101" s="101">
        <v>38615</v>
      </c>
      <c r="B101" s="88" t="s">
        <v>185</v>
      </c>
      <c r="C101" s="88"/>
      <c r="D101" s="223">
        <v>-2000</v>
      </c>
      <c r="E101" s="390">
        <v>38880.6</v>
      </c>
    </row>
    <row r="102" spans="1:5" ht="12.75">
      <c r="A102" s="101">
        <v>38615</v>
      </c>
      <c r="B102" s="88" t="s">
        <v>186</v>
      </c>
      <c r="C102" s="88"/>
      <c r="D102" s="223">
        <v>-50</v>
      </c>
      <c r="E102" s="390">
        <v>38830.6</v>
      </c>
    </row>
    <row r="103" spans="1:5" ht="12.75">
      <c r="A103" s="101">
        <v>38615</v>
      </c>
      <c r="B103" s="88" t="s">
        <v>187</v>
      </c>
      <c r="C103" s="88"/>
      <c r="D103" s="223">
        <v>-1000</v>
      </c>
      <c r="E103" s="390">
        <v>37830.6</v>
      </c>
    </row>
    <row r="104" spans="1:5" ht="12.75">
      <c r="A104" s="101">
        <v>38615</v>
      </c>
      <c r="B104" s="88" t="s">
        <v>188</v>
      </c>
      <c r="C104" s="88"/>
      <c r="D104" s="223">
        <v>-80</v>
      </c>
      <c r="E104" s="390">
        <v>37750.6</v>
      </c>
    </row>
    <row r="105" spans="1:5" ht="12.75">
      <c r="A105" s="101">
        <v>38615</v>
      </c>
      <c r="B105" s="88" t="s">
        <v>189</v>
      </c>
      <c r="C105" s="88"/>
      <c r="D105" s="223">
        <v>-75</v>
      </c>
      <c r="E105" s="390">
        <v>37675.6</v>
      </c>
    </row>
    <row r="106" spans="1:5" ht="12.75">
      <c r="A106" s="101">
        <v>38643</v>
      </c>
      <c r="B106" s="88" t="s">
        <v>199</v>
      </c>
      <c r="C106" s="88"/>
      <c r="D106" s="223">
        <v>-208.1</v>
      </c>
      <c r="E106" s="390">
        <v>37467.5</v>
      </c>
    </row>
    <row r="107" spans="1:5" ht="12.75">
      <c r="A107" s="101">
        <v>38643</v>
      </c>
      <c r="B107" s="88" t="s">
        <v>200</v>
      </c>
      <c r="C107" s="88"/>
      <c r="D107" s="223">
        <v>-100</v>
      </c>
      <c r="E107" s="390">
        <v>37367.5</v>
      </c>
    </row>
    <row r="108" spans="1:5" ht="12.75">
      <c r="A108" s="101">
        <v>38643</v>
      </c>
      <c r="B108" s="88" t="s">
        <v>201</v>
      </c>
      <c r="C108" s="88"/>
      <c r="D108" s="223">
        <v>-190</v>
      </c>
      <c r="E108" s="390">
        <v>37177.5</v>
      </c>
    </row>
    <row r="109" spans="1:5" ht="12.75">
      <c r="A109" s="101">
        <v>38686</v>
      </c>
      <c r="B109" s="88" t="s">
        <v>382</v>
      </c>
      <c r="C109" s="88"/>
      <c r="D109" s="223">
        <v>-276</v>
      </c>
      <c r="E109" s="390">
        <v>36901.5</v>
      </c>
    </row>
    <row r="110" spans="1:5" ht="12.75">
      <c r="A110" s="101">
        <v>38686</v>
      </c>
      <c r="B110" s="88" t="s">
        <v>383</v>
      </c>
      <c r="C110" s="88"/>
      <c r="D110" s="223">
        <v>-95</v>
      </c>
      <c r="E110" s="390">
        <v>36806.5</v>
      </c>
    </row>
    <row r="111" spans="1:5" ht="12.75">
      <c r="A111" s="101">
        <v>38686</v>
      </c>
      <c r="B111" s="88" t="s">
        <v>384</v>
      </c>
      <c r="C111" s="88"/>
      <c r="D111" s="223">
        <v>-200</v>
      </c>
      <c r="E111" s="390">
        <v>36606.9</v>
      </c>
    </row>
    <row r="112" spans="1:5" ht="12.75">
      <c r="A112" s="101">
        <v>38686</v>
      </c>
      <c r="B112" s="88" t="s">
        <v>385</v>
      </c>
      <c r="C112" s="88"/>
      <c r="D112" s="223">
        <v>-50</v>
      </c>
      <c r="E112" s="390">
        <v>36556.5</v>
      </c>
    </row>
    <row r="113" spans="1:5" ht="12.75">
      <c r="A113" s="101">
        <v>38714</v>
      </c>
      <c r="B113" s="391" t="s">
        <v>405</v>
      </c>
      <c r="C113" s="88"/>
      <c r="D113" s="223">
        <v>-36000</v>
      </c>
      <c r="E113" s="373">
        <v>556.5</v>
      </c>
    </row>
    <row r="114" spans="1:5" ht="12.75">
      <c r="A114" s="101"/>
      <c r="B114" s="88"/>
      <c r="C114" s="88"/>
      <c r="D114" s="223"/>
      <c r="E114" s="373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36" useFirstPageNumber="1" horizontalDpi="600" verticalDpi="600" orientation="portrait" paperSize="9" scale="84" r:id="rId1"/>
  <headerFooter alignWithMargins="0">
    <oddFooter>&amp;C&amp;P</oddFooter>
  </headerFooter>
  <rowBreaks count="1" manualBreakCount="1">
    <brk id="55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C26" sqref="C26"/>
    </sheetView>
  </sheetViews>
  <sheetFormatPr defaultColWidth="9.00390625" defaultRowHeight="12.75"/>
  <cols>
    <col min="1" max="1" width="38.00390625" style="0" customWidth="1"/>
    <col min="2" max="3" width="22.00390625" style="0" customWidth="1"/>
  </cols>
  <sheetData>
    <row r="1" ht="18">
      <c r="A1" s="227" t="s">
        <v>931</v>
      </c>
    </row>
    <row r="2" ht="18">
      <c r="A2" s="227"/>
    </row>
    <row r="3" ht="18">
      <c r="A3" s="227" t="s">
        <v>426</v>
      </c>
    </row>
    <row r="4" ht="20.25">
      <c r="A4" s="536" t="s">
        <v>427</v>
      </c>
    </row>
    <row r="6" ht="18">
      <c r="C6" s="511">
        <v>38717</v>
      </c>
    </row>
    <row r="8" spans="1:3" ht="12.75">
      <c r="A8" s="4" t="s">
        <v>570</v>
      </c>
      <c r="B8" s="527">
        <v>78093454.29</v>
      </c>
      <c r="C8" s="537"/>
    </row>
    <row r="9" spans="1:3" ht="12.75">
      <c r="A9" s="514"/>
      <c r="B9" s="515"/>
      <c r="C9" s="516"/>
    </row>
    <row r="10" spans="1:3" ht="12.75">
      <c r="A10" s="517" t="s">
        <v>428</v>
      </c>
      <c r="B10" s="518"/>
      <c r="C10" s="519"/>
    </row>
    <row r="11" spans="1:3" ht="12.75">
      <c r="A11" s="4" t="s">
        <v>429</v>
      </c>
      <c r="B11" s="527">
        <v>370024.2</v>
      </c>
      <c r="C11" s="538"/>
    </row>
    <row r="12" spans="1:3" ht="12.75">
      <c r="A12" s="514"/>
      <c r="B12" s="515"/>
      <c r="C12" s="523"/>
    </row>
    <row r="13" spans="1:3" ht="12.75">
      <c r="A13" s="517" t="s">
        <v>430</v>
      </c>
      <c r="B13" s="518"/>
      <c r="C13" s="524"/>
    </row>
    <row r="14" spans="1:3" ht="12.75">
      <c r="A14" s="4" t="s">
        <v>431</v>
      </c>
      <c r="B14" s="527">
        <v>-871545.71</v>
      </c>
      <c r="C14" s="539" t="s">
        <v>568</v>
      </c>
    </row>
    <row r="15" spans="1:3" ht="12.75">
      <c r="A15" s="4" t="s">
        <v>413</v>
      </c>
      <c r="B15" s="527">
        <v>0</v>
      </c>
      <c r="C15" s="537"/>
    </row>
    <row r="16" spans="1:3" ht="12.75">
      <c r="A16" s="528" t="s">
        <v>433</v>
      </c>
      <c r="B16" s="527">
        <v>-871545.71</v>
      </c>
      <c r="C16" s="539" t="s">
        <v>568</v>
      </c>
    </row>
    <row r="18" ht="12.75">
      <c r="A18" s="517" t="s">
        <v>434</v>
      </c>
    </row>
    <row r="19" spans="1:3" ht="12.75">
      <c r="A19" s="4" t="s">
        <v>571</v>
      </c>
      <c r="B19" s="527">
        <v>1607618</v>
      </c>
      <c r="C19" s="538" t="s">
        <v>569</v>
      </c>
    </row>
    <row r="20" ht="12.75">
      <c r="A20" s="517"/>
    </row>
    <row r="21" spans="1:3" ht="15.75">
      <c r="A21" s="530" t="s">
        <v>572</v>
      </c>
      <c r="B21" s="531"/>
      <c r="C21" s="532"/>
    </row>
    <row r="22" spans="1:3" ht="12.75">
      <c r="A22" s="21" t="s">
        <v>435</v>
      </c>
      <c r="B22" s="21" t="s">
        <v>436</v>
      </c>
      <c r="C22" s="21" t="s">
        <v>437</v>
      </c>
    </row>
    <row r="23" spans="1:3" ht="12.75">
      <c r="A23" s="4" t="s">
        <v>414</v>
      </c>
      <c r="B23" s="540">
        <v>54326746.39</v>
      </c>
      <c r="C23" s="533">
        <v>0.6957</v>
      </c>
    </row>
    <row r="24" spans="1:3" ht="12.75">
      <c r="A24" s="4" t="s">
        <v>415</v>
      </c>
      <c r="B24" s="540">
        <v>23632186.88</v>
      </c>
      <c r="C24" s="533">
        <v>0.3026</v>
      </c>
    </row>
    <row r="25" spans="1:3" ht="12.75">
      <c r="A25" s="4" t="s">
        <v>416</v>
      </c>
      <c r="B25" s="540">
        <v>134521.02</v>
      </c>
      <c r="C25" s="533">
        <v>0.0017</v>
      </c>
    </row>
    <row r="26" spans="1:3" ht="12.75">
      <c r="A26" s="21" t="s">
        <v>441</v>
      </c>
      <c r="B26" s="541">
        <f>SUM(B23:B25)</f>
        <v>78093454.28999999</v>
      </c>
      <c r="C26" s="535">
        <v>1</v>
      </c>
    </row>
    <row r="27" spans="1:3" ht="12.75">
      <c r="A27" s="542"/>
      <c r="B27" s="543"/>
      <c r="C27" s="544"/>
    </row>
    <row r="28" spans="1:3" ht="12.75">
      <c r="A28" s="542"/>
      <c r="B28" s="543"/>
      <c r="C28" s="544"/>
    </row>
    <row r="29" ht="12.75">
      <c r="F29" s="279"/>
    </row>
  </sheetData>
  <printOptions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6">
      <selection activeCell="F13" sqref="F13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27" t="s">
        <v>897</v>
      </c>
    </row>
    <row r="2" ht="18">
      <c r="A2" s="227"/>
    </row>
    <row r="3" ht="18">
      <c r="A3" s="227" t="s">
        <v>426</v>
      </c>
    </row>
    <row r="4" ht="20.25">
      <c r="A4" s="536" t="s">
        <v>427</v>
      </c>
    </row>
    <row r="6" ht="18">
      <c r="C6" s="511">
        <v>38717</v>
      </c>
    </row>
    <row r="8" spans="1:3" ht="12.75">
      <c r="A8" s="4" t="s">
        <v>417</v>
      </c>
      <c r="B8" s="527">
        <v>39876535.79</v>
      </c>
      <c r="C8" s="537"/>
    </row>
    <row r="9" spans="1:4" ht="12.75">
      <c r="A9" s="514"/>
      <c r="B9" s="515"/>
      <c r="C9" s="516"/>
      <c r="D9" s="184"/>
    </row>
    <row r="10" spans="1:3" ht="12.75">
      <c r="A10" s="517" t="s">
        <v>428</v>
      </c>
      <c r="B10" s="518"/>
      <c r="C10" s="519"/>
    </row>
    <row r="11" spans="1:5" ht="12.75">
      <c r="A11" s="4" t="s">
        <v>429</v>
      </c>
      <c r="B11" s="545">
        <v>74938.10000000149</v>
      </c>
      <c r="C11" s="546"/>
      <c r="E11" s="548"/>
    </row>
    <row r="12" spans="1:4" ht="12.75">
      <c r="A12" s="514"/>
      <c r="B12" s="515"/>
      <c r="C12" s="523"/>
      <c r="D12" s="184"/>
    </row>
    <row r="13" spans="1:3" ht="12.75">
      <c r="A13" s="517" t="s">
        <v>430</v>
      </c>
      <c r="B13" s="518"/>
      <c r="C13" s="524"/>
    </row>
    <row r="14" spans="1:5" ht="12.75">
      <c r="A14" s="4" t="s">
        <v>431</v>
      </c>
      <c r="B14" s="527">
        <v>1125601.23</v>
      </c>
      <c r="C14" s="526" t="s">
        <v>573</v>
      </c>
      <c r="E14" s="549"/>
    </row>
    <row r="15" spans="1:3" ht="12.75">
      <c r="A15" s="4" t="s">
        <v>413</v>
      </c>
      <c r="B15" s="527">
        <v>54807.42133440615</v>
      </c>
      <c r="C15" s="537"/>
    </row>
    <row r="16" spans="1:5" ht="12.75">
      <c r="A16" s="528" t="s">
        <v>433</v>
      </c>
      <c r="B16" s="527">
        <v>1070793.808665598</v>
      </c>
      <c r="C16" s="582" t="s">
        <v>574</v>
      </c>
      <c r="E16" s="549"/>
    </row>
    <row r="18" ht="12.75">
      <c r="A18" s="517" t="s">
        <v>434</v>
      </c>
    </row>
    <row r="19" spans="1:3" ht="12.75">
      <c r="A19" s="4" t="s">
        <v>418</v>
      </c>
      <c r="B19" s="527">
        <v>2836819.45</v>
      </c>
      <c r="C19" s="538" t="s">
        <v>575</v>
      </c>
    </row>
    <row r="20" ht="12.75">
      <c r="A20" s="517"/>
    </row>
    <row r="21" spans="1:3" ht="15.75">
      <c r="A21" s="530" t="s">
        <v>419</v>
      </c>
      <c r="B21" s="531"/>
      <c r="C21" s="532"/>
    </row>
    <row r="22" spans="1:3" ht="12.75">
      <c r="A22" s="21" t="s">
        <v>435</v>
      </c>
      <c r="B22" s="21" t="s">
        <v>436</v>
      </c>
      <c r="C22" s="21" t="s">
        <v>437</v>
      </c>
    </row>
    <row r="23" spans="1:3" ht="12.75">
      <c r="A23" s="4" t="s">
        <v>420</v>
      </c>
      <c r="B23" s="547">
        <v>26112496.36</v>
      </c>
      <c r="C23" s="533">
        <v>0.6548336218952183</v>
      </c>
    </row>
    <row r="24" spans="1:3" ht="12.75">
      <c r="A24" s="4" t="s">
        <v>421</v>
      </c>
      <c r="B24" s="547">
        <v>2009875.56</v>
      </c>
      <c r="C24" s="533">
        <v>0.05040246150228588</v>
      </c>
    </row>
    <row r="25" spans="1:3" ht="12.75">
      <c r="A25" s="4" t="s">
        <v>422</v>
      </c>
      <c r="B25" s="547">
        <v>11693110</v>
      </c>
      <c r="C25" s="533">
        <v>0.2932328440358736</v>
      </c>
    </row>
    <row r="26" spans="1:3" ht="12.75">
      <c r="A26" s="4" t="s">
        <v>423</v>
      </c>
      <c r="B26" s="547">
        <v>61053.87</v>
      </c>
      <c r="C26" s="533">
        <v>0.0015310725666222674</v>
      </c>
    </row>
    <row r="27" spans="1:3" ht="12.75">
      <c r="A27" s="21" t="s">
        <v>441</v>
      </c>
      <c r="B27" s="541">
        <v>39876535.79</v>
      </c>
      <c r="C27" s="535">
        <v>1</v>
      </c>
    </row>
    <row r="54" ht="12.75">
      <c r="A54" s="267"/>
    </row>
    <row r="56" spans="2:3" ht="12.75">
      <c r="B56" s="480"/>
      <c r="C56" s="481"/>
    </row>
  </sheetData>
  <printOptions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scale="98" r:id="rId2"/>
  <headerFooter alignWithMargins="0"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B18">
      <selection activeCell="D21" sqref="D21"/>
    </sheetView>
  </sheetViews>
  <sheetFormatPr defaultColWidth="9.00390625" defaultRowHeight="12.75"/>
  <cols>
    <col min="1" max="1" width="0" style="0" hidden="1" customWidth="1"/>
    <col min="2" max="2" width="38.125" style="0" customWidth="1"/>
    <col min="3" max="3" width="22.00390625" style="0" customWidth="1"/>
    <col min="4" max="4" width="23.00390625" style="0" customWidth="1"/>
    <col min="5" max="5" width="15.75390625" style="0" bestFit="1" customWidth="1"/>
  </cols>
  <sheetData>
    <row r="1" ht="18">
      <c r="B1" s="227" t="s">
        <v>898</v>
      </c>
    </row>
    <row r="2" ht="18">
      <c r="B2" s="227"/>
    </row>
    <row r="3" spans="2:3" ht="18">
      <c r="B3" s="455" t="s">
        <v>426</v>
      </c>
      <c r="C3" s="504"/>
    </row>
    <row r="4" spans="2:4" ht="36.75">
      <c r="B4" s="584" t="s">
        <v>427</v>
      </c>
      <c r="C4" s="504"/>
      <c r="D4" s="583" t="s">
        <v>453</v>
      </c>
    </row>
    <row r="5" spans="2:4" ht="12.75">
      <c r="B5" s="690"/>
      <c r="C5" s="690"/>
      <c r="D5" s="690"/>
    </row>
    <row r="6" spans="2:4" ht="18">
      <c r="B6" s="691">
        <v>38717</v>
      </c>
      <c r="C6" s="692"/>
      <c r="D6" s="692"/>
    </row>
    <row r="7" spans="3:4" ht="18">
      <c r="C7" s="481"/>
      <c r="D7" s="511"/>
    </row>
    <row r="9" spans="2:4" ht="12.75">
      <c r="B9" s="4" t="str">
        <f>"Aktuální hodnota portfolia ke dni "&amp;TEXT(B6,"d.m.rrr")</f>
        <v>Aktuální hodnota portfolia ke dni 31.12.2005</v>
      </c>
      <c r="C9" s="512">
        <v>40599930.87</v>
      </c>
      <c r="D9" s="513"/>
    </row>
    <row r="10" spans="2:4" ht="12.75">
      <c r="B10" s="514"/>
      <c r="C10" s="515"/>
      <c r="D10" s="516"/>
    </row>
    <row r="11" spans="2:4" ht="12.75">
      <c r="B11" s="517" t="s">
        <v>428</v>
      </c>
      <c r="C11" s="518"/>
      <c r="D11" s="519"/>
    </row>
    <row r="12" spans="2:4" ht="12.75">
      <c r="B12" s="520" t="s">
        <v>429</v>
      </c>
      <c r="C12" s="521">
        <v>182858.9</v>
      </c>
      <c r="D12" s="522"/>
    </row>
    <row r="13" spans="2:4" ht="12.75">
      <c r="B13" s="514"/>
      <c r="C13" s="515"/>
      <c r="D13" s="523"/>
    </row>
    <row r="14" spans="2:4" ht="12.75">
      <c r="B14" s="517" t="s">
        <v>430</v>
      </c>
      <c r="C14" s="518"/>
      <c r="D14" s="524"/>
    </row>
    <row r="15" spans="2:4" ht="12.75">
      <c r="B15" s="520" t="s">
        <v>431</v>
      </c>
      <c r="C15" s="525">
        <v>599930.87</v>
      </c>
      <c r="D15" s="526" t="s">
        <v>576</v>
      </c>
    </row>
    <row r="16" spans="2:4" ht="12.75">
      <c r="B16" s="4" t="s">
        <v>432</v>
      </c>
      <c r="C16" s="527">
        <v>38448.36</v>
      </c>
      <c r="D16" s="513"/>
    </row>
    <row r="17" spans="2:4" ht="12.75">
      <c r="B17" s="528" t="s">
        <v>433</v>
      </c>
      <c r="C17" s="525">
        <v>561482.51</v>
      </c>
      <c r="D17" s="522" t="s">
        <v>577</v>
      </c>
    </row>
    <row r="19" ht="12.75">
      <c r="B19" s="517" t="s">
        <v>434</v>
      </c>
    </row>
    <row r="20" spans="2:4" ht="12.75">
      <c r="B20" s="4" t="str">
        <f>"Zhodnocení od 29.9.2005 do "&amp;TEXT(B6,"d.m.rrr")</f>
        <v>Zhodnocení od 29.9.2005 do 31.12.2005</v>
      </c>
      <c r="C20" s="525">
        <v>599930.87</v>
      </c>
      <c r="D20" s="529" t="s">
        <v>576</v>
      </c>
    </row>
    <row r="21" ht="12.75">
      <c r="B21" s="517"/>
    </row>
    <row r="22" spans="2:4" ht="15.75">
      <c r="B22" s="530" t="str">
        <f>"Struktura portfolia ke dni "&amp;TEXT(B6,"d.m.rrr")</f>
        <v>Struktura portfolia ke dni 31.12.2005</v>
      </c>
      <c r="C22" s="531"/>
      <c r="D22" s="532"/>
    </row>
    <row r="23" spans="2:4" ht="12.75">
      <c r="B23" s="21" t="s">
        <v>435</v>
      </c>
      <c r="C23" s="21" t="s">
        <v>436</v>
      </c>
      <c r="D23" s="21" t="s">
        <v>437</v>
      </c>
    </row>
    <row r="24" spans="2:4" ht="12.75">
      <c r="B24" s="4" t="s">
        <v>438</v>
      </c>
      <c r="C24" s="525">
        <v>10785829</v>
      </c>
      <c r="D24" s="533">
        <v>0.2657</v>
      </c>
    </row>
    <row r="25" spans="2:4" ht="12.75">
      <c r="B25" s="4" t="s">
        <v>439</v>
      </c>
      <c r="C25" s="525">
        <v>29676548.12</v>
      </c>
      <c r="D25" s="533">
        <v>0.731</v>
      </c>
    </row>
    <row r="26" spans="2:4" ht="12.75">
      <c r="B26" s="4" t="s">
        <v>440</v>
      </c>
      <c r="C26" s="525">
        <v>137553.75</v>
      </c>
      <c r="D26" s="533">
        <v>0.0033</v>
      </c>
    </row>
    <row r="27" spans="2:4" ht="12.75">
      <c r="B27" s="21" t="s">
        <v>441</v>
      </c>
      <c r="C27" s="534">
        <f>SUM(C24:C26)</f>
        <v>40599930.870000005</v>
      </c>
      <c r="D27" s="535">
        <f>SUM(D24:D26)</f>
        <v>0.9999999999999999</v>
      </c>
    </row>
    <row r="31" ht="12.75">
      <c r="A31" s="267"/>
    </row>
    <row r="32" ht="12.75">
      <c r="A32" s="267"/>
    </row>
    <row r="33" spans="2:3" ht="12.75">
      <c r="B33" s="480"/>
      <c r="C33" s="481"/>
    </row>
  </sheetData>
  <mergeCells count="2">
    <mergeCell ref="B5:D5"/>
    <mergeCell ref="B6:D6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9"/>
  <sheetViews>
    <sheetView workbookViewId="0" topLeftCell="A1">
      <selection activeCell="U377" sqref="U377"/>
    </sheetView>
  </sheetViews>
  <sheetFormatPr defaultColWidth="9.00390625" defaultRowHeight="12.75"/>
  <cols>
    <col min="1" max="1" width="4.625" style="29" customWidth="1"/>
    <col min="2" max="2" width="8.375" style="0" customWidth="1"/>
    <col min="3" max="3" width="35.125" style="0" customWidth="1"/>
    <col min="4" max="6" width="10.75390625" style="15" customWidth="1"/>
    <col min="7" max="7" width="13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16384" width="9.125" style="15" customWidth="1"/>
  </cols>
  <sheetData>
    <row r="1" spans="1:9" ht="18">
      <c r="A1" s="596" t="s">
        <v>410</v>
      </c>
      <c r="B1" s="596"/>
      <c r="C1" s="596"/>
      <c r="D1" s="596"/>
      <c r="E1" s="596"/>
      <c r="F1" s="596"/>
      <c r="G1" s="596"/>
      <c r="I1" s="8"/>
    </row>
    <row r="2" spans="1:9" ht="18">
      <c r="A2" s="455"/>
      <c r="B2" s="455"/>
      <c r="C2" s="455"/>
      <c r="D2" s="455"/>
      <c r="E2" s="455"/>
      <c r="F2" s="455"/>
      <c r="G2" s="455"/>
      <c r="I2" s="8"/>
    </row>
    <row r="3" ht="12" customHeight="1">
      <c r="G3" s="24" t="s">
        <v>592</v>
      </c>
    </row>
    <row r="4" ht="12.75" hidden="1">
      <c r="G4" s="24"/>
    </row>
    <row r="5" spans="1:7" ht="25.5" customHeight="1">
      <c r="A5" s="603" t="s">
        <v>560</v>
      </c>
      <c r="B5" s="604"/>
      <c r="C5" s="605"/>
      <c r="D5" s="52" t="s">
        <v>612</v>
      </c>
      <c r="E5" s="59" t="s">
        <v>613</v>
      </c>
      <c r="F5" s="5" t="s">
        <v>479</v>
      </c>
      <c r="G5" s="51" t="s">
        <v>614</v>
      </c>
    </row>
    <row r="6" spans="1:256" s="29" customFormat="1" ht="15">
      <c r="A6" s="626" t="s">
        <v>546</v>
      </c>
      <c r="B6" s="627"/>
      <c r="C6" s="628"/>
      <c r="D6" s="243">
        <v>111103</v>
      </c>
      <c r="E6" s="439">
        <f>E40+E51</f>
        <v>118241</v>
      </c>
      <c r="F6" s="439">
        <f>F53</f>
        <v>83613</v>
      </c>
      <c r="G6" s="63">
        <f aca="true" t="shared" si="0" ref="G6:G27">F6/E6*100</f>
        <v>70.71405011797938</v>
      </c>
      <c r="O6" s="84"/>
      <c r="P6" s="221"/>
      <c r="Q6" s="15"/>
      <c r="R6" s="15"/>
      <c r="S6" s="15"/>
      <c r="T6" s="15"/>
      <c r="U6" s="550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635" t="s">
        <v>547</v>
      </c>
      <c r="B7" s="636"/>
      <c r="C7" s="637"/>
      <c r="D7" s="243">
        <f>D143</f>
        <v>3595130</v>
      </c>
      <c r="E7" s="439">
        <f>E143</f>
        <v>3943595</v>
      </c>
      <c r="F7" s="439">
        <f>F143</f>
        <v>3942999</v>
      </c>
      <c r="G7" s="63">
        <f t="shared" si="0"/>
        <v>99.98488688620408</v>
      </c>
      <c r="O7" s="84"/>
      <c r="P7" s="172"/>
      <c r="Q7" s="15"/>
      <c r="R7" s="172"/>
      <c r="S7" s="15"/>
      <c r="T7" s="15">
        <v>1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626" t="s">
        <v>548</v>
      </c>
      <c r="B8" s="627"/>
      <c r="C8" s="628"/>
      <c r="D8" s="243">
        <f>D176</f>
        <v>117094</v>
      </c>
      <c r="E8" s="439">
        <f>E176</f>
        <v>134975</v>
      </c>
      <c r="F8" s="439">
        <f>F176</f>
        <v>133912</v>
      </c>
      <c r="G8" s="63">
        <f t="shared" si="0"/>
        <v>99.21244674939804</v>
      </c>
      <c r="O8" s="84"/>
      <c r="P8" s="221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626" t="s">
        <v>549</v>
      </c>
      <c r="B9" s="627"/>
      <c r="C9" s="628"/>
      <c r="D9" s="243">
        <v>416548</v>
      </c>
      <c r="E9" s="439">
        <f>E205</f>
        <v>526034</v>
      </c>
      <c r="F9" s="439">
        <f>F205</f>
        <v>521632</v>
      </c>
      <c r="G9" s="63">
        <f t="shared" si="0"/>
        <v>99.1631719622686</v>
      </c>
      <c r="I9" s="84"/>
      <c r="O9" s="84"/>
      <c r="P9" s="221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626" t="s">
        <v>550</v>
      </c>
      <c r="B10" s="627"/>
      <c r="C10" s="628"/>
      <c r="D10" s="243">
        <f>D223</f>
        <v>5200</v>
      </c>
      <c r="E10" s="439">
        <f>E223</f>
        <v>8992</v>
      </c>
      <c r="F10" s="439">
        <f>F223</f>
        <v>8626</v>
      </c>
      <c r="G10" s="63">
        <f t="shared" si="0"/>
        <v>95.9297153024911</v>
      </c>
      <c r="O10" s="84"/>
      <c r="P10" s="22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626" t="s">
        <v>551</v>
      </c>
      <c r="B11" s="627"/>
      <c r="C11" s="628"/>
      <c r="D11" s="243">
        <f>D239</f>
        <v>1728</v>
      </c>
      <c r="E11" s="439">
        <f>E239</f>
        <v>100</v>
      </c>
      <c r="F11" s="439">
        <f>F239</f>
        <v>100</v>
      </c>
      <c r="G11" s="63">
        <f t="shared" si="0"/>
        <v>100</v>
      </c>
      <c r="O11" s="84"/>
      <c r="P11" s="17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626" t="s">
        <v>552</v>
      </c>
      <c r="B12" s="627"/>
      <c r="C12" s="628"/>
      <c r="D12" s="470">
        <v>1056303</v>
      </c>
      <c r="E12" s="439">
        <f>E260</f>
        <v>1044638</v>
      </c>
      <c r="F12" s="439">
        <f>F260</f>
        <v>1040800</v>
      </c>
      <c r="G12" s="63">
        <f t="shared" si="0"/>
        <v>99.63260000114872</v>
      </c>
      <c r="O12" s="84"/>
      <c r="P12" s="17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626" t="s">
        <v>553</v>
      </c>
      <c r="B13" s="627"/>
      <c r="C13" s="628"/>
      <c r="D13" s="243">
        <f>D294</f>
        <v>324588</v>
      </c>
      <c r="E13" s="439">
        <f>E294</f>
        <v>340726</v>
      </c>
      <c r="F13" s="439">
        <f>F294</f>
        <v>339950</v>
      </c>
      <c r="G13" s="63">
        <f t="shared" si="0"/>
        <v>99.77225101694617</v>
      </c>
      <c r="O13" s="84"/>
      <c r="P13" s="17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626" t="s">
        <v>554</v>
      </c>
      <c r="B14" s="627"/>
      <c r="C14" s="628"/>
      <c r="D14" s="243">
        <f>D315</f>
        <v>15510</v>
      </c>
      <c r="E14" s="439">
        <f>E315</f>
        <v>17178</v>
      </c>
      <c r="F14" s="439">
        <f>F315</f>
        <v>16572</v>
      </c>
      <c r="G14" s="63">
        <f t="shared" si="0"/>
        <v>96.47223192455466</v>
      </c>
      <c r="O14" s="84"/>
      <c r="P14" s="172"/>
      <c r="Q14" s="15"/>
      <c r="R14" s="15"/>
      <c r="S14" s="15"/>
      <c r="T14" s="15"/>
      <c r="U14" s="15"/>
      <c r="V14" s="15" t="s">
        <v>650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626" t="s">
        <v>555</v>
      </c>
      <c r="B15" s="627"/>
      <c r="C15" s="628"/>
      <c r="D15" s="243">
        <f>D358</f>
        <v>39190</v>
      </c>
      <c r="E15" s="439">
        <f>E358</f>
        <v>37310</v>
      </c>
      <c r="F15" s="439">
        <f>F358</f>
        <v>35447</v>
      </c>
      <c r="G15" s="63">
        <f t="shared" si="0"/>
        <v>95.00670061645671</v>
      </c>
      <c r="O15" s="84"/>
      <c r="P15" s="17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626" t="s">
        <v>556</v>
      </c>
      <c r="B16" s="627"/>
      <c r="C16" s="628"/>
      <c r="D16" s="243">
        <f>D384</f>
        <v>210786</v>
      </c>
      <c r="E16" s="439">
        <f>E384</f>
        <v>258655</v>
      </c>
      <c r="F16" s="439">
        <f>F384</f>
        <v>253970</v>
      </c>
      <c r="G16" s="63">
        <f t="shared" si="0"/>
        <v>98.18870696487599</v>
      </c>
      <c r="O16" s="84"/>
      <c r="P16" s="17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635" t="s">
        <v>636</v>
      </c>
      <c r="B17" s="636"/>
      <c r="C17" s="637"/>
      <c r="D17" s="243">
        <f>D425</f>
        <v>648618</v>
      </c>
      <c r="E17" s="439">
        <f>E425</f>
        <v>732161</v>
      </c>
      <c r="F17" s="439">
        <f>F425</f>
        <v>619021</v>
      </c>
      <c r="G17" s="63">
        <f t="shared" si="0"/>
        <v>84.54711463735435</v>
      </c>
      <c r="O17" s="84"/>
      <c r="P17" s="172"/>
      <c r="Q17" s="15"/>
      <c r="R17" s="15"/>
      <c r="S17" s="15"/>
      <c r="T17" s="15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626" t="s">
        <v>557</v>
      </c>
      <c r="B18" s="627"/>
      <c r="C18" s="628"/>
      <c r="D18" s="243">
        <f>D452</f>
        <v>87834</v>
      </c>
      <c r="E18" s="439">
        <f>E452</f>
        <v>91899</v>
      </c>
      <c r="F18" s="439">
        <f>F452</f>
        <v>87211</v>
      </c>
      <c r="G18" s="63">
        <f>F18/E18*100</f>
        <v>94.89874753805807</v>
      </c>
      <c r="O18" s="84"/>
      <c r="P18" s="17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351" t="s">
        <v>945</v>
      </c>
      <c r="B19" s="352"/>
      <c r="C19" s="353"/>
      <c r="D19" s="243">
        <f>D473</f>
        <v>22950</v>
      </c>
      <c r="E19" s="439">
        <f>E473</f>
        <v>27575</v>
      </c>
      <c r="F19" s="439">
        <f>F473</f>
        <v>24897</v>
      </c>
      <c r="G19" s="63">
        <f>F19/E19*100</f>
        <v>90.2883046237534</v>
      </c>
      <c r="O19" s="84"/>
      <c r="P19" s="17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635" t="s">
        <v>946</v>
      </c>
      <c r="B20" s="636"/>
      <c r="C20" s="637"/>
      <c r="D20" s="243">
        <f>D483</f>
        <v>161</v>
      </c>
      <c r="E20" s="439">
        <f>E483</f>
        <v>161</v>
      </c>
      <c r="F20" s="439">
        <f>F483</f>
        <v>3</v>
      </c>
      <c r="G20" s="63">
        <f>F20/E20*100</f>
        <v>1.8633540372670807</v>
      </c>
      <c r="O20" s="84"/>
      <c r="P20" s="15"/>
      <c r="Q20" s="17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316" t="s">
        <v>926</v>
      </c>
      <c r="B21" s="321"/>
      <c r="C21" s="317"/>
      <c r="D21" s="322">
        <f>SUM(D6:D20)</f>
        <v>6652743</v>
      </c>
      <c r="E21" s="436">
        <f>SUM(E6:E20)</f>
        <v>7282240</v>
      </c>
      <c r="F21" s="436">
        <f>SUM(F6:F20)</f>
        <v>7108753</v>
      </c>
      <c r="G21" s="123">
        <f t="shared" si="0"/>
        <v>97.61766983785209</v>
      </c>
      <c r="O21" s="84"/>
      <c r="P21" s="15"/>
      <c r="Q21" s="172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626" t="s">
        <v>558</v>
      </c>
      <c r="B22" s="627"/>
      <c r="C22" s="628"/>
      <c r="D22" s="243">
        <f>D488+D489+D490</f>
        <v>127748</v>
      </c>
      <c r="E22" s="439">
        <f>E488+E489+E490</f>
        <v>2839</v>
      </c>
      <c r="F22" s="439" t="s">
        <v>863</v>
      </c>
      <c r="G22" s="63" t="s">
        <v>863</v>
      </c>
      <c r="O22" s="84"/>
      <c r="P22" s="172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597" t="s">
        <v>851</v>
      </c>
      <c r="B23" s="598"/>
      <c r="C23" s="599"/>
      <c r="D23" s="244">
        <f>D488</f>
        <v>89748</v>
      </c>
      <c r="E23" s="446">
        <f>E488</f>
        <v>557</v>
      </c>
      <c r="F23" s="446" t="str">
        <f>F488</f>
        <v>*****</v>
      </c>
      <c r="G23" s="63" t="s">
        <v>863</v>
      </c>
      <c r="O23" s="8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597" t="s">
        <v>852</v>
      </c>
      <c r="B24" s="598"/>
      <c r="C24" s="599"/>
      <c r="D24" s="244">
        <f aca="true" t="shared" si="1" ref="D24:F25">D489</f>
        <v>30000</v>
      </c>
      <c r="E24" s="446">
        <f>E489</f>
        <v>1352</v>
      </c>
      <c r="F24" s="446" t="str">
        <f t="shared" si="1"/>
        <v>*****</v>
      </c>
      <c r="G24" s="63" t="s">
        <v>863</v>
      </c>
      <c r="O24" s="8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597" t="s">
        <v>853</v>
      </c>
      <c r="B25" s="598"/>
      <c r="C25" s="599"/>
      <c r="D25" s="244">
        <f t="shared" si="1"/>
        <v>8000</v>
      </c>
      <c r="E25" s="446">
        <f>E490</f>
        <v>930</v>
      </c>
      <c r="F25" s="446" t="str">
        <f t="shared" si="1"/>
        <v>*****</v>
      </c>
      <c r="G25" s="63" t="s">
        <v>863</v>
      </c>
      <c r="O25" s="84"/>
      <c r="P25" s="15"/>
      <c r="Q25" s="15"/>
      <c r="R25" s="172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606" t="s">
        <v>84</v>
      </c>
      <c r="B26" s="607"/>
      <c r="C26" s="608"/>
      <c r="D26" s="245">
        <v>0</v>
      </c>
      <c r="E26" s="462">
        <v>26163</v>
      </c>
      <c r="F26" s="462">
        <f>F496</f>
        <v>26566</v>
      </c>
      <c r="G26" s="63">
        <f>F26/E26*100</f>
        <v>101.54034323280969</v>
      </c>
      <c r="O26" s="8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9" customFormat="1" ht="12.75">
      <c r="A27" s="600" t="s">
        <v>559</v>
      </c>
      <c r="B27" s="601"/>
      <c r="C27" s="602"/>
      <c r="D27" s="122">
        <f>D21+D22</f>
        <v>6780491</v>
      </c>
      <c r="E27" s="122">
        <f>E21+E22+E26</f>
        <v>7311242</v>
      </c>
      <c r="F27" s="122">
        <f>SUM(F6:F20)+F26</f>
        <v>7135319</v>
      </c>
      <c r="G27" s="123">
        <f t="shared" si="0"/>
        <v>97.59380143619921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12.75">
      <c r="G28" s="15"/>
    </row>
    <row r="29" ht="12.75">
      <c r="G29" s="15"/>
    </row>
    <row r="30" spans="1:256" s="29" customFormat="1" ht="15.75">
      <c r="A30" s="74" t="s">
        <v>732</v>
      </c>
      <c r="D30" s="84"/>
      <c r="E30" s="84"/>
      <c r="F30" s="8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ht="12.75" customHeight="1">
      <c r="A31" s="74"/>
    </row>
    <row r="32" spans="1:5" ht="12.75">
      <c r="A32" s="634" t="s">
        <v>514</v>
      </c>
      <c r="B32" s="634"/>
      <c r="E32" s="84"/>
    </row>
    <row r="33" spans="1:2" ht="12.75">
      <c r="A33" s="75"/>
      <c r="B33" s="22"/>
    </row>
    <row r="34" spans="1:15" ht="25.5">
      <c r="A34" s="7" t="s">
        <v>488</v>
      </c>
      <c r="B34" s="7" t="s">
        <v>489</v>
      </c>
      <c r="C34" s="5" t="s">
        <v>490</v>
      </c>
      <c r="D34" s="52" t="s">
        <v>612</v>
      </c>
      <c r="E34" s="59" t="s">
        <v>613</v>
      </c>
      <c r="F34" s="5" t="s">
        <v>479</v>
      </c>
      <c r="G34" s="51" t="s">
        <v>614</v>
      </c>
      <c r="O34" s="84"/>
    </row>
    <row r="35" spans="1:256" s="29" customFormat="1" ht="12.75">
      <c r="A35" s="146" t="s">
        <v>491</v>
      </c>
      <c r="B35" s="147">
        <v>1036</v>
      </c>
      <c r="C35" s="148" t="s">
        <v>12</v>
      </c>
      <c r="D35" s="332">
        <v>19364</v>
      </c>
      <c r="E35" s="187">
        <v>32268</v>
      </c>
      <c r="F35" s="463">
        <v>22651</v>
      </c>
      <c r="G35" s="188">
        <f aca="true" t="shared" si="2" ref="G35:G40">F35/E35*100</f>
        <v>70.19647948431883</v>
      </c>
      <c r="O35" s="84" t="s">
        <v>744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9" customFormat="1" ht="12.75">
      <c r="A36" s="146" t="s">
        <v>491</v>
      </c>
      <c r="B36" s="147">
        <v>1037</v>
      </c>
      <c r="C36" s="149" t="s">
        <v>918</v>
      </c>
      <c r="D36" s="332">
        <v>34299</v>
      </c>
      <c r="E36" s="187">
        <v>0</v>
      </c>
      <c r="F36" s="463">
        <v>0</v>
      </c>
      <c r="G36" s="188" t="s">
        <v>863</v>
      </c>
      <c r="O36" s="8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9" customFormat="1" ht="12.75">
      <c r="A37" s="146" t="s">
        <v>491</v>
      </c>
      <c r="B37" s="147">
        <v>1019</v>
      </c>
      <c r="C37" s="148" t="s">
        <v>861</v>
      </c>
      <c r="D37" s="333">
        <v>180</v>
      </c>
      <c r="E37" s="187">
        <v>445</v>
      </c>
      <c r="F37" s="463">
        <v>442</v>
      </c>
      <c r="G37" s="188">
        <f t="shared" si="2"/>
        <v>99.32584269662922</v>
      </c>
      <c r="O37" s="8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9" customFormat="1" ht="12.75">
      <c r="A38" s="146" t="s">
        <v>491</v>
      </c>
      <c r="B38" s="147">
        <v>1039</v>
      </c>
      <c r="C38" s="149" t="s">
        <v>615</v>
      </c>
      <c r="D38" s="334">
        <v>360</v>
      </c>
      <c r="E38" s="187">
        <v>360</v>
      </c>
      <c r="F38" s="463">
        <v>343</v>
      </c>
      <c r="G38" s="188">
        <f t="shared" si="2"/>
        <v>95.27777777777777</v>
      </c>
      <c r="O38" s="8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46" t="s">
        <v>491</v>
      </c>
      <c r="B39" s="147">
        <v>2399</v>
      </c>
      <c r="C39" s="148" t="s">
        <v>492</v>
      </c>
      <c r="D39" s="334">
        <v>200</v>
      </c>
      <c r="E39" s="187">
        <v>250</v>
      </c>
      <c r="F39" s="463">
        <v>241</v>
      </c>
      <c r="G39" s="188">
        <f>F39/E39*100</f>
        <v>96.39999999999999</v>
      </c>
      <c r="O39" s="8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230"/>
      <c r="B40" s="247"/>
      <c r="C40" s="246" t="s">
        <v>864</v>
      </c>
      <c r="D40" s="231">
        <f>SUM(D35:D39)</f>
        <v>54403</v>
      </c>
      <c r="E40" s="232">
        <f>SUM(E35:E39)</f>
        <v>33323</v>
      </c>
      <c r="F40" s="440">
        <f>SUM(F35:F39)</f>
        <v>23677</v>
      </c>
      <c r="G40" s="131">
        <f t="shared" si="2"/>
        <v>71.05302643819584</v>
      </c>
      <c r="O40" s="8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9"/>
      <c r="C41" s="204"/>
      <c r="D41" s="205"/>
      <c r="E41" s="72"/>
      <c r="F41" s="206"/>
      <c r="G41" s="207"/>
      <c r="O41" s="8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634" t="s">
        <v>828</v>
      </c>
      <c r="B42" s="634"/>
      <c r="C42" s="634"/>
      <c r="D42" s="16"/>
      <c r="E42" s="69"/>
      <c r="F42" s="204"/>
      <c r="G42" s="205"/>
      <c r="H42" s="72"/>
      <c r="I42" s="206"/>
      <c r="J42" s="207"/>
      <c r="R42" s="8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9"/>
      <c r="C43" s="204"/>
      <c r="D43" s="205"/>
      <c r="E43" s="72"/>
      <c r="F43" s="461"/>
      <c r="G43" s="207"/>
      <c r="O43" s="8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488</v>
      </c>
      <c r="B44" s="7" t="s">
        <v>489</v>
      </c>
      <c r="C44" s="5" t="s">
        <v>490</v>
      </c>
      <c r="D44" s="52" t="s">
        <v>612</v>
      </c>
      <c r="E44" s="59" t="s">
        <v>613</v>
      </c>
      <c r="F44" s="5" t="s">
        <v>479</v>
      </c>
      <c r="G44" s="51" t="s">
        <v>614</v>
      </c>
      <c r="O44" s="8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12.75" customHeight="1">
      <c r="A45" s="151">
        <v>20</v>
      </c>
      <c r="B45" s="151">
        <v>1036</v>
      </c>
      <c r="C45" s="152" t="s">
        <v>12</v>
      </c>
      <c r="D45" s="335">
        <v>0</v>
      </c>
      <c r="E45" s="192">
        <v>7096</v>
      </c>
      <c r="F45" s="365">
        <v>7096</v>
      </c>
      <c r="G45" s="188">
        <f aca="true" t="shared" si="3" ref="G45:G51">F45/E45*100</f>
        <v>100</v>
      </c>
      <c r="O45" s="8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9" customFormat="1" ht="12.75" customHeight="1">
      <c r="A46" s="151">
        <v>20</v>
      </c>
      <c r="B46" s="147">
        <v>1037</v>
      </c>
      <c r="C46" s="149" t="s">
        <v>918</v>
      </c>
      <c r="D46" s="335">
        <v>0</v>
      </c>
      <c r="E46" s="192">
        <v>3384</v>
      </c>
      <c r="F46" s="365">
        <v>3384</v>
      </c>
      <c r="G46" s="188">
        <f t="shared" si="3"/>
        <v>100</v>
      </c>
      <c r="O46" s="8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19" customFormat="1" ht="12.75">
      <c r="A47" s="151">
        <v>20</v>
      </c>
      <c r="B47" s="151">
        <v>2321</v>
      </c>
      <c r="C47" s="152" t="s">
        <v>860</v>
      </c>
      <c r="D47" s="335">
        <v>46700</v>
      </c>
      <c r="E47" s="192">
        <v>50700</v>
      </c>
      <c r="F47" s="365">
        <v>43430</v>
      </c>
      <c r="G47" s="188">
        <f t="shared" si="3"/>
        <v>85.66074950690336</v>
      </c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</row>
    <row r="48" spans="1:256" s="219" customFormat="1" ht="12.75">
      <c r="A48" s="151">
        <v>20</v>
      </c>
      <c r="B48" s="151">
        <v>2332</v>
      </c>
      <c r="C48" s="152" t="s">
        <v>85</v>
      </c>
      <c r="D48" s="335">
        <v>0</v>
      </c>
      <c r="E48" s="192">
        <v>5000</v>
      </c>
      <c r="F48" s="365">
        <v>5000</v>
      </c>
      <c r="G48" s="188">
        <f t="shared" si="3"/>
        <v>100</v>
      </c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0"/>
      <c r="FK48" s="220"/>
      <c r="FL48" s="220"/>
      <c r="FM48" s="220"/>
      <c r="FN48" s="220"/>
      <c r="FO48" s="220"/>
      <c r="FP48" s="220"/>
      <c r="FQ48" s="220"/>
      <c r="FR48" s="220"/>
      <c r="FS48" s="220"/>
      <c r="FT48" s="220"/>
      <c r="FU48" s="220"/>
      <c r="FV48" s="220"/>
      <c r="FW48" s="220"/>
      <c r="FX48" s="220"/>
      <c r="FY48" s="220"/>
      <c r="FZ48" s="220"/>
      <c r="GA48" s="220"/>
      <c r="GB48" s="220"/>
      <c r="GC48" s="220"/>
      <c r="GD48" s="220"/>
      <c r="GE48" s="220"/>
      <c r="GF48" s="220"/>
      <c r="GG48" s="220"/>
      <c r="GH48" s="220"/>
      <c r="GI48" s="220"/>
      <c r="GJ48" s="220"/>
      <c r="GK48" s="220"/>
      <c r="GL48" s="220"/>
      <c r="GM48" s="220"/>
      <c r="GN48" s="220"/>
      <c r="GO48" s="220"/>
      <c r="GP48" s="220"/>
      <c r="GQ48" s="220"/>
      <c r="GR48" s="220"/>
      <c r="GS48" s="220"/>
      <c r="GT48" s="220"/>
      <c r="GU48" s="220"/>
      <c r="GV48" s="220"/>
      <c r="GW48" s="220"/>
      <c r="GX48" s="220"/>
      <c r="GY48" s="220"/>
      <c r="GZ48" s="220"/>
      <c r="HA48" s="220"/>
      <c r="HB48" s="220"/>
      <c r="HC48" s="220"/>
      <c r="HD48" s="220"/>
      <c r="HE48" s="220"/>
      <c r="HF48" s="220"/>
      <c r="HG48" s="220"/>
      <c r="HH48" s="220"/>
      <c r="HI48" s="220"/>
      <c r="HJ48" s="220"/>
      <c r="HK48" s="220"/>
      <c r="HL48" s="220"/>
      <c r="HM48" s="220"/>
      <c r="HN48" s="220"/>
      <c r="HO48" s="220"/>
      <c r="HP48" s="220"/>
      <c r="HQ48" s="220"/>
      <c r="HR48" s="220"/>
      <c r="HS48" s="220"/>
      <c r="HT48" s="220"/>
      <c r="HU48" s="220"/>
      <c r="HV48" s="220"/>
      <c r="HW48" s="220"/>
      <c r="HX48" s="220"/>
      <c r="HY48" s="220"/>
      <c r="HZ48" s="220"/>
      <c r="IA48" s="220"/>
      <c r="IB48" s="220"/>
      <c r="IC48" s="220"/>
      <c r="ID48" s="220"/>
      <c r="IE48" s="220"/>
      <c r="IF48" s="220"/>
      <c r="IG48" s="220"/>
      <c r="IH48" s="220"/>
      <c r="II48" s="220"/>
      <c r="IJ48" s="220"/>
      <c r="IK48" s="220"/>
      <c r="IL48" s="220"/>
      <c r="IM48" s="220"/>
      <c r="IN48" s="220"/>
      <c r="IO48" s="220"/>
      <c r="IP48" s="220"/>
      <c r="IQ48" s="220"/>
      <c r="IR48" s="220"/>
      <c r="IS48" s="220"/>
      <c r="IT48" s="220"/>
      <c r="IU48" s="220"/>
      <c r="IV48" s="220"/>
    </row>
    <row r="49" spans="1:256" s="219" customFormat="1" ht="12.75">
      <c r="A49" s="146" t="s">
        <v>491</v>
      </c>
      <c r="B49" s="147">
        <v>2399</v>
      </c>
      <c r="C49" s="148" t="s">
        <v>492</v>
      </c>
      <c r="D49" s="332">
        <v>10000</v>
      </c>
      <c r="E49" s="187">
        <v>17523</v>
      </c>
      <c r="F49" s="365">
        <v>0</v>
      </c>
      <c r="G49" s="188">
        <f t="shared" si="3"/>
        <v>0</v>
      </c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20"/>
      <c r="EE49" s="220"/>
      <c r="EF49" s="220"/>
      <c r="EG49" s="220"/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0"/>
      <c r="FK49" s="220"/>
      <c r="FL49" s="220"/>
      <c r="FM49" s="220"/>
      <c r="FN49" s="220"/>
      <c r="FO49" s="220"/>
      <c r="FP49" s="220"/>
      <c r="FQ49" s="220"/>
      <c r="FR49" s="220"/>
      <c r="FS49" s="220"/>
      <c r="FT49" s="220"/>
      <c r="FU49" s="220"/>
      <c r="FV49" s="220"/>
      <c r="FW49" s="220"/>
      <c r="FX49" s="220"/>
      <c r="FY49" s="220"/>
      <c r="FZ49" s="220"/>
      <c r="GA49" s="220"/>
      <c r="GB49" s="220"/>
      <c r="GC49" s="220"/>
      <c r="GD49" s="220"/>
      <c r="GE49" s="220"/>
      <c r="GF49" s="220"/>
      <c r="GG49" s="220"/>
      <c r="GH49" s="220"/>
      <c r="GI49" s="220"/>
      <c r="GJ49" s="220"/>
      <c r="GK49" s="220"/>
      <c r="GL49" s="220"/>
      <c r="GM49" s="220"/>
      <c r="GN49" s="220"/>
      <c r="GO49" s="220"/>
      <c r="GP49" s="220"/>
      <c r="GQ49" s="220"/>
      <c r="GR49" s="220"/>
      <c r="GS49" s="220"/>
      <c r="GT49" s="220"/>
      <c r="GU49" s="220"/>
      <c r="GV49" s="220"/>
      <c r="GW49" s="220"/>
      <c r="GX49" s="220"/>
      <c r="GY49" s="220"/>
      <c r="GZ49" s="220"/>
      <c r="HA49" s="220"/>
      <c r="HB49" s="220"/>
      <c r="HC49" s="220"/>
      <c r="HD49" s="220"/>
      <c r="HE49" s="220"/>
      <c r="HF49" s="220"/>
      <c r="HG49" s="220"/>
      <c r="HH49" s="220"/>
      <c r="HI49" s="220"/>
      <c r="HJ49" s="220"/>
      <c r="HK49" s="220"/>
      <c r="HL49" s="220"/>
      <c r="HM49" s="220"/>
      <c r="HN49" s="220"/>
      <c r="HO49" s="220"/>
      <c r="HP49" s="220"/>
      <c r="HQ49" s="220"/>
      <c r="HR49" s="220"/>
      <c r="HS49" s="220"/>
      <c r="HT49" s="220"/>
      <c r="HU49" s="220"/>
      <c r="HV49" s="220"/>
      <c r="HW49" s="220"/>
      <c r="HX49" s="220"/>
      <c r="HY49" s="220"/>
      <c r="HZ49" s="220"/>
      <c r="IA49" s="220"/>
      <c r="IB49" s="220"/>
      <c r="IC49" s="220"/>
      <c r="ID49" s="220"/>
      <c r="IE49" s="220"/>
      <c r="IF49" s="220"/>
      <c r="IG49" s="220"/>
      <c r="IH49" s="220"/>
      <c r="II49" s="220"/>
      <c r="IJ49" s="220"/>
      <c r="IK49" s="220"/>
      <c r="IL49" s="220"/>
      <c r="IM49" s="220"/>
      <c r="IN49" s="220"/>
      <c r="IO49" s="220"/>
      <c r="IP49" s="220"/>
      <c r="IQ49" s="220"/>
      <c r="IR49" s="220"/>
      <c r="IS49" s="220"/>
      <c r="IT49" s="220"/>
      <c r="IU49" s="220"/>
      <c r="IV49" s="220"/>
    </row>
    <row r="50" spans="1:256" s="29" customFormat="1" ht="12.75">
      <c r="A50" s="146" t="s">
        <v>491</v>
      </c>
      <c r="B50" s="147">
        <v>3799</v>
      </c>
      <c r="C50" s="148" t="s">
        <v>17</v>
      </c>
      <c r="D50" s="332">
        <v>0</v>
      </c>
      <c r="E50" s="187">
        <v>1215</v>
      </c>
      <c r="F50" s="365">
        <v>1026</v>
      </c>
      <c r="G50" s="188">
        <f t="shared" si="3"/>
        <v>84.44444444444444</v>
      </c>
      <c r="O50" s="8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30"/>
      <c r="B51" s="247"/>
      <c r="C51" s="246" t="s">
        <v>865</v>
      </c>
      <c r="D51" s="231">
        <f>SUM(D45:D50)</f>
        <v>56700</v>
      </c>
      <c r="E51" s="232">
        <f>SUM(E45:E50)</f>
        <v>84918</v>
      </c>
      <c r="F51" s="440">
        <f>SUM(F45:F50)</f>
        <v>59936</v>
      </c>
      <c r="G51" s="131">
        <f t="shared" si="3"/>
        <v>70.58103111236721</v>
      </c>
      <c r="O51" s="8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9"/>
      <c r="C52" s="234"/>
      <c r="D52" s="235"/>
      <c r="E52" s="236"/>
      <c r="F52" s="237"/>
      <c r="G52" s="238"/>
      <c r="O52" s="8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9" customFormat="1" ht="12.75">
      <c r="A53" s="239"/>
      <c r="B53" s="249"/>
      <c r="C53" s="248" t="s">
        <v>866</v>
      </c>
      <c r="D53" s="240">
        <f>D40+D51</f>
        <v>111103</v>
      </c>
      <c r="E53" s="241">
        <f>E40+E51</f>
        <v>118241</v>
      </c>
      <c r="F53" s="242">
        <f>F40+F51</f>
        <v>83613</v>
      </c>
      <c r="G53" s="10">
        <f>F53/E53*100</f>
        <v>70.71405011797938</v>
      </c>
      <c r="O53" s="8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9" customFormat="1" ht="12.75">
      <c r="A54" s="16"/>
      <c r="B54" s="69"/>
      <c r="C54" s="234"/>
      <c r="D54" s="235"/>
      <c r="E54" s="236"/>
      <c r="F54" s="237"/>
      <c r="G54" s="238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</row>
    <row r="55" spans="1:7" ht="15.75">
      <c r="A55" s="74" t="s">
        <v>493</v>
      </c>
      <c r="B55" s="29"/>
      <c r="C55" s="29"/>
      <c r="D55" s="84"/>
      <c r="E55" s="84"/>
      <c r="G55" s="29"/>
    </row>
    <row r="56" spans="1:256" s="132" customFormat="1" ht="15.75">
      <c r="A56" s="74"/>
      <c r="B56" s="29"/>
      <c r="C56" s="29"/>
      <c r="D56" s="84"/>
      <c r="E56" s="84"/>
      <c r="F56" s="84"/>
      <c r="G56" s="29"/>
      <c r="H56" s="29"/>
      <c r="I56" s="29"/>
      <c r="J56" s="29"/>
      <c r="K56" s="29"/>
      <c r="L56" s="29"/>
      <c r="M56" s="29"/>
      <c r="N56" s="29"/>
      <c r="O56" s="84" t="s">
        <v>740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32" customFormat="1" ht="12.75">
      <c r="A57" s="591" t="s">
        <v>514</v>
      </c>
      <c r="B57" s="591"/>
      <c r="C57" s="29"/>
      <c r="D57" s="84"/>
      <c r="E57" s="84"/>
      <c r="F57" s="84"/>
      <c r="G57" s="29"/>
      <c r="H57" s="29"/>
      <c r="I57" s="29"/>
      <c r="J57" s="29"/>
      <c r="K57" s="29"/>
      <c r="L57" s="29"/>
      <c r="M57" s="29"/>
      <c r="N57" s="29"/>
      <c r="O57" s="8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32" customFormat="1" ht="12.75">
      <c r="A58" s="76"/>
      <c r="B58" s="76"/>
      <c r="C58" s="29"/>
      <c r="D58" s="84"/>
      <c r="E58" s="84"/>
      <c r="F58" s="84"/>
      <c r="G58" s="29"/>
      <c r="H58" s="29"/>
      <c r="I58" s="29"/>
      <c r="J58" s="29"/>
      <c r="K58" s="29"/>
      <c r="L58" s="29"/>
      <c r="M58" s="29"/>
      <c r="N58" s="29"/>
      <c r="O58" s="8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32" customFormat="1" ht="12.75">
      <c r="A59" s="138" t="s">
        <v>610</v>
      </c>
      <c r="B59" s="29"/>
      <c r="C59" s="29"/>
      <c r="D59" s="84"/>
      <c r="E59" s="84"/>
      <c r="F59" s="84"/>
      <c r="G59" s="29"/>
      <c r="H59" s="29"/>
      <c r="I59" s="29"/>
      <c r="J59" s="29"/>
      <c r="K59" s="29"/>
      <c r="L59" s="29"/>
      <c r="M59" s="29"/>
      <c r="N59" s="29"/>
      <c r="O59" s="8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32" customFormat="1" ht="25.5">
      <c r="A60" s="7" t="s">
        <v>488</v>
      </c>
      <c r="B60" s="7" t="s">
        <v>489</v>
      </c>
      <c r="C60" s="5" t="s">
        <v>490</v>
      </c>
      <c r="D60" s="52" t="s">
        <v>612</v>
      </c>
      <c r="E60" s="59" t="s">
        <v>613</v>
      </c>
      <c r="F60" s="5" t="s">
        <v>479</v>
      </c>
      <c r="G60" s="51" t="s">
        <v>614</v>
      </c>
      <c r="H60" s="29"/>
      <c r="I60" s="29"/>
      <c r="J60" s="29"/>
      <c r="K60" s="29"/>
      <c r="L60" s="29"/>
      <c r="M60" s="29"/>
      <c r="N60" s="29"/>
      <c r="O60" s="8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32" customFormat="1" ht="12.75">
      <c r="A61" s="595" t="s">
        <v>494</v>
      </c>
      <c r="B61" s="44">
        <v>3114</v>
      </c>
      <c r="C61" s="34" t="s">
        <v>496</v>
      </c>
      <c r="D61" s="187">
        <v>11067</v>
      </c>
      <c r="E61" s="187">
        <v>11223</v>
      </c>
      <c r="F61" s="463">
        <v>11223</v>
      </c>
      <c r="G61" s="188">
        <f aca="true" t="shared" si="4" ref="G61:G73">F61/E61*100</f>
        <v>100</v>
      </c>
      <c r="H61" s="29"/>
      <c r="I61" s="29"/>
      <c r="J61" s="29"/>
      <c r="K61" s="29"/>
      <c r="L61" s="29"/>
      <c r="M61" s="29"/>
      <c r="N61" s="29"/>
      <c r="O61" s="8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32" customFormat="1" ht="12.75">
      <c r="A62" s="595"/>
      <c r="B62" s="44">
        <v>3116</v>
      </c>
      <c r="C62" s="34" t="s">
        <v>497</v>
      </c>
      <c r="D62" s="189">
        <v>3199</v>
      </c>
      <c r="E62" s="189">
        <v>3510</v>
      </c>
      <c r="F62" s="463">
        <v>3510</v>
      </c>
      <c r="G62" s="188">
        <f t="shared" si="4"/>
        <v>100</v>
      </c>
      <c r="H62" s="29"/>
      <c r="I62" s="29"/>
      <c r="J62" s="29"/>
      <c r="K62" s="29"/>
      <c r="L62" s="29"/>
      <c r="M62" s="29"/>
      <c r="N62" s="29"/>
      <c r="O62" s="8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32" customFormat="1" ht="12.75">
      <c r="A63" s="595"/>
      <c r="B63" s="44">
        <v>3121</v>
      </c>
      <c r="C63" s="34" t="s">
        <v>498</v>
      </c>
      <c r="D63" s="189">
        <v>47201</v>
      </c>
      <c r="E63" s="189">
        <v>48162</v>
      </c>
      <c r="F63" s="463">
        <v>48162</v>
      </c>
      <c r="G63" s="188">
        <f t="shared" si="4"/>
        <v>100</v>
      </c>
      <c r="H63" s="29"/>
      <c r="I63" s="29"/>
      <c r="J63" s="29"/>
      <c r="K63" s="29"/>
      <c r="L63" s="29"/>
      <c r="M63" s="29"/>
      <c r="N63" s="29"/>
      <c r="O63" s="8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32" customFormat="1" ht="12.75">
      <c r="A64" s="595"/>
      <c r="B64" s="44">
        <v>3122</v>
      </c>
      <c r="C64" s="34" t="s">
        <v>499</v>
      </c>
      <c r="D64" s="189">
        <v>90859</v>
      </c>
      <c r="E64" s="189">
        <v>91033</v>
      </c>
      <c r="F64" s="463">
        <v>91033</v>
      </c>
      <c r="G64" s="188">
        <f t="shared" si="4"/>
        <v>100</v>
      </c>
      <c r="H64" s="29"/>
      <c r="I64" s="29"/>
      <c r="J64" s="29"/>
      <c r="K64" s="29"/>
      <c r="L64" s="29"/>
      <c r="M64" s="29"/>
      <c r="N64" s="29"/>
      <c r="O64" s="8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32" customFormat="1" ht="12.75">
      <c r="A65" s="595"/>
      <c r="B65" s="44">
        <v>3123</v>
      </c>
      <c r="C65" s="34" t="s">
        <v>500</v>
      </c>
      <c r="D65" s="187">
        <v>113971</v>
      </c>
      <c r="E65" s="187">
        <v>113164</v>
      </c>
      <c r="F65" s="463">
        <v>113164</v>
      </c>
      <c r="G65" s="188">
        <f t="shared" si="4"/>
        <v>100</v>
      </c>
      <c r="H65" s="29"/>
      <c r="I65" s="29"/>
      <c r="J65" s="29"/>
      <c r="K65" s="29"/>
      <c r="L65" s="29"/>
      <c r="M65" s="29"/>
      <c r="N65" s="29"/>
      <c r="O65" s="8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32" customFormat="1" ht="12.75">
      <c r="A66" s="595"/>
      <c r="B66" s="44">
        <v>3125</v>
      </c>
      <c r="C66" s="34" t="s">
        <v>218</v>
      </c>
      <c r="D66" s="189">
        <v>3223</v>
      </c>
      <c r="E66" s="189">
        <v>3223</v>
      </c>
      <c r="F66" s="463">
        <v>3223</v>
      </c>
      <c r="G66" s="188">
        <f t="shared" si="4"/>
        <v>100</v>
      </c>
      <c r="H66" s="29"/>
      <c r="I66" s="29"/>
      <c r="J66" s="29"/>
      <c r="K66" s="29"/>
      <c r="L66" s="29"/>
      <c r="M66" s="29"/>
      <c r="N66" s="29"/>
      <c r="O66" s="8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32" customFormat="1" ht="12.75">
      <c r="A67" s="595"/>
      <c r="B67" s="44">
        <v>3145</v>
      </c>
      <c r="C67" s="34" t="s">
        <v>502</v>
      </c>
      <c r="D67" s="189">
        <v>3476</v>
      </c>
      <c r="E67" s="189">
        <v>3243</v>
      </c>
      <c r="F67" s="463">
        <v>3243</v>
      </c>
      <c r="G67" s="188">
        <f t="shared" si="4"/>
        <v>100</v>
      </c>
      <c r="H67" s="29"/>
      <c r="I67" s="29"/>
      <c r="J67" s="29"/>
      <c r="K67" s="29"/>
      <c r="L67" s="29"/>
      <c r="M67" s="29"/>
      <c r="N67" s="29"/>
      <c r="O67" s="8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32" customFormat="1" ht="12.75">
      <c r="A68" s="595"/>
      <c r="B68" s="147">
        <v>3146</v>
      </c>
      <c r="C68" s="150" t="s">
        <v>652</v>
      </c>
      <c r="D68" s="189">
        <v>4185</v>
      </c>
      <c r="E68" s="189">
        <v>4185</v>
      </c>
      <c r="F68" s="464">
        <v>4185</v>
      </c>
      <c r="G68" s="190">
        <f t="shared" si="4"/>
        <v>100</v>
      </c>
      <c r="H68" s="29"/>
      <c r="I68" s="29"/>
      <c r="J68" s="29"/>
      <c r="K68" s="29"/>
      <c r="L68" s="29"/>
      <c r="M68" s="29"/>
      <c r="N68" s="29"/>
      <c r="O68" s="84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32" customFormat="1" ht="12.75">
      <c r="A69" s="595"/>
      <c r="B69" s="44">
        <v>3147</v>
      </c>
      <c r="C69" s="34" t="s">
        <v>504</v>
      </c>
      <c r="D69" s="189">
        <v>3000</v>
      </c>
      <c r="E69" s="189">
        <v>3160</v>
      </c>
      <c r="F69" s="464">
        <v>3160</v>
      </c>
      <c r="G69" s="190">
        <f t="shared" si="4"/>
        <v>100</v>
      </c>
      <c r="H69" s="29"/>
      <c r="I69" s="29"/>
      <c r="J69" s="29"/>
      <c r="K69" s="29"/>
      <c r="L69" s="29"/>
      <c r="M69" s="29"/>
      <c r="N69" s="29"/>
      <c r="O69" s="84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7" ht="12.75">
      <c r="A70" s="595"/>
      <c r="B70" s="44">
        <v>3150</v>
      </c>
      <c r="C70" s="34" t="s">
        <v>505</v>
      </c>
      <c r="D70" s="189">
        <v>3090</v>
      </c>
      <c r="E70" s="189">
        <v>3012</v>
      </c>
      <c r="F70" s="463">
        <v>3012</v>
      </c>
      <c r="G70" s="188">
        <f t="shared" si="4"/>
        <v>100</v>
      </c>
    </row>
    <row r="71" spans="1:18" ht="12.75">
      <c r="A71" s="595"/>
      <c r="B71" s="44">
        <v>3421</v>
      </c>
      <c r="C71" s="34" t="s">
        <v>507</v>
      </c>
      <c r="D71" s="259">
        <v>5747</v>
      </c>
      <c r="E71" s="375">
        <v>4875</v>
      </c>
      <c r="F71" s="463">
        <v>4875</v>
      </c>
      <c r="G71" s="188">
        <f t="shared" si="4"/>
        <v>100</v>
      </c>
      <c r="R71" s="15" t="s">
        <v>650</v>
      </c>
    </row>
    <row r="72" spans="1:256" s="132" customFormat="1" ht="12.75">
      <c r="A72" s="586"/>
      <c r="B72" s="44">
        <v>4322</v>
      </c>
      <c r="C72" s="34" t="s">
        <v>508</v>
      </c>
      <c r="D72" s="259">
        <v>19788</v>
      </c>
      <c r="E72" s="189">
        <v>19788</v>
      </c>
      <c r="F72" s="463">
        <v>19788</v>
      </c>
      <c r="G72" s="188">
        <f t="shared" si="4"/>
        <v>100</v>
      </c>
      <c r="H72" s="29"/>
      <c r="I72" s="29"/>
      <c r="J72" s="29"/>
      <c r="K72" s="29"/>
      <c r="L72" s="29"/>
      <c r="M72" s="29"/>
      <c r="N72" s="29"/>
      <c r="O72" s="84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32" customFormat="1" ht="12.75">
      <c r="A73" s="631" t="s">
        <v>509</v>
      </c>
      <c r="B73" s="632"/>
      <c r="C73" s="633"/>
      <c r="D73" s="290">
        <f>SUM(D61:D72)</f>
        <v>308806</v>
      </c>
      <c r="E73" s="290">
        <f>SUM(E61:E72)</f>
        <v>308578</v>
      </c>
      <c r="F73" s="447">
        <f>SUM(F61:F72)</f>
        <v>308578</v>
      </c>
      <c r="G73" s="131">
        <f t="shared" si="4"/>
        <v>100</v>
      </c>
      <c r="H73" s="29"/>
      <c r="I73" s="29"/>
      <c r="J73" s="29"/>
      <c r="K73" s="29"/>
      <c r="L73" s="29"/>
      <c r="M73" s="29"/>
      <c r="N73" s="29"/>
      <c r="O73" s="84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32" customFormat="1" ht="12.75">
      <c r="A74" s="39"/>
      <c r="B74" s="39"/>
      <c r="C74" s="39"/>
      <c r="D74" s="53"/>
      <c r="E74" s="40"/>
      <c r="F74" s="40"/>
      <c r="G74" s="31"/>
      <c r="H74" s="29"/>
      <c r="I74" s="29"/>
      <c r="J74" s="29"/>
      <c r="K74" s="29"/>
      <c r="L74" s="29"/>
      <c r="M74" s="29"/>
      <c r="N74" s="29"/>
      <c r="O74" s="8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32" customFormat="1" ht="12.75">
      <c r="A75" s="137" t="s">
        <v>912</v>
      </c>
      <c r="B75" s="16"/>
      <c r="C75" s="17"/>
      <c r="D75" s="54"/>
      <c r="E75" s="18"/>
      <c r="F75" s="84"/>
      <c r="G75" s="29"/>
      <c r="H75" s="29"/>
      <c r="I75" s="29"/>
      <c r="J75" s="29"/>
      <c r="K75" s="29"/>
      <c r="L75" s="29"/>
      <c r="M75" s="29"/>
      <c r="N75" s="29"/>
      <c r="O75" s="8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32" customFormat="1" ht="25.5">
      <c r="A76" s="7" t="s">
        <v>488</v>
      </c>
      <c r="B76" s="7" t="s">
        <v>489</v>
      </c>
      <c r="C76" s="5" t="s">
        <v>490</v>
      </c>
      <c r="D76" s="52" t="s">
        <v>612</v>
      </c>
      <c r="E76" s="59" t="s">
        <v>613</v>
      </c>
      <c r="F76" s="5" t="s">
        <v>479</v>
      </c>
      <c r="G76" s="51" t="s">
        <v>614</v>
      </c>
      <c r="H76" s="29"/>
      <c r="I76" s="29"/>
      <c r="J76" s="29"/>
      <c r="K76" s="29"/>
      <c r="L76" s="29"/>
      <c r="M76" s="29"/>
      <c r="N76" s="29"/>
      <c r="O76" s="8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32" customFormat="1" ht="12.75">
      <c r="A77" s="612" t="s">
        <v>494</v>
      </c>
      <c r="B77" s="151">
        <v>3111</v>
      </c>
      <c r="C77" s="152" t="s">
        <v>587</v>
      </c>
      <c r="D77" s="191">
        <v>0</v>
      </c>
      <c r="E77" s="191">
        <v>323822</v>
      </c>
      <c r="F77" s="365">
        <v>323822</v>
      </c>
      <c r="G77" s="201">
        <f aca="true" t="shared" si="5" ref="G77:G93">F77/E77*100</f>
        <v>100</v>
      </c>
      <c r="H77" s="29"/>
      <c r="I77" s="29"/>
      <c r="J77" s="29"/>
      <c r="K77" s="29"/>
      <c r="L77" s="29"/>
      <c r="M77" s="29"/>
      <c r="N77" s="29"/>
      <c r="O77" s="8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32" customFormat="1" ht="12.75">
      <c r="A78" s="595"/>
      <c r="B78" s="44">
        <v>3112</v>
      </c>
      <c r="C78" s="34" t="s">
        <v>495</v>
      </c>
      <c r="D78" s="28">
        <v>0</v>
      </c>
      <c r="E78" s="191">
        <v>1535</v>
      </c>
      <c r="F78" s="419">
        <v>1535</v>
      </c>
      <c r="G78" s="201">
        <f t="shared" si="5"/>
        <v>100</v>
      </c>
      <c r="H78" s="29"/>
      <c r="I78" s="29"/>
      <c r="J78" s="29"/>
      <c r="K78" s="29"/>
      <c r="L78" s="29"/>
      <c r="M78" s="29"/>
      <c r="N78" s="29"/>
      <c r="O78" s="84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32" customFormat="1" ht="12.75">
      <c r="A79" s="595"/>
      <c r="B79" s="44">
        <v>3113</v>
      </c>
      <c r="C79" s="34" t="s">
        <v>611</v>
      </c>
      <c r="D79" s="28">
        <v>0</v>
      </c>
      <c r="E79" s="191">
        <v>1670212</v>
      </c>
      <c r="F79" s="419">
        <v>1670212</v>
      </c>
      <c r="G79" s="201">
        <f t="shared" si="5"/>
        <v>100</v>
      </c>
      <c r="H79" s="29"/>
      <c r="I79" s="29"/>
      <c r="J79" s="29"/>
      <c r="K79" s="29"/>
      <c r="L79" s="29"/>
      <c r="M79" s="29"/>
      <c r="N79" s="29"/>
      <c r="O79" s="8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32" customFormat="1" ht="12.75">
      <c r="A80" s="595"/>
      <c r="B80" s="44">
        <v>3114</v>
      </c>
      <c r="C80" s="34" t="s">
        <v>496</v>
      </c>
      <c r="D80" s="28">
        <v>0</v>
      </c>
      <c r="E80" s="191">
        <v>87314</v>
      </c>
      <c r="F80" s="419">
        <v>87314</v>
      </c>
      <c r="G80" s="201">
        <f t="shared" si="5"/>
        <v>100</v>
      </c>
      <c r="H80" s="29"/>
      <c r="I80" s="29"/>
      <c r="J80" s="29"/>
      <c r="K80" s="29"/>
      <c r="L80" s="29"/>
      <c r="M80" s="29"/>
      <c r="N80" s="29"/>
      <c r="O80" s="8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32" customFormat="1" ht="12.75">
      <c r="A81" s="595"/>
      <c r="B81" s="44">
        <v>3116</v>
      </c>
      <c r="C81" s="34" t="s">
        <v>497</v>
      </c>
      <c r="D81" s="28">
        <v>0</v>
      </c>
      <c r="E81" s="191">
        <v>14376</v>
      </c>
      <c r="F81" s="419">
        <v>14376</v>
      </c>
      <c r="G81" s="201">
        <f t="shared" si="5"/>
        <v>100</v>
      </c>
      <c r="H81" s="29"/>
      <c r="I81" s="29"/>
      <c r="J81" s="29"/>
      <c r="K81" s="29"/>
      <c r="L81" s="29"/>
      <c r="M81" s="29"/>
      <c r="N81" s="29"/>
      <c r="O81" s="8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32" customFormat="1" ht="12.75">
      <c r="A82" s="595"/>
      <c r="B82" s="44">
        <v>3121</v>
      </c>
      <c r="C82" s="34" t="s">
        <v>498</v>
      </c>
      <c r="D82" s="28">
        <v>0</v>
      </c>
      <c r="E82" s="191">
        <v>225219</v>
      </c>
      <c r="F82" s="419">
        <v>225219</v>
      </c>
      <c r="G82" s="201">
        <f t="shared" si="5"/>
        <v>100</v>
      </c>
      <c r="H82" s="29"/>
      <c r="I82" s="29"/>
      <c r="J82" s="29"/>
      <c r="K82" s="29"/>
      <c r="L82" s="29"/>
      <c r="M82" s="29"/>
      <c r="N82" s="29"/>
      <c r="O82" s="84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32" customFormat="1" ht="12.75">
      <c r="A83" s="595"/>
      <c r="B83" s="44">
        <v>3122</v>
      </c>
      <c r="C83" s="34" t="s">
        <v>499</v>
      </c>
      <c r="D83" s="28">
        <v>0</v>
      </c>
      <c r="E83" s="191">
        <v>386811</v>
      </c>
      <c r="F83" s="419">
        <v>386811</v>
      </c>
      <c r="G83" s="201">
        <f t="shared" si="5"/>
        <v>100</v>
      </c>
      <c r="H83" s="29"/>
      <c r="I83" s="29"/>
      <c r="J83" s="29"/>
      <c r="K83" s="29"/>
      <c r="L83" s="29"/>
      <c r="M83" s="29"/>
      <c r="N83" s="29"/>
      <c r="O83" s="84"/>
      <c r="P83" s="15"/>
      <c r="Q83" s="15"/>
      <c r="R83" s="15"/>
      <c r="S83" s="15"/>
      <c r="T83" s="15" t="s">
        <v>889</v>
      </c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32" customFormat="1" ht="12.75">
      <c r="A84" s="595"/>
      <c r="B84" s="44">
        <v>3123</v>
      </c>
      <c r="C84" s="34" t="s">
        <v>500</v>
      </c>
      <c r="D84" s="28">
        <v>0</v>
      </c>
      <c r="E84" s="191">
        <v>423674</v>
      </c>
      <c r="F84" s="419">
        <v>423674</v>
      </c>
      <c r="G84" s="201">
        <f t="shared" si="5"/>
        <v>100</v>
      </c>
      <c r="H84" s="29"/>
      <c r="I84" s="29"/>
      <c r="J84" s="29"/>
      <c r="K84" s="29"/>
      <c r="L84" s="29"/>
      <c r="M84" s="29"/>
      <c r="N84" s="29"/>
      <c r="O84" s="8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32" customFormat="1" ht="12.75">
      <c r="A85" s="595"/>
      <c r="B85" s="44">
        <v>3125</v>
      </c>
      <c r="C85" s="34" t="s">
        <v>501</v>
      </c>
      <c r="D85" s="28">
        <v>0</v>
      </c>
      <c r="E85" s="191">
        <v>11499</v>
      </c>
      <c r="F85" s="419">
        <v>11499</v>
      </c>
      <c r="G85" s="201">
        <f t="shared" si="5"/>
        <v>100</v>
      </c>
      <c r="H85" s="29"/>
      <c r="I85" s="29"/>
      <c r="J85" s="29"/>
      <c r="K85" s="29"/>
      <c r="L85" s="29"/>
      <c r="M85" s="29"/>
      <c r="N85" s="29"/>
      <c r="O85" s="8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32" customFormat="1" ht="12.75">
      <c r="A86" s="595"/>
      <c r="B86" s="44">
        <v>3141</v>
      </c>
      <c r="C86" s="34" t="s">
        <v>643</v>
      </c>
      <c r="D86" s="28">
        <v>0</v>
      </c>
      <c r="E86" s="191">
        <v>11182</v>
      </c>
      <c r="F86" s="419">
        <v>11182</v>
      </c>
      <c r="G86" s="201">
        <f t="shared" si="5"/>
        <v>100</v>
      </c>
      <c r="H86" s="29"/>
      <c r="I86" s="29"/>
      <c r="J86" s="29"/>
      <c r="K86" s="29"/>
      <c r="L86" s="29"/>
      <c r="M86" s="29"/>
      <c r="N86" s="29"/>
      <c r="O86" s="8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32" customFormat="1" ht="12.75">
      <c r="A87" s="595"/>
      <c r="B87" s="44">
        <v>3145</v>
      </c>
      <c r="C87" s="34" t="s">
        <v>502</v>
      </c>
      <c r="D87" s="28">
        <v>0</v>
      </c>
      <c r="E87" s="191">
        <v>18125</v>
      </c>
      <c r="F87" s="419">
        <v>18125</v>
      </c>
      <c r="G87" s="201">
        <f t="shared" si="5"/>
        <v>100</v>
      </c>
      <c r="H87" s="29"/>
      <c r="I87" s="29"/>
      <c r="J87" s="29"/>
      <c r="K87" s="29"/>
      <c r="L87" s="29"/>
      <c r="M87" s="29"/>
      <c r="N87" s="29"/>
      <c r="O87" s="8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32" customFormat="1" ht="25.5">
      <c r="A88" s="595"/>
      <c r="B88" s="161">
        <v>3146</v>
      </c>
      <c r="C88" s="150" t="s">
        <v>655</v>
      </c>
      <c r="D88" s="198">
        <v>0</v>
      </c>
      <c r="E88" s="336">
        <v>16704</v>
      </c>
      <c r="F88" s="389">
        <v>16704</v>
      </c>
      <c r="G88" s="201">
        <f t="shared" si="5"/>
        <v>100</v>
      </c>
      <c r="H88" s="29"/>
      <c r="I88" s="29"/>
      <c r="J88" s="29"/>
      <c r="K88" s="29"/>
      <c r="L88" s="29"/>
      <c r="M88" s="29"/>
      <c r="N88" s="29"/>
      <c r="O88" s="84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33" customFormat="1" ht="12.75">
      <c r="A89" s="595"/>
      <c r="B89" s="44">
        <v>3150</v>
      </c>
      <c r="C89" s="34" t="s">
        <v>505</v>
      </c>
      <c r="D89" s="28">
        <v>0</v>
      </c>
      <c r="E89" s="191">
        <v>22626</v>
      </c>
      <c r="F89" s="419">
        <v>22626</v>
      </c>
      <c r="G89" s="201">
        <f t="shared" si="5"/>
        <v>100</v>
      </c>
      <c r="O89" s="8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7" ht="12.75">
      <c r="A90" s="595"/>
      <c r="B90" s="44">
        <v>3231</v>
      </c>
      <c r="C90" s="34" t="s">
        <v>506</v>
      </c>
      <c r="D90" s="28">
        <v>0</v>
      </c>
      <c r="E90" s="191">
        <v>130932</v>
      </c>
      <c r="F90" s="419">
        <v>130932</v>
      </c>
      <c r="G90" s="201">
        <f t="shared" si="5"/>
        <v>100</v>
      </c>
    </row>
    <row r="91" spans="1:7" ht="12.75">
      <c r="A91" s="595"/>
      <c r="B91" s="44">
        <v>3299</v>
      </c>
      <c r="C91" s="34" t="s">
        <v>511</v>
      </c>
      <c r="D91" s="28">
        <v>3260624</v>
      </c>
      <c r="E91" s="338">
        <v>0</v>
      </c>
      <c r="F91" s="419">
        <v>0</v>
      </c>
      <c r="G91" s="201">
        <v>0</v>
      </c>
    </row>
    <row r="92" spans="1:7" ht="12.75">
      <c r="A92" s="595"/>
      <c r="B92" s="44">
        <v>3421</v>
      </c>
      <c r="C92" s="34" t="s">
        <v>507</v>
      </c>
      <c r="D92" s="28">
        <v>0</v>
      </c>
      <c r="E92" s="191">
        <v>33022</v>
      </c>
      <c r="F92" s="419">
        <v>33022</v>
      </c>
      <c r="G92" s="201">
        <f t="shared" si="5"/>
        <v>100</v>
      </c>
    </row>
    <row r="93" spans="1:20" ht="12.75">
      <c r="A93" s="595"/>
      <c r="B93" s="44">
        <v>4322</v>
      </c>
      <c r="C93" s="34" t="s">
        <v>508</v>
      </c>
      <c r="D93" s="28">
        <v>0</v>
      </c>
      <c r="E93" s="191">
        <v>51832</v>
      </c>
      <c r="F93" s="419">
        <v>51832</v>
      </c>
      <c r="G93" s="201">
        <f t="shared" si="5"/>
        <v>100</v>
      </c>
      <c r="T93" s="172"/>
    </row>
    <row r="94" spans="1:7" ht="12.75">
      <c r="A94" s="609" t="s">
        <v>594</v>
      </c>
      <c r="B94" s="610"/>
      <c r="C94" s="611"/>
      <c r="D94" s="291">
        <f>SUM(D77:D93)</f>
        <v>3260624</v>
      </c>
      <c r="E94" s="158">
        <f>SUM(E77:E93)</f>
        <v>3428885</v>
      </c>
      <c r="F94" s="448">
        <f>SUM(F77:F93)</f>
        <v>3428885</v>
      </c>
      <c r="G94" s="131">
        <f>F94/E94*100</f>
        <v>100</v>
      </c>
    </row>
    <row r="95" spans="1:7" ht="12.75">
      <c r="A95" s="587"/>
      <c r="B95" s="587"/>
      <c r="C95" s="587"/>
      <c r="D95" s="587"/>
      <c r="E95" s="587"/>
      <c r="F95" s="587"/>
      <c r="G95" s="587"/>
    </row>
    <row r="96" spans="1:256" s="132" customFormat="1" ht="12.75">
      <c r="A96" s="588"/>
      <c r="B96" s="588"/>
      <c r="C96" s="588"/>
      <c r="D96" s="588"/>
      <c r="E96" s="588"/>
      <c r="F96" s="588"/>
      <c r="G96" s="588"/>
      <c r="H96" s="29"/>
      <c r="I96" s="29"/>
      <c r="J96" s="29"/>
      <c r="K96" s="29"/>
      <c r="L96" s="29"/>
      <c r="M96" s="29"/>
      <c r="N96" s="29"/>
      <c r="O96" s="84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32" customFormat="1" ht="12.75">
      <c r="A97" s="590" t="s">
        <v>618</v>
      </c>
      <c r="B97" s="590"/>
      <c r="C97" s="590"/>
      <c r="D97" s="590"/>
      <c r="E97" s="590"/>
      <c r="F97" s="590"/>
      <c r="G97" s="590"/>
      <c r="H97" s="29"/>
      <c r="I97" s="29"/>
      <c r="J97" s="29"/>
      <c r="K97" s="29"/>
      <c r="L97" s="29"/>
      <c r="M97" s="29"/>
      <c r="N97" s="29"/>
      <c r="O97" s="84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32" customFormat="1" ht="25.5">
      <c r="A98" s="7" t="s">
        <v>488</v>
      </c>
      <c r="B98" s="7" t="s">
        <v>489</v>
      </c>
      <c r="C98" s="5" t="s">
        <v>490</v>
      </c>
      <c r="D98" s="52" t="s">
        <v>612</v>
      </c>
      <c r="E98" s="59" t="s">
        <v>613</v>
      </c>
      <c r="F98" s="5">
        <v>429</v>
      </c>
      <c r="G98" s="51" t="s">
        <v>614</v>
      </c>
      <c r="H98" s="29"/>
      <c r="I98" s="29"/>
      <c r="J98" s="29"/>
      <c r="K98" s="29"/>
      <c r="L98" s="29"/>
      <c r="M98" s="29"/>
      <c r="N98" s="29"/>
      <c r="O98" s="84"/>
      <c r="P98" s="15"/>
      <c r="Q98" s="15"/>
      <c r="R98" s="15"/>
      <c r="S98" s="15"/>
      <c r="T98" s="15"/>
      <c r="U98" s="15"/>
      <c r="V98" s="15"/>
      <c r="W98" s="172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32" customFormat="1" ht="12.75">
      <c r="A99" s="612" t="s">
        <v>494</v>
      </c>
      <c r="B99" s="153">
        <v>3111</v>
      </c>
      <c r="C99" s="34" t="s">
        <v>587</v>
      </c>
      <c r="D99" s="28">
        <v>0</v>
      </c>
      <c r="E99" s="339">
        <v>579</v>
      </c>
      <c r="F99" s="419">
        <v>573</v>
      </c>
      <c r="G99" s="388">
        <f aca="true" t="shared" si="6" ref="G99:G110">F99/E99*100</f>
        <v>98.96373056994818</v>
      </c>
      <c r="H99" s="29"/>
      <c r="I99" s="29"/>
      <c r="J99" s="29"/>
      <c r="K99" s="29"/>
      <c r="L99" s="29"/>
      <c r="M99" s="29"/>
      <c r="N99" s="29"/>
      <c r="O99" s="8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32" customFormat="1" ht="12.75">
      <c r="A100" s="595"/>
      <c r="B100" s="67">
        <v>3121</v>
      </c>
      <c r="C100" s="34" t="s">
        <v>498</v>
      </c>
      <c r="D100" s="28">
        <v>0</v>
      </c>
      <c r="E100" s="339">
        <v>5508</v>
      </c>
      <c r="F100" s="419">
        <v>5505</v>
      </c>
      <c r="G100" s="388">
        <f t="shared" si="6"/>
        <v>99.94553376906318</v>
      </c>
      <c r="H100" s="29"/>
      <c r="I100" s="29"/>
      <c r="J100" s="29"/>
      <c r="K100" s="29"/>
      <c r="L100" s="29"/>
      <c r="M100" s="29"/>
      <c r="N100" s="29"/>
      <c r="O100" s="84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32" customFormat="1" ht="12.75">
      <c r="A101" s="595"/>
      <c r="B101" s="154">
        <v>3122</v>
      </c>
      <c r="C101" s="155" t="s">
        <v>499</v>
      </c>
      <c r="D101" s="28">
        <v>0</v>
      </c>
      <c r="E101" s="339">
        <v>57960</v>
      </c>
      <c r="F101" s="465">
        <v>57898</v>
      </c>
      <c r="G101" s="388">
        <f t="shared" si="6"/>
        <v>99.89302967563837</v>
      </c>
      <c r="H101" s="29"/>
      <c r="I101" s="29"/>
      <c r="J101" s="29"/>
      <c r="K101" s="29"/>
      <c r="L101" s="29"/>
      <c r="M101" s="29"/>
      <c r="N101" s="29"/>
      <c r="O101" s="84"/>
      <c r="P101" s="15"/>
      <c r="Q101" s="312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32" customFormat="1" ht="12.75">
      <c r="A102" s="595"/>
      <c r="B102" s="44">
        <v>3123</v>
      </c>
      <c r="C102" s="34" t="s">
        <v>500</v>
      </c>
      <c r="D102" s="28">
        <v>0</v>
      </c>
      <c r="E102" s="339">
        <v>34210</v>
      </c>
      <c r="F102" s="465">
        <v>34196</v>
      </c>
      <c r="G102" s="388">
        <f t="shared" si="6"/>
        <v>99.95907629348144</v>
      </c>
      <c r="H102" s="29"/>
      <c r="I102" s="29"/>
      <c r="J102" s="29"/>
      <c r="K102" s="29"/>
      <c r="L102" s="29"/>
      <c r="M102" s="29"/>
      <c r="N102" s="29"/>
      <c r="O102" s="84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32" customFormat="1" ht="25.5">
      <c r="A103" s="595"/>
      <c r="B103" s="170">
        <v>3141</v>
      </c>
      <c r="C103" s="157" t="s">
        <v>589</v>
      </c>
      <c r="D103" s="198">
        <v>0</v>
      </c>
      <c r="E103" s="336">
        <v>55</v>
      </c>
      <c r="F103" s="366">
        <v>54</v>
      </c>
      <c r="G103" s="388">
        <f t="shared" si="6"/>
        <v>98.18181818181819</v>
      </c>
      <c r="H103" s="29"/>
      <c r="I103" s="29"/>
      <c r="J103" s="29"/>
      <c r="K103" s="29"/>
      <c r="L103" s="29"/>
      <c r="M103" s="29"/>
      <c r="N103" s="29"/>
      <c r="O103" s="84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19" ht="12.75">
      <c r="A104" s="595"/>
      <c r="B104" s="67">
        <v>3142</v>
      </c>
      <c r="C104" s="34" t="s">
        <v>588</v>
      </c>
      <c r="D104" s="28">
        <v>0</v>
      </c>
      <c r="E104" s="339">
        <v>3615</v>
      </c>
      <c r="F104" s="419">
        <v>3492</v>
      </c>
      <c r="G104" s="388">
        <f t="shared" si="6"/>
        <v>96.59751037344398</v>
      </c>
      <c r="H104" s="29"/>
      <c r="I104" s="29"/>
      <c r="J104" s="29"/>
      <c r="K104" s="29"/>
      <c r="L104" s="29"/>
      <c r="M104" s="29"/>
      <c r="N104" s="29"/>
      <c r="O104" s="84"/>
      <c r="P104" s="331" t="s">
        <v>930</v>
      </c>
      <c r="Q104" s="331"/>
      <c r="R104" s="331"/>
      <c r="S104" s="331"/>
    </row>
    <row r="105" spans="1:256" s="132" customFormat="1" ht="12.75">
      <c r="A105" s="595"/>
      <c r="B105" s="67">
        <v>3145</v>
      </c>
      <c r="C105" s="34" t="s">
        <v>502</v>
      </c>
      <c r="D105" s="28">
        <v>0</v>
      </c>
      <c r="E105" s="339">
        <v>3962</v>
      </c>
      <c r="F105" s="419">
        <v>3948</v>
      </c>
      <c r="G105" s="388">
        <f t="shared" si="6"/>
        <v>99.64664310954063</v>
      </c>
      <c r="O105" s="84"/>
      <c r="P105" s="331" t="s">
        <v>932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7" ht="12.75">
      <c r="A106" s="595"/>
      <c r="B106" s="67">
        <v>3150</v>
      </c>
      <c r="C106" s="34" t="s">
        <v>505</v>
      </c>
      <c r="D106" s="28">
        <v>0</v>
      </c>
      <c r="E106" s="339">
        <v>7205</v>
      </c>
      <c r="F106" s="419">
        <v>7196</v>
      </c>
      <c r="G106" s="388">
        <f t="shared" si="6"/>
        <v>99.87508674531576</v>
      </c>
    </row>
    <row r="107" spans="1:7" ht="12.75">
      <c r="A107" s="595"/>
      <c r="B107" s="67">
        <v>3231</v>
      </c>
      <c r="C107" s="34" t="s">
        <v>506</v>
      </c>
      <c r="D107" s="28">
        <v>0</v>
      </c>
      <c r="E107" s="339">
        <v>4367</v>
      </c>
      <c r="F107" s="419">
        <v>4364</v>
      </c>
      <c r="G107" s="388">
        <f t="shared" si="6"/>
        <v>99.93130295397297</v>
      </c>
    </row>
    <row r="108" spans="1:7" ht="12.75">
      <c r="A108" s="595"/>
      <c r="B108" s="67">
        <v>3421</v>
      </c>
      <c r="C108" s="34" t="s">
        <v>507</v>
      </c>
      <c r="D108" s="28">
        <v>0</v>
      </c>
      <c r="E108" s="339">
        <v>2601</v>
      </c>
      <c r="F108" s="419">
        <v>2598</v>
      </c>
      <c r="G108" s="388">
        <f t="shared" si="6"/>
        <v>99.88465974625143</v>
      </c>
    </row>
    <row r="109" spans="1:22" ht="12.75">
      <c r="A109" s="586"/>
      <c r="B109" s="67">
        <v>4322</v>
      </c>
      <c r="C109" s="34" t="s">
        <v>508</v>
      </c>
      <c r="D109" s="28">
        <v>0</v>
      </c>
      <c r="E109" s="339">
        <v>6010</v>
      </c>
      <c r="F109" s="419">
        <v>6007</v>
      </c>
      <c r="G109" s="388">
        <f t="shared" si="6"/>
        <v>99.95008319467554</v>
      </c>
      <c r="V109" s="172"/>
    </row>
    <row r="110" spans="1:7" ht="12.75">
      <c r="A110" s="609" t="s">
        <v>595</v>
      </c>
      <c r="B110" s="610"/>
      <c r="C110" s="611"/>
      <c r="D110" s="158" t="s">
        <v>616</v>
      </c>
      <c r="E110" s="367">
        <f>SUM(E99:E109)</f>
        <v>126072</v>
      </c>
      <c r="F110" s="367">
        <f>SUM(F99:F109)</f>
        <v>125831</v>
      </c>
      <c r="G110" s="449">
        <f t="shared" si="6"/>
        <v>99.80883939336252</v>
      </c>
    </row>
    <row r="111" spans="1:7" ht="12.75">
      <c r="A111" s="77"/>
      <c r="B111" s="41"/>
      <c r="C111" s="41"/>
      <c r="D111" s="55"/>
      <c r="E111" s="60"/>
      <c r="F111" s="37"/>
      <c r="G111" s="38"/>
    </row>
    <row r="112" spans="1:256" s="132" customFormat="1" ht="12.75">
      <c r="A112" s="29" t="s">
        <v>653</v>
      </c>
      <c r="B112"/>
      <c r="C112"/>
      <c r="D112" s="15"/>
      <c r="E112" s="15"/>
      <c r="F112" s="15"/>
      <c r="G112"/>
      <c r="H112" s="29" t="s">
        <v>731</v>
      </c>
      <c r="I112" s="29"/>
      <c r="J112" s="29"/>
      <c r="K112" s="29"/>
      <c r="L112" s="29"/>
      <c r="M112" s="29"/>
      <c r="N112" s="29"/>
      <c r="O112" s="84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32" customFormat="1" ht="25.5">
      <c r="A113" s="7" t="s">
        <v>488</v>
      </c>
      <c r="B113" s="7" t="s">
        <v>489</v>
      </c>
      <c r="C113" s="5" t="s">
        <v>490</v>
      </c>
      <c r="D113" s="52" t="s">
        <v>612</v>
      </c>
      <c r="E113" s="59" t="s">
        <v>613</v>
      </c>
      <c r="F113" s="5" t="s">
        <v>479</v>
      </c>
      <c r="G113" s="51" t="s">
        <v>614</v>
      </c>
      <c r="H113" s="29" t="s">
        <v>731</v>
      </c>
      <c r="I113" s="29"/>
      <c r="J113" s="29"/>
      <c r="K113" s="29"/>
      <c r="L113" s="29"/>
      <c r="M113" s="29"/>
      <c r="N113" s="29"/>
      <c r="O113" s="84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32" customFormat="1" ht="12.75">
      <c r="A114" s="592">
        <v>30</v>
      </c>
      <c r="B114" s="33">
        <v>3113</v>
      </c>
      <c r="C114" s="34" t="s">
        <v>611</v>
      </c>
      <c r="D114" s="28">
        <v>0</v>
      </c>
      <c r="E114" s="192">
        <v>6030</v>
      </c>
      <c r="F114" s="419">
        <v>6011</v>
      </c>
      <c r="G114" s="202">
        <f aca="true" t="shared" si="7" ref="G114:G119">F114/E114*100</f>
        <v>99.68490878938641</v>
      </c>
      <c r="H114" s="29"/>
      <c r="I114" s="29"/>
      <c r="J114" s="29"/>
      <c r="K114" s="29"/>
      <c r="L114" s="29"/>
      <c r="M114" s="29"/>
      <c r="N114" s="29"/>
      <c r="O114" s="84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32" customFormat="1" ht="12.75">
      <c r="A115" s="592"/>
      <c r="B115" s="44">
        <v>3114</v>
      </c>
      <c r="C115" s="34" t="s">
        <v>496</v>
      </c>
      <c r="D115" s="28">
        <v>0</v>
      </c>
      <c r="E115" s="192">
        <v>881</v>
      </c>
      <c r="F115" s="419">
        <v>881</v>
      </c>
      <c r="G115" s="202">
        <f t="shared" si="7"/>
        <v>100</v>
      </c>
      <c r="H115" s="29"/>
      <c r="I115" s="29"/>
      <c r="J115" s="29"/>
      <c r="K115" s="29"/>
      <c r="L115" s="29"/>
      <c r="M115" s="29"/>
      <c r="N115" s="29"/>
      <c r="O115" s="84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36" customFormat="1" ht="12.75">
      <c r="A116" s="592"/>
      <c r="B116" s="44">
        <v>3116</v>
      </c>
      <c r="C116" s="34" t="s">
        <v>497</v>
      </c>
      <c r="D116" s="194">
        <v>0</v>
      </c>
      <c r="E116" s="192">
        <v>111</v>
      </c>
      <c r="F116" s="419">
        <v>111</v>
      </c>
      <c r="G116" s="202">
        <f t="shared" si="7"/>
        <v>100</v>
      </c>
      <c r="H116" s="196"/>
      <c r="I116" s="196"/>
      <c r="J116" s="196"/>
      <c r="K116" s="196"/>
      <c r="L116" s="196"/>
      <c r="M116" s="196"/>
      <c r="N116" s="196"/>
      <c r="O116" s="84"/>
      <c r="P116" s="15"/>
      <c r="Q116" s="15"/>
      <c r="R116" s="15"/>
      <c r="S116" s="172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32" customFormat="1" ht="12.75">
      <c r="A117" s="592"/>
      <c r="B117" s="44">
        <v>3121</v>
      </c>
      <c r="C117" s="34" t="s">
        <v>498</v>
      </c>
      <c r="D117" s="194">
        <v>0</v>
      </c>
      <c r="E117" s="371">
        <v>2600</v>
      </c>
      <c r="F117" s="419">
        <v>2600</v>
      </c>
      <c r="G117" s="202">
        <f t="shared" si="7"/>
        <v>100</v>
      </c>
      <c r="H117" s="29" t="s">
        <v>731</v>
      </c>
      <c r="I117" s="29"/>
      <c r="J117" s="29"/>
      <c r="K117" s="29"/>
      <c r="L117" s="29"/>
      <c r="M117" s="29"/>
      <c r="N117" s="29"/>
      <c r="O117" s="84"/>
      <c r="P117" s="15"/>
      <c r="Q117" s="15"/>
      <c r="R117" s="15"/>
      <c r="S117" s="172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35" customFormat="1" ht="15.75" customHeight="1">
      <c r="A118" s="592"/>
      <c r="B118" s="44">
        <v>3122</v>
      </c>
      <c r="C118" s="34" t="s">
        <v>499</v>
      </c>
      <c r="D118" s="194">
        <v>0</v>
      </c>
      <c r="E118" s="419">
        <v>3557</v>
      </c>
      <c r="F118" s="419">
        <v>3557</v>
      </c>
      <c r="G118" s="202">
        <f t="shared" si="7"/>
        <v>100</v>
      </c>
      <c r="H118" s="169"/>
      <c r="I118" s="169"/>
      <c r="J118" s="169"/>
      <c r="K118" s="169"/>
      <c r="L118" s="169"/>
      <c r="M118" s="169"/>
      <c r="N118" s="169"/>
      <c r="O118" s="84"/>
      <c r="P118" s="172"/>
      <c r="Q118" s="15"/>
      <c r="R118" s="15"/>
      <c r="S118" s="172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32" customFormat="1" ht="12.75">
      <c r="A119" s="592"/>
      <c r="B119" s="44">
        <v>3123</v>
      </c>
      <c r="C119" s="34" t="s">
        <v>500</v>
      </c>
      <c r="D119" s="194">
        <v>0</v>
      </c>
      <c r="E119" s="192">
        <v>2361</v>
      </c>
      <c r="F119" s="419">
        <v>2360</v>
      </c>
      <c r="G119" s="202">
        <f t="shared" si="7"/>
        <v>99.95764506565014</v>
      </c>
      <c r="H119" s="29"/>
      <c r="I119" s="29"/>
      <c r="J119" s="29"/>
      <c r="K119" s="29"/>
      <c r="L119" s="29"/>
      <c r="M119" s="29"/>
      <c r="N119" s="29"/>
      <c r="O119" s="84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32" customFormat="1" ht="12.75">
      <c r="A120" s="592"/>
      <c r="B120" s="44">
        <v>3125</v>
      </c>
      <c r="C120" s="34" t="s">
        <v>811</v>
      </c>
      <c r="D120" s="194">
        <v>0</v>
      </c>
      <c r="E120" s="192">
        <v>15</v>
      </c>
      <c r="F120" s="419">
        <v>15</v>
      </c>
      <c r="G120" s="202">
        <f aca="true" t="shared" si="8" ref="G120:G127">F120/E120*100</f>
        <v>100</v>
      </c>
      <c r="H120" s="29" t="s">
        <v>731</v>
      </c>
      <c r="I120" s="29"/>
      <c r="J120" s="29"/>
      <c r="K120" s="29"/>
      <c r="L120" s="29"/>
      <c r="M120" s="29"/>
      <c r="N120" s="29"/>
      <c r="O120" s="84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32" customFormat="1" ht="12.75">
      <c r="A121" s="592"/>
      <c r="B121" s="44">
        <v>3145</v>
      </c>
      <c r="C121" s="34" t="s">
        <v>925</v>
      </c>
      <c r="D121" s="194">
        <v>0</v>
      </c>
      <c r="E121" s="192">
        <v>9</v>
      </c>
      <c r="F121" s="419">
        <v>9</v>
      </c>
      <c r="G121" s="202">
        <f t="shared" si="8"/>
        <v>100</v>
      </c>
      <c r="H121" s="29"/>
      <c r="I121" s="29"/>
      <c r="J121" s="29"/>
      <c r="K121" s="29"/>
      <c r="L121" s="29"/>
      <c r="M121" s="29"/>
      <c r="N121" s="29"/>
      <c r="O121" s="84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32" customFormat="1" ht="25.5">
      <c r="A122" s="592"/>
      <c r="B122" s="159">
        <v>3146</v>
      </c>
      <c r="C122" s="160" t="s">
        <v>503</v>
      </c>
      <c r="D122" s="195">
        <v>0</v>
      </c>
      <c r="E122" s="197">
        <v>818</v>
      </c>
      <c r="F122" s="466">
        <v>818</v>
      </c>
      <c r="G122" s="202">
        <f t="shared" si="8"/>
        <v>100</v>
      </c>
      <c r="H122" s="29" t="s">
        <v>731</v>
      </c>
      <c r="I122" s="29"/>
      <c r="J122" s="29"/>
      <c r="K122" s="29"/>
      <c r="L122" s="29"/>
      <c r="M122" s="29"/>
      <c r="N122" s="29"/>
      <c r="O122" s="84"/>
      <c r="P122" s="216"/>
      <c r="Q122" s="172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29" customFormat="1" ht="12.75">
      <c r="A123" s="592"/>
      <c r="B123" s="44">
        <v>3147</v>
      </c>
      <c r="C123" s="34" t="s">
        <v>504</v>
      </c>
      <c r="D123" s="189">
        <v>0</v>
      </c>
      <c r="E123" s="192">
        <v>525</v>
      </c>
      <c r="F123" s="419">
        <v>525</v>
      </c>
      <c r="G123" s="202">
        <f t="shared" si="8"/>
        <v>100</v>
      </c>
      <c r="O123" s="15"/>
      <c r="P123" s="15"/>
      <c r="Q123" s="15"/>
      <c r="R123" s="15"/>
      <c r="S123" s="15"/>
      <c r="T123" s="15"/>
      <c r="U123" s="172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29" customFormat="1" ht="12.75">
      <c r="A124" s="592"/>
      <c r="B124" s="44">
        <v>3149</v>
      </c>
      <c r="C124" s="34" t="s">
        <v>167</v>
      </c>
      <c r="D124" s="189">
        <v>0</v>
      </c>
      <c r="E124" s="192">
        <v>2993</v>
      </c>
      <c r="F124" s="419">
        <v>2993</v>
      </c>
      <c r="G124" s="202">
        <f t="shared" si="8"/>
        <v>100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18" ht="12.75">
      <c r="A125" s="592"/>
      <c r="B125" s="161">
        <v>4322</v>
      </c>
      <c r="C125" s="162" t="s">
        <v>508</v>
      </c>
      <c r="D125" s="197">
        <v>0</v>
      </c>
      <c r="E125" s="192">
        <v>4</v>
      </c>
      <c r="F125" s="366">
        <v>4</v>
      </c>
      <c r="G125" s="202">
        <f t="shared" si="8"/>
        <v>100</v>
      </c>
      <c r="R125" s="172"/>
    </row>
    <row r="126" spans="1:7" ht="12.75">
      <c r="A126" s="592"/>
      <c r="B126" s="44">
        <v>3231</v>
      </c>
      <c r="C126" s="34" t="s">
        <v>506</v>
      </c>
      <c r="D126" s="194">
        <v>0</v>
      </c>
      <c r="E126" s="192">
        <v>308</v>
      </c>
      <c r="F126" s="419">
        <v>308</v>
      </c>
      <c r="G126" s="202">
        <f t="shared" si="8"/>
        <v>100</v>
      </c>
    </row>
    <row r="127" spans="1:7" ht="12.75">
      <c r="A127" s="592"/>
      <c r="B127" s="44">
        <v>3419</v>
      </c>
      <c r="C127" s="34" t="s">
        <v>850</v>
      </c>
      <c r="D127" s="194">
        <v>0</v>
      </c>
      <c r="E127" s="192">
        <v>3260</v>
      </c>
      <c r="F127" s="419">
        <v>3260</v>
      </c>
      <c r="G127" s="202">
        <f t="shared" si="8"/>
        <v>100</v>
      </c>
    </row>
    <row r="128" spans="1:256" s="132" customFormat="1" ht="13.5" customHeight="1">
      <c r="A128" s="593"/>
      <c r="B128" s="44">
        <v>3421</v>
      </c>
      <c r="C128" s="34" t="s">
        <v>507</v>
      </c>
      <c r="D128" s="194">
        <v>0</v>
      </c>
      <c r="E128" s="192">
        <v>423</v>
      </c>
      <c r="F128" s="419">
        <v>423</v>
      </c>
      <c r="G128" s="202">
        <f>F128/E128*100</f>
        <v>100</v>
      </c>
      <c r="H128" s="629" t="s">
        <v>544</v>
      </c>
      <c r="I128" s="630"/>
      <c r="J128" s="630"/>
      <c r="K128" s="630"/>
      <c r="L128" s="630"/>
      <c r="M128" s="29"/>
      <c r="N128" s="29"/>
      <c r="O128" s="84" t="s">
        <v>743</v>
      </c>
      <c r="P128" s="84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32" customFormat="1" ht="12.75">
      <c r="A129" s="631" t="s">
        <v>654</v>
      </c>
      <c r="B129" s="632"/>
      <c r="C129" s="633"/>
      <c r="D129" s="130">
        <f>SUM(D114:D128)</f>
        <v>0</v>
      </c>
      <c r="E129" s="130">
        <f>SUM(E114:E128)</f>
        <v>23895</v>
      </c>
      <c r="F129" s="450">
        <f>SUM(F114:F128)</f>
        <v>23875</v>
      </c>
      <c r="G129" s="131">
        <f>F129/E129*100</f>
        <v>99.91630048127223</v>
      </c>
      <c r="H129" s="138" t="s">
        <v>730</v>
      </c>
      <c r="I129" s="29"/>
      <c r="J129" s="29"/>
      <c r="K129" s="29"/>
      <c r="L129" s="29"/>
      <c r="M129" s="29"/>
      <c r="N129" s="29"/>
      <c r="O129" s="84" t="s">
        <v>741</v>
      </c>
      <c r="P129" s="84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7" ht="12.75">
      <c r="A130" s="77"/>
      <c r="B130" s="41"/>
      <c r="C130" s="41"/>
      <c r="D130" s="55"/>
      <c r="E130" s="340"/>
      <c r="F130" s="54"/>
      <c r="G130" s="38"/>
    </row>
    <row r="131" spans="1:21" ht="25.5">
      <c r="A131" s="7" t="s">
        <v>488</v>
      </c>
      <c r="B131" s="7" t="s">
        <v>489</v>
      </c>
      <c r="C131" s="5" t="s">
        <v>490</v>
      </c>
      <c r="D131" s="52" t="s">
        <v>612</v>
      </c>
      <c r="E131" s="59" t="s">
        <v>613</v>
      </c>
      <c r="F131" s="5" t="s">
        <v>479</v>
      </c>
      <c r="G131" s="51" t="s">
        <v>614</v>
      </c>
      <c r="U131" s="172"/>
    </row>
    <row r="132" spans="1:7" ht="12.75">
      <c r="A132" s="423">
        <v>30</v>
      </c>
      <c r="B132" s="423" t="s">
        <v>510</v>
      </c>
      <c r="C132" s="437" t="s">
        <v>219</v>
      </c>
      <c r="D132" s="424">
        <v>0</v>
      </c>
      <c r="E132" s="425">
        <v>28384</v>
      </c>
      <c r="F132" s="467">
        <v>28348</v>
      </c>
      <c r="G132" s="199">
        <f>F132/E132*100</f>
        <v>99.87316798196166</v>
      </c>
    </row>
    <row r="133" spans="1:20" ht="12.75">
      <c r="A133" s="139" t="s">
        <v>494</v>
      </c>
      <c r="B133" s="163">
        <v>3299</v>
      </c>
      <c r="C133" s="164" t="s">
        <v>859</v>
      </c>
      <c r="D133" s="253">
        <v>16200</v>
      </c>
      <c r="E133" s="374">
        <v>11251</v>
      </c>
      <c r="F133" s="467">
        <v>11003</v>
      </c>
      <c r="G133" s="199">
        <f>F133/E133*100</f>
        <v>97.79575148875655</v>
      </c>
      <c r="T133" s="172"/>
    </row>
    <row r="134" spans="1:256" s="132" customFormat="1" ht="12.75">
      <c r="A134" s="230"/>
      <c r="B134" s="247"/>
      <c r="C134" s="246" t="s">
        <v>864</v>
      </c>
      <c r="D134" s="265">
        <f>D73+D94+D110+D129+D133</f>
        <v>3585630</v>
      </c>
      <c r="E134" s="233">
        <f>E73+E94+E110+E129+E133+E132</f>
        <v>3927065</v>
      </c>
      <c r="F134" s="367">
        <f>F73+F94+F110+F129+F133+F132</f>
        <v>3926520</v>
      </c>
      <c r="G134" s="262">
        <f>F134/E134*100</f>
        <v>99.98612195112635</v>
      </c>
      <c r="H134" s="138" t="s">
        <v>544</v>
      </c>
      <c r="I134" s="29"/>
      <c r="J134" s="29"/>
      <c r="K134" s="29"/>
      <c r="L134" s="29"/>
      <c r="M134" s="29"/>
      <c r="N134" s="29"/>
      <c r="O134" s="84" t="s">
        <v>742</v>
      </c>
      <c r="P134" s="84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32" customFormat="1" ht="12.75">
      <c r="A135" s="16"/>
      <c r="B135" s="69"/>
      <c r="C135" s="234"/>
      <c r="D135" s="235"/>
      <c r="E135" s="236"/>
      <c r="F135" s="237"/>
      <c r="G135" s="238"/>
      <c r="H135" s="138"/>
      <c r="I135" s="29"/>
      <c r="J135" s="29"/>
      <c r="K135" s="29"/>
      <c r="L135" s="29"/>
      <c r="M135" s="29"/>
      <c r="N135" s="29"/>
      <c r="O135" s="84"/>
      <c r="P135" s="84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6" ht="12.75">
      <c r="A136" s="624" t="s">
        <v>515</v>
      </c>
      <c r="B136" s="624"/>
      <c r="C136" s="624"/>
      <c r="D136" s="56"/>
      <c r="E136" s="18"/>
      <c r="F136" s="84"/>
    </row>
    <row r="137" spans="1:256" s="29" customFormat="1" ht="12.75">
      <c r="A137" s="20"/>
      <c r="B137" s="20"/>
      <c r="C137" s="20"/>
      <c r="D137" s="56"/>
      <c r="E137" s="18"/>
      <c r="F137" s="84"/>
      <c r="G137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7" ht="25.5">
      <c r="A138" s="7" t="s">
        <v>488</v>
      </c>
      <c r="B138" s="7" t="s">
        <v>489</v>
      </c>
      <c r="C138" s="5" t="s">
        <v>490</v>
      </c>
      <c r="D138" s="52" t="s">
        <v>612</v>
      </c>
      <c r="E138" s="59" t="s">
        <v>613</v>
      </c>
      <c r="F138" s="5" t="s">
        <v>479</v>
      </c>
      <c r="G138" s="51" t="s">
        <v>614</v>
      </c>
    </row>
    <row r="139" spans="1:7" ht="12.75">
      <c r="A139" s="282">
        <v>30</v>
      </c>
      <c r="B139" s="282">
        <v>3299</v>
      </c>
      <c r="C139" s="164" t="s">
        <v>859</v>
      </c>
      <c r="D139" s="281">
        <v>8000</v>
      </c>
      <c r="E139" s="371">
        <v>10</v>
      </c>
      <c r="F139" s="305">
        <v>0</v>
      </c>
      <c r="G139" s="199">
        <f>F139/E139*100</f>
        <v>0</v>
      </c>
    </row>
    <row r="140" spans="1:7" ht="12.75">
      <c r="A140" s="146" t="s">
        <v>494</v>
      </c>
      <c r="B140" s="147" t="s">
        <v>510</v>
      </c>
      <c r="C140" s="150" t="s">
        <v>513</v>
      </c>
      <c r="D140" s="252">
        <v>1500</v>
      </c>
      <c r="E140" s="187">
        <v>16520</v>
      </c>
      <c r="F140" s="419">
        <v>16479</v>
      </c>
      <c r="G140" s="199">
        <f>F140/E140*100</f>
        <v>99.75181598062954</v>
      </c>
    </row>
    <row r="141" spans="1:256" s="29" customFormat="1" ht="12.75">
      <c r="A141" s="230"/>
      <c r="B141" s="247"/>
      <c r="C141" s="246" t="s">
        <v>865</v>
      </c>
      <c r="D141" s="231">
        <f>SUM(D139:D140)</f>
        <v>9500</v>
      </c>
      <c r="E141" s="232">
        <f>SUM(E139:E140)</f>
        <v>16530</v>
      </c>
      <c r="F141" s="265">
        <f>F140</f>
        <v>16479</v>
      </c>
      <c r="G141" s="131">
        <f>F141/E141*100</f>
        <v>99.69147005444647</v>
      </c>
      <c r="O141" s="84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29" customFormat="1" ht="12.75">
      <c r="A142" s="16"/>
      <c r="B142" s="69"/>
      <c r="C142" s="234"/>
      <c r="D142" s="235"/>
      <c r="E142" s="236"/>
      <c r="F142" s="237"/>
      <c r="G142" s="238"/>
      <c r="O142" s="84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29" customFormat="1" ht="12.75">
      <c r="A143" s="239"/>
      <c r="B143" s="249"/>
      <c r="C143" s="248" t="s">
        <v>866</v>
      </c>
      <c r="D143" s="240">
        <f>D134+D141</f>
        <v>3595130</v>
      </c>
      <c r="E143" s="241">
        <f>E134+E141</f>
        <v>3943595</v>
      </c>
      <c r="F143" s="241">
        <f>F134+F141</f>
        <v>3942999</v>
      </c>
      <c r="G143" s="10">
        <f>F143/E143*100</f>
        <v>99.98488688620408</v>
      </c>
      <c r="O143" s="84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29" customFormat="1" ht="12.75">
      <c r="A144" s="16"/>
      <c r="B144" s="69"/>
      <c r="C144" s="234"/>
      <c r="D144" s="235"/>
      <c r="E144" s="236"/>
      <c r="F144" s="237"/>
      <c r="G144" s="238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</row>
    <row r="145" spans="1:256" s="132" customFormat="1" ht="15.75">
      <c r="A145" s="74" t="s">
        <v>516</v>
      </c>
      <c r="B145" s="29"/>
      <c r="C145" s="29"/>
      <c r="D145" s="84"/>
      <c r="E145" s="84"/>
      <c r="F145" s="84"/>
      <c r="G145" s="29"/>
      <c r="H145" s="29"/>
      <c r="I145" s="29"/>
      <c r="J145" s="29"/>
      <c r="K145" s="29"/>
      <c r="L145" s="29"/>
      <c r="M145" s="29"/>
      <c r="N145" s="29"/>
      <c r="O145" s="84" t="s">
        <v>810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32" customFormat="1" ht="12.75">
      <c r="A146" s="29"/>
      <c r="B146"/>
      <c r="C146"/>
      <c r="D146" s="15"/>
      <c r="E146" s="15"/>
      <c r="F146" s="15"/>
      <c r="G146"/>
      <c r="H146" s="29"/>
      <c r="I146" s="29"/>
      <c r="J146" s="29"/>
      <c r="K146" s="29"/>
      <c r="L146" s="29"/>
      <c r="M146" s="29"/>
      <c r="N146" s="29"/>
      <c r="O146" s="84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32" customFormat="1" ht="12.75">
      <c r="A147" s="65" t="s">
        <v>514</v>
      </c>
      <c r="B147"/>
      <c r="C147"/>
      <c r="D147" s="15"/>
      <c r="E147" s="15"/>
      <c r="F147" s="15"/>
      <c r="G147"/>
      <c r="H147" s="29"/>
      <c r="I147" s="29"/>
      <c r="J147" s="29"/>
      <c r="K147" s="29"/>
      <c r="L147" s="29"/>
      <c r="M147" s="29"/>
      <c r="N147" s="29"/>
      <c r="O147" s="8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32" customFormat="1" ht="12.75">
      <c r="A148" s="29"/>
      <c r="B148"/>
      <c r="C148"/>
      <c r="D148" s="15"/>
      <c r="E148" s="15"/>
      <c r="F148" s="15"/>
      <c r="G148"/>
      <c r="H148" s="29"/>
      <c r="I148" s="29"/>
      <c r="J148" s="29"/>
      <c r="K148" s="29"/>
      <c r="L148" s="29"/>
      <c r="M148" s="29"/>
      <c r="N148" s="29"/>
      <c r="O148" s="84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32" customFormat="1" ht="25.5">
      <c r="A149" s="7" t="s">
        <v>488</v>
      </c>
      <c r="B149" s="7" t="s">
        <v>489</v>
      </c>
      <c r="C149" s="5" t="s">
        <v>490</v>
      </c>
      <c r="D149" s="52" t="s">
        <v>612</v>
      </c>
      <c r="E149" s="59" t="s">
        <v>613</v>
      </c>
      <c r="F149" s="5" t="s">
        <v>479</v>
      </c>
      <c r="G149" s="51" t="s">
        <v>614</v>
      </c>
      <c r="H149" s="29"/>
      <c r="I149" s="29"/>
      <c r="J149" s="29"/>
      <c r="K149" s="29"/>
      <c r="L149" s="29"/>
      <c r="M149" s="29"/>
      <c r="N149" s="29"/>
      <c r="O149" s="84"/>
      <c r="P149" s="15"/>
      <c r="Q149" s="15"/>
      <c r="R149" s="15"/>
      <c r="S149" s="172"/>
      <c r="T149" s="15"/>
      <c r="U149" s="172"/>
      <c r="V149" s="172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35" customFormat="1" ht="12.75">
      <c r="A150" s="165" t="s">
        <v>517</v>
      </c>
      <c r="B150" s="147">
        <v>3311</v>
      </c>
      <c r="C150" s="150" t="s">
        <v>624</v>
      </c>
      <c r="D150" s="192">
        <v>27808</v>
      </c>
      <c r="E150" s="187">
        <v>30074</v>
      </c>
      <c r="F150" s="419">
        <v>30074</v>
      </c>
      <c r="G150" s="186">
        <f aca="true" t="shared" si="9" ref="G150:G158">F150/E150*100</f>
        <v>100</v>
      </c>
      <c r="H150" s="169"/>
      <c r="I150" s="169"/>
      <c r="J150" s="169"/>
      <c r="K150" s="169"/>
      <c r="L150" s="169"/>
      <c r="M150" s="169"/>
      <c r="N150" s="169"/>
      <c r="O150" s="84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35" customFormat="1" ht="12.75">
      <c r="A151" s="165" t="s">
        <v>517</v>
      </c>
      <c r="B151" s="147">
        <v>3312</v>
      </c>
      <c r="C151" s="150" t="s">
        <v>846</v>
      </c>
      <c r="D151" s="192">
        <v>0</v>
      </c>
      <c r="E151" s="187">
        <v>11</v>
      </c>
      <c r="F151" s="419">
        <v>11</v>
      </c>
      <c r="G151" s="186">
        <f t="shared" si="9"/>
        <v>100</v>
      </c>
      <c r="H151" s="169"/>
      <c r="I151" s="169"/>
      <c r="J151" s="169"/>
      <c r="K151" s="169"/>
      <c r="L151" s="169"/>
      <c r="M151" s="169"/>
      <c r="N151" s="169"/>
      <c r="O151" s="84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32" customFormat="1" ht="12.75">
      <c r="A152" s="165" t="s">
        <v>517</v>
      </c>
      <c r="B152" s="147">
        <v>3314</v>
      </c>
      <c r="C152" s="150" t="s">
        <v>519</v>
      </c>
      <c r="D152" s="192">
        <v>20876</v>
      </c>
      <c r="E152" s="187">
        <v>27100</v>
      </c>
      <c r="F152" s="419">
        <v>27100</v>
      </c>
      <c r="G152" s="186">
        <f t="shared" si="9"/>
        <v>100</v>
      </c>
      <c r="H152" s="29"/>
      <c r="I152" s="29"/>
      <c r="J152" s="29"/>
      <c r="K152" s="29"/>
      <c r="L152" s="29"/>
      <c r="M152" s="29"/>
      <c r="N152" s="29"/>
      <c r="O152" s="84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32" customFormat="1" ht="12.75">
      <c r="A153" s="165" t="s">
        <v>517</v>
      </c>
      <c r="B153" s="147">
        <v>3315</v>
      </c>
      <c r="C153" s="150" t="s">
        <v>518</v>
      </c>
      <c r="D153" s="192">
        <v>48000</v>
      </c>
      <c r="E153" s="187">
        <v>52041</v>
      </c>
      <c r="F153" s="419">
        <v>52041</v>
      </c>
      <c r="G153" s="186">
        <f t="shared" si="9"/>
        <v>100</v>
      </c>
      <c r="H153" s="29"/>
      <c r="I153" s="29"/>
      <c r="J153" s="29"/>
      <c r="K153" s="29"/>
      <c r="L153" s="29"/>
      <c r="M153" s="29"/>
      <c r="N153" s="29"/>
      <c r="O153" s="84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18" ht="12.75">
      <c r="A154" s="165" t="s">
        <v>517</v>
      </c>
      <c r="B154" s="147">
        <v>3317</v>
      </c>
      <c r="C154" s="150" t="s">
        <v>617</v>
      </c>
      <c r="D154" s="192">
        <v>300</v>
      </c>
      <c r="E154" s="187">
        <v>180</v>
      </c>
      <c r="F154" s="419">
        <v>166</v>
      </c>
      <c r="G154" s="186">
        <f t="shared" si="9"/>
        <v>92.22222222222223</v>
      </c>
      <c r="R154" s="210"/>
    </row>
    <row r="155" spans="1:19" ht="12.75">
      <c r="A155" s="165" t="s">
        <v>517</v>
      </c>
      <c r="B155" s="147">
        <v>3319</v>
      </c>
      <c r="C155" s="150" t="s">
        <v>521</v>
      </c>
      <c r="D155" s="192">
        <v>640</v>
      </c>
      <c r="E155" s="187">
        <v>659</v>
      </c>
      <c r="F155" s="419">
        <v>506</v>
      </c>
      <c r="G155" s="186">
        <f t="shared" si="9"/>
        <v>76.78300455235205</v>
      </c>
      <c r="S155" s="172"/>
    </row>
    <row r="156" spans="1:7" ht="12.75">
      <c r="A156" s="165" t="s">
        <v>517</v>
      </c>
      <c r="B156" s="147">
        <v>3321</v>
      </c>
      <c r="C156" s="150" t="s">
        <v>829</v>
      </c>
      <c r="D156" s="192">
        <v>1602</v>
      </c>
      <c r="E156" s="187">
        <v>1644</v>
      </c>
      <c r="F156" s="419">
        <v>1644</v>
      </c>
      <c r="G156" s="186">
        <f t="shared" si="9"/>
        <v>100</v>
      </c>
    </row>
    <row r="157" spans="1:7" ht="12.75">
      <c r="A157" s="165" t="s">
        <v>517</v>
      </c>
      <c r="B157" s="147">
        <v>3322</v>
      </c>
      <c r="C157" s="150" t="s">
        <v>520</v>
      </c>
      <c r="D157" s="192">
        <v>16068</v>
      </c>
      <c r="E157" s="187">
        <v>20106</v>
      </c>
      <c r="F157" s="419">
        <v>19215</v>
      </c>
      <c r="G157" s="186">
        <f t="shared" si="9"/>
        <v>95.56848701880037</v>
      </c>
    </row>
    <row r="158" spans="1:7" ht="12.75">
      <c r="A158" s="165" t="s">
        <v>517</v>
      </c>
      <c r="B158" s="147">
        <v>3326</v>
      </c>
      <c r="C158" s="150" t="s">
        <v>153</v>
      </c>
      <c r="D158" s="192">
        <v>0</v>
      </c>
      <c r="E158" s="187">
        <v>70</v>
      </c>
      <c r="F158" s="419">
        <v>70</v>
      </c>
      <c r="G158" s="186">
        <f t="shared" si="9"/>
        <v>100</v>
      </c>
    </row>
    <row r="159" spans="1:21" ht="12.75">
      <c r="A159" s="165" t="s">
        <v>517</v>
      </c>
      <c r="B159" s="147">
        <v>3329</v>
      </c>
      <c r="C159" s="150" t="s">
        <v>11</v>
      </c>
      <c r="D159" s="192">
        <v>800</v>
      </c>
      <c r="E159" s="187">
        <v>0</v>
      </c>
      <c r="F159" s="419">
        <v>0</v>
      </c>
      <c r="G159" s="186" t="s">
        <v>863</v>
      </c>
      <c r="U159" s="172"/>
    </row>
    <row r="160" spans="1:7" ht="12.75" hidden="1">
      <c r="A160" s="16"/>
      <c r="B160" s="69"/>
      <c r="C160" s="70" t="s">
        <v>833</v>
      </c>
      <c r="D160" s="71"/>
      <c r="E160" s="72"/>
      <c r="F160" s="451"/>
      <c r="G160" s="73"/>
    </row>
    <row r="161" spans="1:7" ht="12.75" customHeight="1" hidden="1">
      <c r="A161" s="638" t="s">
        <v>837</v>
      </c>
      <c r="B161" s="638"/>
      <c r="C161" s="638"/>
      <c r="D161" s="638"/>
      <c r="E161" s="72"/>
      <c r="F161" s="451"/>
      <c r="G161" s="73"/>
    </row>
    <row r="162" spans="1:7" ht="12.75" customHeight="1" hidden="1">
      <c r="A162" s="638" t="s">
        <v>838</v>
      </c>
      <c r="B162" s="638"/>
      <c r="C162" s="638"/>
      <c r="D162" s="638"/>
      <c r="E162" s="72"/>
      <c r="F162" s="451"/>
      <c r="G162" s="73"/>
    </row>
    <row r="163" spans="1:7" ht="12.75" customHeight="1" hidden="1">
      <c r="A163" s="638" t="s">
        <v>839</v>
      </c>
      <c r="B163" s="638"/>
      <c r="C163" s="638"/>
      <c r="D163" s="638"/>
      <c r="E163" s="72"/>
      <c r="F163" s="451"/>
      <c r="G163" s="73"/>
    </row>
    <row r="164" spans="1:7" ht="12.75" customHeight="1" hidden="1">
      <c r="A164" s="638" t="s">
        <v>840</v>
      </c>
      <c r="B164" s="638"/>
      <c r="C164" s="638"/>
      <c r="D164" s="638"/>
      <c r="E164" s="72"/>
      <c r="F164" s="451"/>
      <c r="G164" s="73"/>
    </row>
    <row r="165" spans="1:7" ht="12.75" customHeight="1" hidden="1">
      <c r="A165" s="589" t="s">
        <v>841</v>
      </c>
      <c r="B165" s="589"/>
      <c r="C165" s="589"/>
      <c r="D165" s="589"/>
      <c r="E165" s="72"/>
      <c r="F165" s="451"/>
      <c r="G165" s="73"/>
    </row>
    <row r="166" spans="1:256" s="132" customFormat="1" ht="12.75">
      <c r="A166" s="230"/>
      <c r="B166" s="247"/>
      <c r="C166" s="246" t="s">
        <v>864</v>
      </c>
      <c r="D166" s="289">
        <f>SUM(D150:D159)</f>
        <v>116094</v>
      </c>
      <c r="E166" s="232">
        <f>SUM(E150:E159)</f>
        <v>131885</v>
      </c>
      <c r="F166" s="265">
        <f>SUM(F150:F159)</f>
        <v>130827</v>
      </c>
      <c r="G166" s="131">
        <f>F166/E166*100</f>
        <v>99.19778594988058</v>
      </c>
      <c r="H166" s="138" t="s">
        <v>544</v>
      </c>
      <c r="I166" s="29"/>
      <c r="J166" s="29"/>
      <c r="K166" s="29"/>
      <c r="L166" s="29"/>
      <c r="M166" s="29"/>
      <c r="N166" s="29"/>
      <c r="O166" s="84" t="s">
        <v>742</v>
      </c>
      <c r="P166" s="84"/>
      <c r="Q166" s="15"/>
      <c r="R166" s="172"/>
      <c r="S166" s="15"/>
      <c r="T166" s="15"/>
      <c r="U166" s="172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32" customFormat="1" ht="12.75">
      <c r="A167" s="16"/>
      <c r="B167" s="69"/>
      <c r="C167" s="234"/>
      <c r="D167" s="71"/>
      <c r="E167" s="236"/>
      <c r="F167" s="237"/>
      <c r="G167" s="31"/>
      <c r="H167" s="138"/>
      <c r="I167" s="29"/>
      <c r="J167" s="29"/>
      <c r="K167" s="29"/>
      <c r="L167" s="29"/>
      <c r="M167" s="29"/>
      <c r="N167" s="29"/>
      <c r="O167" s="84"/>
      <c r="P167" s="84"/>
      <c r="Q167" s="15"/>
      <c r="R167" s="172"/>
      <c r="S167" s="15"/>
      <c r="T167" s="15"/>
      <c r="U167" s="172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32" customFormat="1" ht="12.75">
      <c r="A168" s="624" t="s">
        <v>515</v>
      </c>
      <c r="B168" s="624"/>
      <c r="C168" s="624"/>
      <c r="D168" s="71"/>
      <c r="E168" s="236"/>
      <c r="F168" s="237"/>
      <c r="G168" s="31"/>
      <c r="H168" s="138"/>
      <c r="I168" s="29"/>
      <c r="J168" s="29"/>
      <c r="K168" s="29"/>
      <c r="L168" s="29"/>
      <c r="M168" s="29"/>
      <c r="N168" s="29"/>
      <c r="O168" s="84"/>
      <c r="P168" s="84"/>
      <c r="Q168" s="15"/>
      <c r="R168" s="172"/>
      <c r="S168" s="15"/>
      <c r="T168" s="15"/>
      <c r="U168" s="172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32" customFormat="1" ht="12.75">
      <c r="A169" s="16"/>
      <c r="B169" s="69"/>
      <c r="C169" s="234"/>
      <c r="D169" s="71"/>
      <c r="E169" s="236"/>
      <c r="F169" s="237"/>
      <c r="G169" s="31"/>
      <c r="H169" s="138"/>
      <c r="I169" s="29"/>
      <c r="J169" s="29"/>
      <c r="K169" s="29"/>
      <c r="L169" s="29"/>
      <c r="M169" s="29"/>
      <c r="N169" s="29"/>
      <c r="O169" s="84"/>
      <c r="P169" s="84"/>
      <c r="Q169" s="15"/>
      <c r="R169" s="172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32" customFormat="1" ht="25.5">
      <c r="A170" s="7" t="s">
        <v>488</v>
      </c>
      <c r="B170" s="7" t="s">
        <v>489</v>
      </c>
      <c r="C170" s="5" t="s">
        <v>490</v>
      </c>
      <c r="D170" s="52" t="s">
        <v>612</v>
      </c>
      <c r="E170" s="59" t="s">
        <v>613</v>
      </c>
      <c r="F170" s="5" t="s">
        <v>479</v>
      </c>
      <c r="G170" s="51" t="s">
        <v>614</v>
      </c>
      <c r="H170" s="138"/>
      <c r="I170" s="29"/>
      <c r="J170" s="29"/>
      <c r="K170" s="29"/>
      <c r="L170" s="29"/>
      <c r="M170" s="29"/>
      <c r="N170" s="29"/>
      <c r="O170" s="84"/>
      <c r="P170" s="84"/>
      <c r="Q170" s="15"/>
      <c r="R170" s="172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32" customFormat="1" ht="12.75">
      <c r="A171" s="282">
        <v>40</v>
      </c>
      <c r="B171" s="282">
        <v>3311</v>
      </c>
      <c r="C171" s="305" t="s">
        <v>3</v>
      </c>
      <c r="D171" s="281">
        <v>0</v>
      </c>
      <c r="E171" s="371">
        <v>298</v>
      </c>
      <c r="F171" s="305">
        <v>298</v>
      </c>
      <c r="G171" s="186">
        <f>F171/E171*100</f>
        <v>100</v>
      </c>
      <c r="H171" s="138"/>
      <c r="I171" s="29"/>
      <c r="J171" s="29"/>
      <c r="K171" s="29"/>
      <c r="L171" s="29"/>
      <c r="M171" s="29"/>
      <c r="N171" s="29"/>
      <c r="O171" s="84"/>
      <c r="P171" s="84"/>
      <c r="Q171" s="15"/>
      <c r="R171" s="172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32" customFormat="1" ht="12.75">
      <c r="A172" s="282">
        <v>40</v>
      </c>
      <c r="B172" s="282">
        <v>3315</v>
      </c>
      <c r="C172" s="305" t="s">
        <v>933</v>
      </c>
      <c r="D172" s="191">
        <v>1000</v>
      </c>
      <c r="E172" s="192">
        <v>1292</v>
      </c>
      <c r="F172" s="365">
        <v>1287</v>
      </c>
      <c r="G172" s="186">
        <f>F172/E172*100</f>
        <v>99.61300309597523</v>
      </c>
      <c r="H172" s="138"/>
      <c r="I172" s="29"/>
      <c r="J172" s="29"/>
      <c r="K172" s="29"/>
      <c r="L172" s="29"/>
      <c r="M172" s="29"/>
      <c r="N172" s="29"/>
      <c r="O172" s="84"/>
      <c r="P172" s="84"/>
      <c r="Q172" s="15"/>
      <c r="R172" s="172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32" customFormat="1" ht="12.75">
      <c r="A173" s="282">
        <v>40</v>
      </c>
      <c r="B173" s="282">
        <v>3322</v>
      </c>
      <c r="C173" s="305" t="s">
        <v>520</v>
      </c>
      <c r="D173" s="191">
        <v>0</v>
      </c>
      <c r="E173" s="192">
        <v>1500</v>
      </c>
      <c r="F173" s="365">
        <v>1500</v>
      </c>
      <c r="G173" s="186">
        <f>F173/E173*100</f>
        <v>100</v>
      </c>
      <c r="H173" s="138"/>
      <c r="I173" s="29"/>
      <c r="J173" s="29"/>
      <c r="K173" s="29"/>
      <c r="L173" s="29"/>
      <c r="M173" s="29"/>
      <c r="N173" s="29"/>
      <c r="O173" s="84"/>
      <c r="P173" s="84"/>
      <c r="Q173" s="15"/>
      <c r="R173" s="172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32" customFormat="1" ht="12.75">
      <c r="A174" s="230"/>
      <c r="B174" s="247"/>
      <c r="C174" s="246" t="s">
        <v>865</v>
      </c>
      <c r="D174" s="231">
        <f>SUM(D171:D173)</f>
        <v>1000</v>
      </c>
      <c r="E174" s="232">
        <f>SUM(E171:E173)</f>
        <v>3090</v>
      </c>
      <c r="F174" s="265">
        <f>SUM(F171:F173)</f>
        <v>3085</v>
      </c>
      <c r="G174" s="131">
        <f>F174/E174*100</f>
        <v>99.83818770226537</v>
      </c>
      <c r="H174" s="138"/>
      <c r="I174" s="29"/>
      <c r="J174" s="29"/>
      <c r="K174" s="29"/>
      <c r="L174" s="29"/>
      <c r="M174" s="29"/>
      <c r="N174" s="29"/>
      <c r="O174" s="84"/>
      <c r="P174" s="84"/>
      <c r="Q174" s="15"/>
      <c r="R174" s="172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32" customFormat="1" ht="12.75">
      <c r="A175" s="16"/>
      <c r="B175" s="69"/>
      <c r="C175" s="234"/>
      <c r="D175" s="235"/>
      <c r="E175" s="236"/>
      <c r="F175" s="237"/>
      <c r="G175" s="238"/>
      <c r="H175" s="138"/>
      <c r="I175" s="29"/>
      <c r="J175" s="29"/>
      <c r="K175" s="29"/>
      <c r="L175" s="29"/>
      <c r="M175" s="29"/>
      <c r="N175" s="29"/>
      <c r="O175" s="84"/>
      <c r="P175" s="84"/>
      <c r="Q175" s="15"/>
      <c r="R175" s="172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32" customFormat="1" ht="12.75">
      <c r="A176" s="239"/>
      <c r="B176" s="249"/>
      <c r="C176" s="248" t="s">
        <v>866</v>
      </c>
      <c r="D176" s="240">
        <f>D166+D174</f>
        <v>117094</v>
      </c>
      <c r="E176" s="241">
        <f>E166+E174</f>
        <v>134975</v>
      </c>
      <c r="F176" s="242">
        <f>F166+F174</f>
        <v>133912</v>
      </c>
      <c r="G176" s="10">
        <f>F176/E176*100</f>
        <v>99.21244674939804</v>
      </c>
      <c r="H176" s="138"/>
      <c r="I176" s="29"/>
      <c r="J176" s="29"/>
      <c r="K176" s="29"/>
      <c r="L176" s="29"/>
      <c r="M176" s="29"/>
      <c r="N176" s="29"/>
      <c r="O176" s="84"/>
      <c r="P176" s="84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32" customFormat="1" ht="12.75">
      <c r="A177" s="16"/>
      <c r="B177" s="69"/>
      <c r="C177" s="234"/>
      <c r="D177" s="235"/>
      <c r="E177" s="236"/>
      <c r="F177" s="237"/>
      <c r="G177" s="238"/>
      <c r="H177" s="138"/>
      <c r="I177" s="29"/>
      <c r="J177" s="29"/>
      <c r="K177" s="29"/>
      <c r="L177" s="29"/>
      <c r="M177" s="29"/>
      <c r="N177" s="29"/>
      <c r="O177" s="84"/>
      <c r="P177" s="84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32" customFormat="1" ht="15.75">
      <c r="A178" s="74" t="s">
        <v>733</v>
      </c>
      <c r="B178" s="29"/>
      <c r="C178" s="29"/>
      <c r="D178" s="84"/>
      <c r="E178" s="84"/>
      <c r="F178" s="84"/>
      <c r="G178" s="29"/>
      <c r="H178" s="29"/>
      <c r="I178" s="29"/>
      <c r="J178" s="29"/>
      <c r="K178" s="29"/>
      <c r="L178" s="29"/>
      <c r="M178" s="29"/>
      <c r="N178" s="29"/>
      <c r="O178" s="84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32" customFormat="1" ht="12.75">
      <c r="A179" s="29"/>
      <c r="B179"/>
      <c r="C179"/>
      <c r="D179" s="15"/>
      <c r="E179" s="15"/>
      <c r="F179" s="15"/>
      <c r="G179"/>
      <c r="H179" s="29"/>
      <c r="I179" s="29"/>
      <c r="J179" s="29"/>
      <c r="K179" s="29"/>
      <c r="L179" s="29"/>
      <c r="M179" s="29"/>
      <c r="N179" s="29"/>
      <c r="O179" s="84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32" customFormat="1" ht="12.75">
      <c r="A180" s="65" t="s">
        <v>514</v>
      </c>
      <c r="B180"/>
      <c r="C180"/>
      <c r="D180" s="15"/>
      <c r="E180" s="15"/>
      <c r="F180" s="15"/>
      <c r="G180"/>
      <c r="H180" s="29"/>
      <c r="I180" s="29"/>
      <c r="J180" s="29"/>
      <c r="K180" s="29"/>
      <c r="L180" s="29"/>
      <c r="M180" s="29"/>
      <c r="N180" s="29"/>
      <c r="O180" s="84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32" customFormat="1" ht="12.75">
      <c r="A181" s="29"/>
      <c r="B181"/>
      <c r="C181"/>
      <c r="D181" s="15"/>
      <c r="E181" s="15"/>
      <c r="F181" s="15"/>
      <c r="G181"/>
      <c r="H181" s="29"/>
      <c r="I181" s="29"/>
      <c r="J181" s="29"/>
      <c r="K181" s="29"/>
      <c r="L181" s="29"/>
      <c r="M181" s="29"/>
      <c r="N181" s="29"/>
      <c r="O181" s="84"/>
      <c r="P181" s="15"/>
      <c r="Q181" s="15"/>
      <c r="R181" s="172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32" customFormat="1" ht="25.5">
      <c r="A182" s="7" t="s">
        <v>488</v>
      </c>
      <c r="B182" s="7" t="s">
        <v>489</v>
      </c>
      <c r="C182" s="5" t="s">
        <v>490</v>
      </c>
      <c r="D182" s="52" t="s">
        <v>612</v>
      </c>
      <c r="E182" s="59" t="s">
        <v>613</v>
      </c>
      <c r="F182" s="5" t="s">
        <v>479</v>
      </c>
      <c r="G182" s="51" t="s">
        <v>614</v>
      </c>
      <c r="H182" s="29"/>
      <c r="I182" s="29"/>
      <c r="J182" s="29"/>
      <c r="K182" s="29"/>
      <c r="L182" s="29"/>
      <c r="M182" s="29"/>
      <c r="N182" s="29"/>
      <c r="O182" s="84"/>
      <c r="P182" s="15"/>
      <c r="Q182" s="15"/>
      <c r="R182" s="172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32" customFormat="1" ht="12.75">
      <c r="A183" s="44">
        <v>50</v>
      </c>
      <c r="B183" s="44">
        <v>3522</v>
      </c>
      <c r="C183" s="23" t="s">
        <v>625</v>
      </c>
      <c r="D183" s="250">
        <v>145055</v>
      </c>
      <c r="E183" s="280">
        <v>109723</v>
      </c>
      <c r="F183" s="280">
        <v>108722</v>
      </c>
      <c r="G183" s="36">
        <f aca="true" t="shared" si="10" ref="G183:G190">F183/E183*100</f>
        <v>99.08770266944943</v>
      </c>
      <c r="H183" s="29"/>
      <c r="I183" s="29"/>
      <c r="J183" s="29"/>
      <c r="K183" s="29"/>
      <c r="L183" s="29"/>
      <c r="M183" s="29"/>
      <c r="N183" s="29"/>
      <c r="O183" s="84"/>
      <c r="P183" s="15"/>
      <c r="Q183" s="15"/>
      <c r="R183" s="221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15" ht="12.75" customHeight="1">
      <c r="A184" s="44">
        <v>50</v>
      </c>
      <c r="B184" s="44">
        <v>3529</v>
      </c>
      <c r="C184" s="23" t="s">
        <v>626</v>
      </c>
      <c r="D184" s="250">
        <v>20470</v>
      </c>
      <c r="E184" s="280">
        <v>23870</v>
      </c>
      <c r="F184" s="280">
        <v>23827</v>
      </c>
      <c r="G184" s="36">
        <f t="shared" si="10"/>
        <v>99.81985756179304</v>
      </c>
      <c r="H184" s="29"/>
      <c r="I184" s="29"/>
      <c r="J184" s="29"/>
      <c r="K184" s="29"/>
      <c r="L184" s="29"/>
      <c r="M184" s="29"/>
      <c r="N184" s="29"/>
      <c r="O184" s="84"/>
    </row>
    <row r="185" spans="1:15" ht="12.75" customHeight="1">
      <c r="A185" s="44">
        <v>50</v>
      </c>
      <c r="B185" s="44">
        <v>3533</v>
      </c>
      <c r="C185" s="23" t="s">
        <v>627</v>
      </c>
      <c r="D185" s="250">
        <v>99000</v>
      </c>
      <c r="E185" s="26">
        <v>111657</v>
      </c>
      <c r="F185" s="280">
        <v>111657</v>
      </c>
      <c r="G185" s="36">
        <f t="shared" si="10"/>
        <v>100</v>
      </c>
      <c r="H185" s="29"/>
      <c r="I185" s="29"/>
      <c r="J185" s="29"/>
      <c r="K185" s="29"/>
      <c r="L185" s="29"/>
      <c r="M185" s="29"/>
      <c r="N185" s="29"/>
      <c r="O185" s="84"/>
    </row>
    <row r="186" spans="1:15" ht="12.75" customHeight="1">
      <c r="A186" s="166" t="s">
        <v>522</v>
      </c>
      <c r="B186" s="161">
        <v>3539</v>
      </c>
      <c r="C186" s="162" t="s">
        <v>210</v>
      </c>
      <c r="D186" s="251">
        <v>2500</v>
      </c>
      <c r="E186" s="198">
        <v>3332</v>
      </c>
      <c r="F186" s="366">
        <v>3332</v>
      </c>
      <c r="G186" s="202">
        <f t="shared" si="10"/>
        <v>100</v>
      </c>
      <c r="H186" s="29"/>
      <c r="I186" s="29"/>
      <c r="J186" s="29"/>
      <c r="K186" s="29"/>
      <c r="L186" s="29"/>
      <c r="M186" s="29"/>
      <c r="N186" s="29"/>
      <c r="O186" s="84"/>
    </row>
    <row r="187" spans="1:15" ht="12.75" customHeight="1">
      <c r="A187" s="166" t="s">
        <v>522</v>
      </c>
      <c r="B187" s="161">
        <v>3549</v>
      </c>
      <c r="C187" s="162" t="s">
        <v>830</v>
      </c>
      <c r="D187" s="251">
        <v>1300</v>
      </c>
      <c r="E187" s="198">
        <v>2682</v>
      </c>
      <c r="F187" s="366">
        <v>2282</v>
      </c>
      <c r="G187" s="202">
        <f t="shared" si="10"/>
        <v>85.08575689783744</v>
      </c>
      <c r="H187" s="29"/>
      <c r="I187" s="29"/>
      <c r="J187" s="29"/>
      <c r="K187" s="29"/>
      <c r="L187" s="29"/>
      <c r="M187" s="29"/>
      <c r="N187" s="29"/>
      <c r="O187" s="84"/>
    </row>
    <row r="188" spans="1:17" ht="12.75" customHeight="1">
      <c r="A188" s="146" t="s">
        <v>522</v>
      </c>
      <c r="B188" s="147">
        <v>3569</v>
      </c>
      <c r="C188" s="150" t="s">
        <v>523</v>
      </c>
      <c r="D188" s="252">
        <v>100</v>
      </c>
      <c r="E188" s="187">
        <v>2750</v>
      </c>
      <c r="F188" s="419">
        <v>565</v>
      </c>
      <c r="G188" s="36">
        <f t="shared" si="10"/>
        <v>20.545454545454543</v>
      </c>
      <c r="O188" s="84"/>
      <c r="Q188" s="172"/>
    </row>
    <row r="189" spans="1:17" ht="12.75" customHeight="1">
      <c r="A189" s="146" t="s">
        <v>522</v>
      </c>
      <c r="B189" s="147">
        <v>3592</v>
      </c>
      <c r="C189" s="150" t="s">
        <v>10</v>
      </c>
      <c r="D189" s="252">
        <v>500</v>
      </c>
      <c r="E189" s="187">
        <v>0</v>
      </c>
      <c r="F189" s="419">
        <v>0</v>
      </c>
      <c r="G189" s="36" t="s">
        <v>863</v>
      </c>
      <c r="O189" s="84"/>
      <c r="Q189" s="172"/>
    </row>
    <row r="190" spans="1:20" ht="12.75" customHeight="1">
      <c r="A190" s="146" t="s">
        <v>522</v>
      </c>
      <c r="B190" s="147">
        <v>3599</v>
      </c>
      <c r="C190" s="150" t="s">
        <v>524</v>
      </c>
      <c r="D190" s="252">
        <v>2060</v>
      </c>
      <c r="E190" s="187">
        <v>1910</v>
      </c>
      <c r="F190" s="419">
        <v>1773</v>
      </c>
      <c r="G190" s="36">
        <f t="shared" si="10"/>
        <v>92.82722513089006</v>
      </c>
      <c r="O190" s="84"/>
      <c r="P190" s="172"/>
      <c r="T190" s="172"/>
    </row>
    <row r="191" spans="1:18" ht="12.75" customHeight="1">
      <c r="A191" s="146" t="s">
        <v>522</v>
      </c>
      <c r="B191" s="147">
        <v>3513</v>
      </c>
      <c r="C191" s="150" t="s">
        <v>831</v>
      </c>
      <c r="D191" s="252">
        <v>32728</v>
      </c>
      <c r="E191" s="187">
        <v>32728</v>
      </c>
      <c r="F191" s="419">
        <v>32728</v>
      </c>
      <c r="G191" s="36">
        <f>F191/E191*100</f>
        <v>100</v>
      </c>
      <c r="R191" s="172"/>
    </row>
    <row r="192" spans="1:7" ht="12.75">
      <c r="A192" s="146" t="s">
        <v>522</v>
      </c>
      <c r="B192" s="147">
        <v>3721</v>
      </c>
      <c r="C192" s="150" t="s">
        <v>832</v>
      </c>
      <c r="D192" s="252">
        <v>400</v>
      </c>
      <c r="E192" s="187">
        <v>512</v>
      </c>
      <c r="F192" s="419">
        <v>312</v>
      </c>
      <c r="G192" s="36">
        <f>F192/E192*100</f>
        <v>60.9375</v>
      </c>
    </row>
    <row r="193" spans="1:256" s="132" customFormat="1" ht="12.75">
      <c r="A193" s="230"/>
      <c r="B193" s="247"/>
      <c r="C193" s="246" t="s">
        <v>864</v>
      </c>
      <c r="D193" s="231">
        <f>SUM(D183:D192)</f>
        <v>304113</v>
      </c>
      <c r="E193" s="232">
        <f>SUM(E183:E192)</f>
        <v>289164</v>
      </c>
      <c r="F193" s="265">
        <f>SUM(F183:F192)</f>
        <v>285198</v>
      </c>
      <c r="G193" s="123">
        <f>F193/E193*100</f>
        <v>98.62845997427065</v>
      </c>
      <c r="H193" s="138" t="s">
        <v>544</v>
      </c>
      <c r="I193" s="29"/>
      <c r="J193" s="29"/>
      <c r="K193" s="29"/>
      <c r="L193" s="29"/>
      <c r="M193" s="29"/>
      <c r="N193" s="29"/>
      <c r="O193" s="84" t="s">
        <v>742</v>
      </c>
      <c r="P193" s="84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32" customFormat="1" ht="12.75">
      <c r="A194" s="16"/>
      <c r="B194" s="69"/>
      <c r="C194" s="234"/>
      <c r="D194" s="235"/>
      <c r="E194" s="236"/>
      <c r="F194" s="237"/>
      <c r="G194" s="238"/>
      <c r="H194" s="138"/>
      <c r="I194" s="29"/>
      <c r="J194" s="29"/>
      <c r="K194" s="29"/>
      <c r="L194" s="29"/>
      <c r="M194" s="29"/>
      <c r="N194" s="29"/>
      <c r="O194" s="84"/>
      <c r="P194" s="84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5" ht="12.75">
      <c r="A195" s="624" t="s">
        <v>515</v>
      </c>
      <c r="B195" s="624"/>
      <c r="C195" s="624"/>
      <c r="D195" s="56"/>
      <c r="E195" s="18"/>
    </row>
    <row r="196" spans="1:256" s="29" customFormat="1" ht="12.75">
      <c r="A196" s="20"/>
      <c r="B196" s="20"/>
      <c r="C196" s="20"/>
      <c r="D196" s="56"/>
      <c r="E196" s="18"/>
      <c r="F196" s="15"/>
      <c r="G196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7" ht="25.5">
      <c r="A197" s="7" t="s">
        <v>488</v>
      </c>
      <c r="B197" s="7" t="s">
        <v>489</v>
      </c>
      <c r="C197" s="5" t="s">
        <v>490</v>
      </c>
      <c r="D197" s="52" t="s">
        <v>612</v>
      </c>
      <c r="E197" s="59" t="s">
        <v>613</v>
      </c>
      <c r="F197" s="5" t="s">
        <v>479</v>
      </c>
      <c r="G197" s="51" t="s">
        <v>614</v>
      </c>
    </row>
    <row r="198" spans="1:7" ht="12.75">
      <c r="A198" s="282">
        <v>50</v>
      </c>
      <c r="B198" s="282">
        <v>3533</v>
      </c>
      <c r="C198" s="34" t="s">
        <v>627</v>
      </c>
      <c r="D198" s="281">
        <v>0</v>
      </c>
      <c r="E198" s="371">
        <v>7248</v>
      </c>
      <c r="F198" s="371">
        <v>6821</v>
      </c>
      <c r="G198" s="36">
        <f aca="true" t="shared" si="11" ref="G198:G203">F198/E198*100</f>
        <v>94.10871964679912</v>
      </c>
    </row>
    <row r="199" spans="1:7" ht="12.75">
      <c r="A199" s="282">
        <v>50</v>
      </c>
      <c r="B199" s="282">
        <v>3529</v>
      </c>
      <c r="C199" s="34" t="s">
        <v>626</v>
      </c>
      <c r="D199" s="281">
        <v>0</v>
      </c>
      <c r="E199" s="371">
        <v>446</v>
      </c>
      <c r="F199" s="305">
        <v>446</v>
      </c>
      <c r="G199" s="36">
        <f t="shared" si="11"/>
        <v>100</v>
      </c>
    </row>
    <row r="200" spans="1:7" ht="12.75">
      <c r="A200" s="146" t="s">
        <v>522</v>
      </c>
      <c r="B200" s="147">
        <v>3522</v>
      </c>
      <c r="C200" s="150" t="s">
        <v>625</v>
      </c>
      <c r="D200" s="252">
        <v>112435</v>
      </c>
      <c r="E200" s="365">
        <v>228114</v>
      </c>
      <c r="F200" s="419">
        <v>228107</v>
      </c>
      <c r="G200" s="36">
        <f t="shared" si="11"/>
        <v>99.99693135888195</v>
      </c>
    </row>
    <row r="201" spans="1:14" s="172" customFormat="1" ht="12.75" customHeight="1">
      <c r="A201" s="166" t="s">
        <v>522</v>
      </c>
      <c r="B201" s="161">
        <v>3539</v>
      </c>
      <c r="C201" s="162" t="s">
        <v>210</v>
      </c>
      <c r="D201" s="252">
        <v>0</v>
      </c>
      <c r="E201" s="365">
        <v>1014</v>
      </c>
      <c r="F201" s="419">
        <v>1012</v>
      </c>
      <c r="G201" s="36">
        <f t="shared" si="11"/>
        <v>99.80276134122288</v>
      </c>
      <c r="H201" s="133"/>
      <c r="I201" s="133"/>
      <c r="J201" s="133"/>
      <c r="K201" s="133"/>
      <c r="L201" s="133"/>
      <c r="M201" s="133"/>
      <c r="N201" s="133"/>
    </row>
    <row r="202" spans="1:14" s="172" customFormat="1" ht="12.75" customHeight="1">
      <c r="A202" s="166" t="s">
        <v>522</v>
      </c>
      <c r="B202" s="161">
        <v>3549</v>
      </c>
      <c r="C202" s="162" t="s">
        <v>213</v>
      </c>
      <c r="D202" s="252">
        <v>0</v>
      </c>
      <c r="E202" s="365">
        <v>48</v>
      </c>
      <c r="F202" s="419">
        <v>48</v>
      </c>
      <c r="G202" s="36">
        <f t="shared" si="11"/>
        <v>100</v>
      </c>
      <c r="H202" s="133"/>
      <c r="I202" s="133"/>
      <c r="J202" s="133"/>
      <c r="K202" s="133"/>
      <c r="L202" s="133"/>
      <c r="M202" s="133"/>
      <c r="N202" s="133"/>
    </row>
    <row r="203" spans="1:256" s="29" customFormat="1" ht="12.75">
      <c r="A203" s="230"/>
      <c r="B203" s="247"/>
      <c r="C203" s="246" t="s">
        <v>865</v>
      </c>
      <c r="D203" s="231">
        <f>SUM(D198:D202)</f>
        <v>112435</v>
      </c>
      <c r="E203" s="232">
        <f>SUM(E198:E202)</f>
        <v>236870</v>
      </c>
      <c r="F203" s="265">
        <f>SUM(F198:F202)</f>
        <v>236434</v>
      </c>
      <c r="G203" s="123">
        <f t="shared" si="11"/>
        <v>99.81593279013805</v>
      </c>
      <c r="O203" s="84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29" customFormat="1" ht="12.75">
      <c r="A204" s="16"/>
      <c r="B204" s="69"/>
      <c r="C204" s="234"/>
      <c r="D204" s="235"/>
      <c r="E204" s="236"/>
      <c r="F204" s="237"/>
      <c r="G204" s="31"/>
      <c r="H204" s="138"/>
      <c r="O204" s="84"/>
      <c r="P204" s="84"/>
      <c r="Q204" s="84"/>
      <c r="R204" s="84"/>
      <c r="S204" s="84" t="s">
        <v>650</v>
      </c>
      <c r="T204" s="84"/>
      <c r="U204" s="84"/>
      <c r="V204" s="172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  <c r="IU204" s="84"/>
      <c r="IV204" s="84"/>
    </row>
    <row r="205" spans="1:256" s="132" customFormat="1" ht="12.75">
      <c r="A205" s="239"/>
      <c r="B205" s="249"/>
      <c r="C205" s="248" t="s">
        <v>866</v>
      </c>
      <c r="D205" s="240">
        <f>D193+D203</f>
        <v>416548</v>
      </c>
      <c r="E205" s="241">
        <f>E203+E193</f>
        <v>526034</v>
      </c>
      <c r="F205" s="242">
        <f>F203+F193</f>
        <v>521632</v>
      </c>
      <c r="G205" s="10">
        <f>F205/E205*100</f>
        <v>99.1631719622686</v>
      </c>
      <c r="H205" s="138"/>
      <c r="I205" s="29"/>
      <c r="J205" s="29"/>
      <c r="K205" s="29"/>
      <c r="L205" s="29"/>
      <c r="M205" s="29"/>
      <c r="N205" s="29"/>
      <c r="O205" s="84"/>
      <c r="P205" s="84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5:6" ht="12.75">
      <c r="E206" s="84"/>
      <c r="F206" s="84"/>
    </row>
    <row r="207" spans="1:256" s="29" customFormat="1" ht="15.75">
      <c r="A207" s="74" t="s">
        <v>525</v>
      </c>
      <c r="D207" s="84"/>
      <c r="E207" s="84"/>
      <c r="F207" s="84"/>
      <c r="O207" s="84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2:256" s="29" customFormat="1" ht="12.75">
      <c r="B208"/>
      <c r="C208"/>
      <c r="D208" s="15"/>
      <c r="E208" s="15"/>
      <c r="F208" s="84"/>
      <c r="G208"/>
      <c r="O208" s="84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29" customFormat="1" ht="12.75">
      <c r="A209" s="65" t="s">
        <v>514</v>
      </c>
      <c r="B209"/>
      <c r="C209"/>
      <c r="D209" s="15"/>
      <c r="E209" s="15"/>
      <c r="F209" s="84"/>
      <c r="G209"/>
      <c r="O209" s="84"/>
      <c r="P209" s="15"/>
      <c r="Q209" s="15"/>
      <c r="R209" s="15"/>
      <c r="S209" s="15"/>
      <c r="T209" s="15"/>
      <c r="U209" s="15"/>
      <c r="V209" s="15"/>
      <c r="W209" s="172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2:256" s="29" customFormat="1" ht="12.75">
      <c r="B210"/>
      <c r="C210"/>
      <c r="D210" s="15"/>
      <c r="E210" s="15"/>
      <c r="F210" s="84"/>
      <c r="G210"/>
      <c r="O210" s="84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29" customFormat="1" ht="25.5">
      <c r="A211" s="7" t="s">
        <v>488</v>
      </c>
      <c r="B211" s="7" t="s">
        <v>489</v>
      </c>
      <c r="C211" s="5" t="s">
        <v>490</v>
      </c>
      <c r="D211" s="52" t="s">
        <v>612</v>
      </c>
      <c r="E211" s="59" t="s">
        <v>613</v>
      </c>
      <c r="F211" s="5" t="s">
        <v>479</v>
      </c>
      <c r="G211" s="51" t="s">
        <v>614</v>
      </c>
      <c r="O211" s="8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9" customFormat="1" ht="12.75">
      <c r="A212" s="151">
        <v>60</v>
      </c>
      <c r="B212" s="151">
        <v>3719</v>
      </c>
      <c r="C212" s="152" t="s">
        <v>619</v>
      </c>
      <c r="D212" s="191">
        <v>30</v>
      </c>
      <c r="E212" s="192">
        <v>30</v>
      </c>
      <c r="F212" s="305">
        <v>6</v>
      </c>
      <c r="G212" s="354">
        <f aca="true" t="shared" si="12" ref="G212:G218">F212/E212*100</f>
        <v>20</v>
      </c>
      <c r="O212" s="84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29" customFormat="1" ht="12.75">
      <c r="A213" s="151">
        <v>60</v>
      </c>
      <c r="B213" s="151">
        <v>3727</v>
      </c>
      <c r="C213" s="152" t="s">
        <v>9</v>
      </c>
      <c r="D213" s="191">
        <v>0</v>
      </c>
      <c r="E213" s="371">
        <v>2350</v>
      </c>
      <c r="F213" s="305">
        <v>2227</v>
      </c>
      <c r="G213" s="354">
        <f t="shared" si="12"/>
        <v>94.76595744680851</v>
      </c>
      <c r="O213" s="84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29" customFormat="1" ht="12.75">
      <c r="A214" s="146" t="s">
        <v>526</v>
      </c>
      <c r="B214" s="147">
        <v>3729</v>
      </c>
      <c r="C214" s="150" t="s">
        <v>629</v>
      </c>
      <c r="D214" s="192">
        <v>100</v>
      </c>
      <c r="E214" s="187">
        <v>0</v>
      </c>
      <c r="F214" s="419">
        <v>0</v>
      </c>
      <c r="G214" s="354" t="s">
        <v>863</v>
      </c>
      <c r="O214" s="84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29" customFormat="1" ht="12.75">
      <c r="A215" s="146" t="s">
        <v>526</v>
      </c>
      <c r="B215" s="147">
        <v>3741</v>
      </c>
      <c r="C215" s="150" t="s">
        <v>631</v>
      </c>
      <c r="D215" s="192">
        <v>150</v>
      </c>
      <c r="E215" s="187">
        <v>1851</v>
      </c>
      <c r="F215" s="419">
        <v>1772</v>
      </c>
      <c r="G215" s="354">
        <f t="shared" si="12"/>
        <v>95.73203673689898</v>
      </c>
      <c r="O215" s="84"/>
      <c r="P215" s="222"/>
      <c r="Q215" s="15"/>
      <c r="R215" s="15"/>
      <c r="S215" s="15"/>
      <c r="T215" s="15"/>
      <c r="U215" s="15"/>
      <c r="V215" s="15"/>
      <c r="W215" s="172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29" customFormat="1" ht="12.75">
      <c r="A216" s="146" t="s">
        <v>526</v>
      </c>
      <c r="B216" s="147">
        <v>3742</v>
      </c>
      <c r="C216" s="150" t="s">
        <v>630</v>
      </c>
      <c r="D216" s="192">
        <v>4500</v>
      </c>
      <c r="E216" s="187">
        <v>4300</v>
      </c>
      <c r="F216" s="419">
        <v>4197</v>
      </c>
      <c r="G216" s="354">
        <f t="shared" si="12"/>
        <v>97.6046511627907</v>
      </c>
      <c r="H216" s="186">
        <f>G216/F216*100</f>
        <v>2.3255813953488373</v>
      </c>
      <c r="I216" s="186">
        <f>H216/G216*100</f>
        <v>2.382654276864427</v>
      </c>
      <c r="J216" s="186">
        <f aca="true" t="shared" si="13" ref="J216:O216">I216/H216*100</f>
        <v>102.45413390517035</v>
      </c>
      <c r="K216" s="186">
        <f t="shared" si="13"/>
        <v>4299.999999999999</v>
      </c>
      <c r="L216" s="186">
        <f t="shared" si="13"/>
        <v>4196.999999999999</v>
      </c>
      <c r="M216" s="186">
        <f t="shared" si="13"/>
        <v>97.6046511627907</v>
      </c>
      <c r="N216" s="186">
        <f t="shared" si="13"/>
        <v>2.325581395348838</v>
      </c>
      <c r="O216" s="186">
        <f t="shared" si="13"/>
        <v>2.3826542768644274</v>
      </c>
      <c r="P216" s="217"/>
      <c r="Q216" s="15"/>
      <c r="R216" s="15"/>
      <c r="S216" s="15"/>
      <c r="T216" s="15"/>
      <c r="U216" s="15"/>
      <c r="V216" s="15"/>
      <c r="W216" s="172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3" ht="25.5">
      <c r="A217" s="166" t="s">
        <v>526</v>
      </c>
      <c r="B217" s="161">
        <v>3749</v>
      </c>
      <c r="C217" s="162" t="s">
        <v>632</v>
      </c>
      <c r="D217" s="200">
        <v>20</v>
      </c>
      <c r="E217" s="198">
        <v>0</v>
      </c>
      <c r="F217" s="366">
        <v>0</v>
      </c>
      <c r="G217" s="388" t="s">
        <v>863</v>
      </c>
      <c r="W217" s="172"/>
    </row>
    <row r="218" spans="1:7" ht="12.75">
      <c r="A218" s="166" t="s">
        <v>526</v>
      </c>
      <c r="B218" s="161">
        <v>3773</v>
      </c>
      <c r="C218" s="162" t="s">
        <v>921</v>
      </c>
      <c r="D218" s="200">
        <v>0</v>
      </c>
      <c r="E218" s="198">
        <v>361</v>
      </c>
      <c r="F218" s="366">
        <v>361</v>
      </c>
      <c r="G218" s="354">
        <f t="shared" si="12"/>
        <v>100</v>
      </c>
    </row>
    <row r="219" spans="1:7" ht="12.75">
      <c r="A219" s="146" t="s">
        <v>526</v>
      </c>
      <c r="B219" s="147">
        <v>3792</v>
      </c>
      <c r="C219" s="150" t="s">
        <v>527</v>
      </c>
      <c r="D219" s="192">
        <v>100</v>
      </c>
      <c r="E219" s="187">
        <v>100</v>
      </c>
      <c r="F219" s="419">
        <v>63</v>
      </c>
      <c r="G219" s="186">
        <f>F219/E219*100</f>
        <v>63</v>
      </c>
    </row>
    <row r="220" spans="1:7" ht="12.75" customHeight="1">
      <c r="A220" s="146" t="s">
        <v>526</v>
      </c>
      <c r="B220" s="147">
        <v>3799</v>
      </c>
      <c r="C220" s="150" t="s">
        <v>528</v>
      </c>
      <c r="D220" s="192">
        <v>300</v>
      </c>
      <c r="E220" s="187">
        <v>0</v>
      </c>
      <c r="F220" s="419">
        <v>0</v>
      </c>
      <c r="G220" s="186" t="s">
        <v>863</v>
      </c>
    </row>
    <row r="221" spans="1:14" s="84" customFormat="1" ht="12.75">
      <c r="A221" s="230"/>
      <c r="B221" s="247"/>
      <c r="C221" s="246" t="s">
        <v>864</v>
      </c>
      <c r="D221" s="231">
        <f>SUM(D212:D220)</f>
        <v>5200</v>
      </c>
      <c r="E221" s="232">
        <f>SUM(E212:E220)</f>
        <v>8992</v>
      </c>
      <c r="F221" s="265">
        <f>SUM(F212:F220)</f>
        <v>8626</v>
      </c>
      <c r="G221" s="131">
        <f>F221/E221*100</f>
        <v>95.9297153024911</v>
      </c>
      <c r="H221" s="29"/>
      <c r="I221" s="29"/>
      <c r="J221" s="29"/>
      <c r="K221" s="29"/>
      <c r="L221" s="29"/>
      <c r="M221" s="29"/>
      <c r="N221" s="29"/>
    </row>
    <row r="222" spans="1:14" s="84" customFormat="1" ht="12.75">
      <c r="A222" s="16"/>
      <c r="B222" s="69"/>
      <c r="C222" s="234"/>
      <c r="D222" s="235"/>
      <c r="E222" s="236"/>
      <c r="F222" s="237"/>
      <c r="G222" s="238"/>
      <c r="H222" s="29"/>
      <c r="I222" s="29"/>
      <c r="J222" s="29"/>
      <c r="K222" s="29"/>
      <c r="L222" s="29"/>
      <c r="M222" s="29"/>
      <c r="N222" s="29"/>
    </row>
    <row r="223" spans="1:256" s="29" customFormat="1" ht="12.75">
      <c r="A223" s="239"/>
      <c r="B223" s="249"/>
      <c r="C223" s="248" t="s">
        <v>866</v>
      </c>
      <c r="D223" s="240">
        <f>D221</f>
        <v>5200</v>
      </c>
      <c r="E223" s="241">
        <f>E221</f>
        <v>8992</v>
      </c>
      <c r="F223" s="242">
        <f>F221</f>
        <v>8626</v>
      </c>
      <c r="G223" s="10">
        <f>F223/E223*100</f>
        <v>95.9297153024911</v>
      </c>
      <c r="H223" s="138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  <c r="IS223" s="84"/>
      <c r="IT223" s="84"/>
      <c r="IU223" s="84"/>
      <c r="IV223" s="84"/>
    </row>
    <row r="224" spans="1:256" s="29" customFormat="1" ht="12.75">
      <c r="A224" s="16"/>
      <c r="B224" s="69"/>
      <c r="C224" s="234"/>
      <c r="D224" s="235"/>
      <c r="E224" s="236"/>
      <c r="F224" s="237"/>
      <c r="G224" s="31"/>
      <c r="H224" s="138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  <c r="IU224" s="84"/>
      <c r="IV224" s="84"/>
    </row>
    <row r="225" spans="1:256" s="29" customFormat="1" ht="15.75">
      <c r="A225" s="74" t="s">
        <v>735</v>
      </c>
      <c r="D225" s="84"/>
      <c r="E225" s="84"/>
      <c r="F225" s="84"/>
      <c r="O225" s="84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2:256" s="29" customFormat="1" ht="12.75">
      <c r="B226"/>
      <c r="C226"/>
      <c r="D226" s="15"/>
      <c r="E226" s="15"/>
      <c r="F226" s="15"/>
      <c r="G226"/>
      <c r="O226" s="84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15" ht="13.5" customHeight="1">
      <c r="A227" s="65" t="s">
        <v>514</v>
      </c>
      <c r="O227" s="84"/>
    </row>
    <row r="228" ht="12" customHeight="1">
      <c r="O228" s="84"/>
    </row>
    <row r="229" spans="1:15" ht="25.5" customHeight="1">
      <c r="A229" s="7" t="s">
        <v>488</v>
      </c>
      <c r="B229" s="7" t="s">
        <v>489</v>
      </c>
      <c r="C229" s="5" t="s">
        <v>490</v>
      </c>
      <c r="D229" s="52" t="s">
        <v>612</v>
      </c>
      <c r="E229" s="59" t="s">
        <v>613</v>
      </c>
      <c r="F229" s="5" t="s">
        <v>479</v>
      </c>
      <c r="G229" s="51" t="s">
        <v>614</v>
      </c>
      <c r="O229" s="84"/>
    </row>
    <row r="230" spans="1:15" ht="13.5" customHeight="1">
      <c r="A230" s="146" t="s">
        <v>529</v>
      </c>
      <c r="B230" s="147">
        <v>3635</v>
      </c>
      <c r="C230" s="150" t="s">
        <v>530</v>
      </c>
      <c r="D230" s="192">
        <v>300</v>
      </c>
      <c r="E230" s="187">
        <v>100</v>
      </c>
      <c r="F230" s="419">
        <v>100</v>
      </c>
      <c r="G230" s="36">
        <f>F230/E230*100</f>
        <v>100</v>
      </c>
      <c r="O230" s="84"/>
    </row>
    <row r="231" spans="1:7" ht="12.75">
      <c r="A231" s="230"/>
      <c r="B231" s="247"/>
      <c r="C231" s="246" t="s">
        <v>864</v>
      </c>
      <c r="D231" s="231">
        <f>D230</f>
        <v>300</v>
      </c>
      <c r="E231" s="232">
        <f>E230</f>
        <v>100</v>
      </c>
      <c r="F231" s="265">
        <f>F230</f>
        <v>100</v>
      </c>
      <c r="G231" s="123">
        <f>F231/E231*100</f>
        <v>100</v>
      </c>
    </row>
    <row r="232" spans="1:7" ht="12.75">
      <c r="A232" s="16"/>
      <c r="B232" s="69"/>
      <c r="C232" s="234"/>
      <c r="D232" s="235"/>
      <c r="E232" s="236"/>
      <c r="F232" s="237"/>
      <c r="G232" s="31"/>
    </row>
    <row r="233" spans="1:6" ht="12.75">
      <c r="A233" s="78" t="s">
        <v>515</v>
      </c>
      <c r="D233" s="84"/>
      <c r="E233" s="84"/>
      <c r="F233" s="84"/>
    </row>
    <row r="234" spans="2:256" s="29" customFormat="1" ht="12.75">
      <c r="B234"/>
      <c r="C234"/>
      <c r="D234" s="84"/>
      <c r="E234" s="84"/>
      <c r="F234" s="84"/>
      <c r="G234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7" ht="25.5">
      <c r="A235" s="7" t="s">
        <v>488</v>
      </c>
      <c r="B235" s="7" t="s">
        <v>489</v>
      </c>
      <c r="C235" s="5" t="s">
        <v>490</v>
      </c>
      <c r="D235" s="52" t="s">
        <v>612</v>
      </c>
      <c r="E235" s="59" t="s">
        <v>613</v>
      </c>
      <c r="F235" s="5" t="s">
        <v>479</v>
      </c>
      <c r="G235" s="51" t="s">
        <v>614</v>
      </c>
    </row>
    <row r="236" spans="1:7" ht="12.75">
      <c r="A236" s="146" t="s">
        <v>529</v>
      </c>
      <c r="B236" s="147">
        <v>3635</v>
      </c>
      <c r="C236" s="150" t="s">
        <v>530</v>
      </c>
      <c r="D236" s="192">
        <v>1428</v>
      </c>
      <c r="E236" s="187">
        <v>0</v>
      </c>
      <c r="F236" s="419">
        <v>0</v>
      </c>
      <c r="G236" s="36" t="s">
        <v>863</v>
      </c>
    </row>
    <row r="237" spans="1:7" ht="12.75">
      <c r="A237" s="230"/>
      <c r="B237" s="247"/>
      <c r="C237" s="246" t="s">
        <v>865</v>
      </c>
      <c r="D237" s="231">
        <f>D236</f>
        <v>1428</v>
      </c>
      <c r="E237" s="232">
        <f>E236</f>
        <v>0</v>
      </c>
      <c r="F237" s="265">
        <f>F236</f>
        <v>0</v>
      </c>
      <c r="G237" s="36" t="s">
        <v>863</v>
      </c>
    </row>
    <row r="238" spans="1:7" ht="12.75">
      <c r="A238" s="16"/>
      <c r="B238" s="69"/>
      <c r="C238" s="234"/>
      <c r="D238" s="235"/>
      <c r="E238" s="236"/>
      <c r="F238" s="237"/>
      <c r="G238" s="238"/>
    </row>
    <row r="239" spans="1:256" s="132" customFormat="1" ht="12.75">
      <c r="A239" s="239"/>
      <c r="B239" s="249"/>
      <c r="C239" s="248" t="s">
        <v>866</v>
      </c>
      <c r="D239" s="240">
        <f>D231+D237</f>
        <v>1728</v>
      </c>
      <c r="E239" s="241">
        <f>E231+E237</f>
        <v>100</v>
      </c>
      <c r="F239" s="242">
        <f>F231+F237</f>
        <v>100</v>
      </c>
      <c r="G239" s="27">
        <f>F239/E239*100</f>
        <v>100</v>
      </c>
      <c r="H239" s="138"/>
      <c r="I239" s="29"/>
      <c r="J239" s="29"/>
      <c r="K239" s="29"/>
      <c r="L239" s="29"/>
      <c r="M239" s="29"/>
      <c r="N239" s="29"/>
      <c r="O239" s="84"/>
      <c r="P239" s="84"/>
      <c r="Q239" s="172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ht="12.75">
      <c r="D240" s="84"/>
    </row>
    <row r="241" spans="1:256" s="29" customFormat="1" ht="15.75">
      <c r="A241" s="74" t="s">
        <v>734</v>
      </c>
      <c r="D241" s="84"/>
      <c r="E241" s="84"/>
      <c r="F241" s="84"/>
      <c r="O241" s="84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2:256" s="29" customFormat="1" ht="12.75">
      <c r="B242"/>
      <c r="C242"/>
      <c r="D242" s="15"/>
      <c r="E242" s="15"/>
      <c r="F242" s="15"/>
      <c r="G242"/>
      <c r="O242" s="84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29" customFormat="1" ht="12.75">
      <c r="A243" s="65" t="s">
        <v>514</v>
      </c>
      <c r="B243"/>
      <c r="C243"/>
      <c r="D243" s="15"/>
      <c r="E243" s="15"/>
      <c r="F243" s="15"/>
      <c r="G243"/>
      <c r="O243" s="84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2:256" s="29" customFormat="1" ht="12.75">
      <c r="B244"/>
      <c r="C244"/>
      <c r="D244" s="15"/>
      <c r="E244" s="15"/>
      <c r="F244" s="15"/>
      <c r="G244"/>
      <c r="O244" s="84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29" customFormat="1" ht="25.5">
      <c r="A245" s="7" t="s">
        <v>488</v>
      </c>
      <c r="B245" s="7" t="s">
        <v>489</v>
      </c>
      <c r="C245" s="5" t="s">
        <v>490</v>
      </c>
      <c r="D245" s="52" t="s">
        <v>612</v>
      </c>
      <c r="E245" s="59" t="s">
        <v>613</v>
      </c>
      <c r="F245" s="5" t="s">
        <v>479</v>
      </c>
      <c r="G245" s="51" t="s">
        <v>614</v>
      </c>
      <c r="O245" s="84"/>
      <c r="P245" s="15"/>
      <c r="Q245" s="15"/>
      <c r="R245" s="172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29" customFormat="1" ht="12.75">
      <c r="A246" s="146" t="s">
        <v>531</v>
      </c>
      <c r="B246" s="147">
        <v>2212</v>
      </c>
      <c r="C246" s="150" t="s">
        <v>870</v>
      </c>
      <c r="D246" s="192">
        <v>548240</v>
      </c>
      <c r="E246" s="187">
        <v>554440</v>
      </c>
      <c r="F246" s="419">
        <v>554437</v>
      </c>
      <c r="G246" s="36">
        <f>F246/E246*100</f>
        <v>99.9994589134983</v>
      </c>
      <c r="O246" s="15"/>
      <c r="P246" s="15"/>
      <c r="Q246" s="15"/>
      <c r="R246" s="15"/>
      <c r="S246" s="15"/>
      <c r="T246" s="172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29" customFormat="1" ht="12.75">
      <c r="A247" s="146" t="s">
        <v>531</v>
      </c>
      <c r="B247" s="147">
        <v>2221</v>
      </c>
      <c r="C247" s="150" t="s">
        <v>906</v>
      </c>
      <c r="D247" s="192">
        <v>259760</v>
      </c>
      <c r="E247" s="365">
        <v>235077</v>
      </c>
      <c r="F247" s="419">
        <v>234280</v>
      </c>
      <c r="G247" s="36">
        <f>F247/E247*100</f>
        <v>99.66096215282651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29" customFormat="1" ht="12.75">
      <c r="A248" s="146" t="s">
        <v>531</v>
      </c>
      <c r="B248" s="147">
        <v>2223</v>
      </c>
      <c r="C248" s="150" t="s">
        <v>86</v>
      </c>
      <c r="D248" s="192">
        <v>0</v>
      </c>
      <c r="E248" s="365">
        <v>12</v>
      </c>
      <c r="F248" s="419">
        <v>12</v>
      </c>
      <c r="G248" s="36">
        <f>F248/E248*100</f>
        <v>100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29" customFormat="1" ht="12.75">
      <c r="A249" s="146" t="s">
        <v>531</v>
      </c>
      <c r="B249" s="147">
        <v>2242</v>
      </c>
      <c r="C249" s="150" t="s">
        <v>633</v>
      </c>
      <c r="D249" s="192">
        <v>247303</v>
      </c>
      <c r="E249" s="187">
        <v>253063</v>
      </c>
      <c r="F249" s="419">
        <v>251625</v>
      </c>
      <c r="G249" s="36">
        <f>F249/E249*100</f>
        <v>99.4317620513469</v>
      </c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7" ht="12.75">
      <c r="A250" s="230"/>
      <c r="B250" s="247"/>
      <c r="C250" s="246" t="s">
        <v>864</v>
      </c>
      <c r="D250" s="231">
        <f>SUM(D246:D249)</f>
        <v>1055303</v>
      </c>
      <c r="E250" s="232">
        <f>SUM(E246:E249)</f>
        <v>1042592</v>
      </c>
      <c r="F250" s="265">
        <f>SUM(F246:F249)</f>
        <v>1040354</v>
      </c>
      <c r="G250" s="123">
        <f>F250/E250*100</f>
        <v>99.7853426843866</v>
      </c>
    </row>
    <row r="251" spans="1:7" ht="12.75">
      <c r="A251" s="16"/>
      <c r="B251" s="69"/>
      <c r="C251" s="234"/>
      <c r="D251" s="235"/>
      <c r="E251" s="236"/>
      <c r="F251" s="237"/>
      <c r="G251" s="31"/>
    </row>
    <row r="252" spans="1:7" ht="12.75">
      <c r="A252" s="65" t="s">
        <v>828</v>
      </c>
      <c r="D252" s="71"/>
      <c r="E252" s="72"/>
      <c r="F252" s="54"/>
      <c r="G252" s="73"/>
    </row>
    <row r="253" spans="1:7" ht="12.75">
      <c r="A253" s="16"/>
      <c r="B253" s="69"/>
      <c r="C253" s="70"/>
      <c r="D253" s="71"/>
      <c r="E253" s="72"/>
      <c r="F253" s="54"/>
      <c r="G253" s="73"/>
    </row>
    <row r="254" spans="1:7" ht="25.5">
      <c r="A254" s="7" t="s">
        <v>488</v>
      </c>
      <c r="B254" s="7" t="s">
        <v>489</v>
      </c>
      <c r="C254" s="5" t="s">
        <v>490</v>
      </c>
      <c r="D254" s="52" t="s">
        <v>612</v>
      </c>
      <c r="E254" s="59" t="s">
        <v>613</v>
      </c>
      <c r="F254" s="5" t="s">
        <v>479</v>
      </c>
      <c r="G254" s="51" t="s">
        <v>614</v>
      </c>
    </row>
    <row r="255" spans="1:7" ht="12.75">
      <c r="A255" s="146" t="s">
        <v>531</v>
      </c>
      <c r="B255" s="147">
        <v>2212</v>
      </c>
      <c r="C255" s="150" t="s">
        <v>870</v>
      </c>
      <c r="D255" s="192">
        <v>1000</v>
      </c>
      <c r="E255" s="187">
        <v>446</v>
      </c>
      <c r="F255" s="419">
        <v>446</v>
      </c>
      <c r="G255" s="186">
        <f>F255/E255*100</f>
        <v>100</v>
      </c>
    </row>
    <row r="256" spans="1:7" ht="12.75">
      <c r="A256" s="146" t="s">
        <v>531</v>
      </c>
      <c r="B256" s="147">
        <v>2229</v>
      </c>
      <c r="C256" s="150" t="s">
        <v>175</v>
      </c>
      <c r="D256" s="192">
        <v>0</v>
      </c>
      <c r="E256" s="187">
        <v>1600</v>
      </c>
      <c r="F256" s="419">
        <v>0</v>
      </c>
      <c r="G256" s="186">
        <f>F256/E256*100</f>
        <v>0</v>
      </c>
    </row>
    <row r="257" spans="1:7" ht="12.75" customHeight="1" hidden="1">
      <c r="A257" s="621" t="s">
        <v>842</v>
      </c>
      <c r="B257" s="621"/>
      <c r="C257" s="621"/>
      <c r="D257" s="71"/>
      <c r="E257" s="72"/>
      <c r="F257" s="451"/>
      <c r="G257" s="73"/>
    </row>
    <row r="258" spans="1:7" ht="12.75">
      <c r="A258" s="230"/>
      <c r="B258" s="247"/>
      <c r="C258" s="246" t="s">
        <v>865</v>
      </c>
      <c r="D258" s="231">
        <f>SUM(D255:D256)</f>
        <v>1000</v>
      </c>
      <c r="E258" s="232">
        <f>SUM(E255:E256)</f>
        <v>2046</v>
      </c>
      <c r="F258" s="265">
        <f>SUM(F255:F256)</f>
        <v>446</v>
      </c>
      <c r="G258" s="131">
        <f>F258/E258*100</f>
        <v>21.79863147605083</v>
      </c>
    </row>
    <row r="259" spans="1:7" ht="12.75">
      <c r="A259" s="16"/>
      <c r="B259" s="229"/>
      <c r="C259" s="229"/>
      <c r="D259" s="71"/>
      <c r="E259" s="72"/>
      <c r="F259" s="54"/>
      <c r="G259" s="73"/>
    </row>
    <row r="260" spans="1:256" s="132" customFormat="1" ht="12.75">
      <c r="A260" s="239"/>
      <c r="B260" s="249"/>
      <c r="C260" s="248" t="s">
        <v>866</v>
      </c>
      <c r="D260" s="240">
        <f>D250+D258</f>
        <v>1056303</v>
      </c>
      <c r="E260" s="241">
        <f>E250+E258</f>
        <v>1044638</v>
      </c>
      <c r="F260" s="242">
        <f>F250+F258</f>
        <v>1040800</v>
      </c>
      <c r="G260" s="10">
        <f>F260/E260*100</f>
        <v>99.63260000114872</v>
      </c>
      <c r="H260" s="138"/>
      <c r="I260" s="29"/>
      <c r="J260" s="29"/>
      <c r="K260" s="29"/>
      <c r="L260" s="29"/>
      <c r="M260" s="29"/>
      <c r="N260" s="29"/>
      <c r="O260" s="84"/>
      <c r="P260" s="84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9" customFormat="1" ht="12.75">
      <c r="A261" s="16"/>
      <c r="B261" s="69"/>
      <c r="C261" s="234"/>
      <c r="D261" s="235"/>
      <c r="E261" s="236"/>
      <c r="F261" s="237"/>
      <c r="G261" s="31"/>
      <c r="H261" s="138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  <c r="DR261" s="84"/>
      <c r="DS261" s="84"/>
      <c r="DT261" s="84"/>
      <c r="DU261" s="84"/>
      <c r="DV261" s="84"/>
      <c r="DW261" s="84"/>
      <c r="DX261" s="84"/>
      <c r="DY261" s="84"/>
      <c r="DZ261" s="84"/>
      <c r="EA261" s="84"/>
      <c r="EB261" s="84"/>
      <c r="EC261" s="84"/>
      <c r="ED261" s="84"/>
      <c r="EE261" s="84"/>
      <c r="EF261" s="84"/>
      <c r="EG261" s="84"/>
      <c r="EH261" s="84"/>
      <c r="EI261" s="84"/>
      <c r="EJ261" s="84"/>
      <c r="EK261" s="84"/>
      <c r="EL261" s="84"/>
      <c r="EM261" s="84"/>
      <c r="EN261" s="84"/>
      <c r="EO261" s="84"/>
      <c r="EP261" s="84"/>
      <c r="EQ261" s="84"/>
      <c r="ER261" s="84"/>
      <c r="ES261" s="84"/>
      <c r="ET261" s="84"/>
      <c r="EU261" s="84"/>
      <c r="EV261" s="84"/>
      <c r="EW261" s="84"/>
      <c r="EX261" s="84"/>
      <c r="EY261" s="84"/>
      <c r="EZ261" s="84"/>
      <c r="FA261" s="84"/>
      <c r="FB261" s="84"/>
      <c r="FC261" s="84"/>
      <c r="FD261" s="84"/>
      <c r="FE261" s="84"/>
      <c r="FF261" s="84"/>
      <c r="FG261" s="84"/>
      <c r="FH261" s="84"/>
      <c r="FI261" s="84"/>
      <c r="FJ261" s="84"/>
      <c r="FK261" s="84"/>
      <c r="FL261" s="84"/>
      <c r="FM261" s="84"/>
      <c r="FN261" s="84"/>
      <c r="FO261" s="84"/>
      <c r="FP261" s="84"/>
      <c r="FQ261" s="84"/>
      <c r="FR261" s="84"/>
      <c r="FS261" s="84"/>
      <c r="FT261" s="84"/>
      <c r="FU261" s="84"/>
      <c r="FV261" s="84"/>
      <c r="FW261" s="84"/>
      <c r="FX261" s="84"/>
      <c r="FY261" s="84"/>
      <c r="FZ261" s="84"/>
      <c r="GA261" s="84"/>
      <c r="GB261" s="84"/>
      <c r="GC261" s="84"/>
      <c r="GD261" s="84"/>
      <c r="GE261" s="84"/>
      <c r="GF261" s="84"/>
      <c r="GG261" s="84"/>
      <c r="GH261" s="84"/>
      <c r="GI261" s="84"/>
      <c r="GJ261" s="84"/>
      <c r="GK261" s="84"/>
      <c r="GL261" s="84"/>
      <c r="GM261" s="84"/>
      <c r="GN261" s="84"/>
      <c r="GO261" s="84"/>
      <c r="GP261" s="84"/>
      <c r="GQ261" s="84"/>
      <c r="GR261" s="84"/>
      <c r="GS261" s="84"/>
      <c r="GT261" s="84"/>
      <c r="GU261" s="84"/>
      <c r="GV261" s="84"/>
      <c r="GW261" s="84"/>
      <c r="GX261" s="84"/>
      <c r="GY261" s="84"/>
      <c r="GZ261" s="84"/>
      <c r="HA261" s="84"/>
      <c r="HB261" s="84"/>
      <c r="HC261" s="84"/>
      <c r="HD261" s="84"/>
      <c r="HE261" s="84"/>
      <c r="HF261" s="84"/>
      <c r="HG261" s="84"/>
      <c r="HH261" s="84"/>
      <c r="HI261" s="84"/>
      <c r="HJ261" s="84"/>
      <c r="HK261" s="84"/>
      <c r="HL261" s="84"/>
      <c r="HM261" s="84"/>
      <c r="HN261" s="84"/>
      <c r="HO261" s="84"/>
      <c r="HP261" s="84"/>
      <c r="HQ261" s="84"/>
      <c r="HR261" s="84"/>
      <c r="HS261" s="84"/>
      <c r="HT261" s="84"/>
      <c r="HU261" s="84"/>
      <c r="HV261" s="84"/>
      <c r="HW261" s="84"/>
      <c r="HX261" s="84"/>
      <c r="HY261" s="84"/>
      <c r="HZ261" s="84"/>
      <c r="IA261" s="84"/>
      <c r="IB261" s="84"/>
      <c r="IC261" s="84"/>
      <c r="ID261" s="84"/>
      <c r="IE261" s="84"/>
      <c r="IF261" s="84"/>
      <c r="IG261" s="84"/>
      <c r="IH261" s="84"/>
      <c r="II261" s="84"/>
      <c r="IJ261" s="84"/>
      <c r="IK261" s="84"/>
      <c r="IL261" s="84"/>
      <c r="IM261" s="84"/>
      <c r="IN261" s="84"/>
      <c r="IO261" s="84"/>
      <c r="IP261" s="84"/>
      <c r="IQ261" s="84"/>
      <c r="IR261" s="84"/>
      <c r="IS261" s="84"/>
      <c r="IT261" s="84"/>
      <c r="IU261" s="84"/>
      <c r="IV261" s="84"/>
    </row>
    <row r="262" spans="1:256" s="29" customFormat="1" ht="15.75">
      <c r="A262" s="74" t="s">
        <v>532</v>
      </c>
      <c r="D262" s="84"/>
      <c r="E262" s="84"/>
      <c r="F262" s="84"/>
      <c r="O262" s="84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2:256" s="29" customFormat="1" ht="12.75">
      <c r="B263"/>
      <c r="C263"/>
      <c r="D263" s="15"/>
      <c r="E263" s="15"/>
      <c r="F263" s="15"/>
      <c r="G263"/>
      <c r="O263" s="84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9" customFormat="1" ht="12.75">
      <c r="A264" s="65" t="s">
        <v>514</v>
      </c>
      <c r="B264"/>
      <c r="C264"/>
      <c r="D264" s="15"/>
      <c r="E264" s="15"/>
      <c r="F264" s="15"/>
      <c r="G264"/>
      <c r="O264" s="84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2:256" s="29" customFormat="1" ht="12.75">
      <c r="B265"/>
      <c r="C265"/>
      <c r="D265" s="15"/>
      <c r="E265" s="15"/>
      <c r="F265" s="15"/>
      <c r="G265"/>
      <c r="O265" s="84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9" customFormat="1" ht="25.5">
      <c r="A266" s="7" t="s">
        <v>488</v>
      </c>
      <c r="B266" s="7" t="s">
        <v>489</v>
      </c>
      <c r="C266" s="5" t="s">
        <v>490</v>
      </c>
      <c r="D266" s="52" t="s">
        <v>612</v>
      </c>
      <c r="E266" s="59" t="s">
        <v>613</v>
      </c>
      <c r="F266" s="5" t="s">
        <v>479</v>
      </c>
      <c r="G266" s="51" t="s">
        <v>614</v>
      </c>
      <c r="O266" s="84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9" customFormat="1" ht="12.75">
      <c r="A267" s="166" t="s">
        <v>950</v>
      </c>
      <c r="B267" s="161">
        <v>4311</v>
      </c>
      <c r="C267" s="167" t="s">
        <v>628</v>
      </c>
      <c r="D267" s="336">
        <v>52154</v>
      </c>
      <c r="E267" s="337">
        <v>54427</v>
      </c>
      <c r="F267" s="389">
        <v>54427</v>
      </c>
      <c r="G267" s="202">
        <f aca="true" t="shared" si="14" ref="G267:G279">F267/E267*100</f>
        <v>100</v>
      </c>
      <c r="O267" s="84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9" customFormat="1" ht="30" customHeight="1">
      <c r="A268" s="166" t="s">
        <v>950</v>
      </c>
      <c r="B268" s="161">
        <v>4313</v>
      </c>
      <c r="C268" s="150" t="s">
        <v>533</v>
      </c>
      <c r="D268" s="200">
        <v>86060</v>
      </c>
      <c r="E268" s="198">
        <v>90261</v>
      </c>
      <c r="F268" s="366">
        <v>90261</v>
      </c>
      <c r="G268" s="201">
        <f t="shared" si="14"/>
        <v>100</v>
      </c>
      <c r="O268" s="84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9" customFormat="1" ht="12.75">
      <c r="A269" s="146" t="s">
        <v>950</v>
      </c>
      <c r="B269" s="147">
        <v>4314</v>
      </c>
      <c r="C269" s="150" t="s">
        <v>656</v>
      </c>
      <c r="D269" s="192">
        <v>15555</v>
      </c>
      <c r="E269" s="187">
        <v>11417</v>
      </c>
      <c r="F269" s="365">
        <v>11417</v>
      </c>
      <c r="G269" s="201">
        <f t="shared" si="14"/>
        <v>100</v>
      </c>
      <c r="O269" s="84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9" customFormat="1" ht="12.75">
      <c r="A270" s="146" t="s">
        <v>950</v>
      </c>
      <c r="B270" s="147">
        <v>4316</v>
      </c>
      <c r="C270" s="150" t="s">
        <v>620</v>
      </c>
      <c r="D270" s="192">
        <v>155191</v>
      </c>
      <c r="E270" s="187">
        <v>165117</v>
      </c>
      <c r="F270" s="365">
        <v>165116</v>
      </c>
      <c r="G270" s="193">
        <f t="shared" si="14"/>
        <v>99.9993943688415</v>
      </c>
      <c r="O270" s="84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9" customFormat="1" ht="12.75">
      <c r="A271" s="146" t="s">
        <v>950</v>
      </c>
      <c r="B271" s="147">
        <v>4319</v>
      </c>
      <c r="C271" s="150" t="s">
        <v>134</v>
      </c>
      <c r="D271" s="192">
        <v>0</v>
      </c>
      <c r="E271" s="187">
        <v>6832</v>
      </c>
      <c r="F271" s="365">
        <v>6642</v>
      </c>
      <c r="G271" s="193">
        <f>F271/E271*100</f>
        <v>97.21896955503513</v>
      </c>
      <c r="O271" s="84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9" customFormat="1" ht="12.75">
      <c r="A272" s="146" t="s">
        <v>950</v>
      </c>
      <c r="B272" s="147">
        <v>4323</v>
      </c>
      <c r="C272" s="150" t="s">
        <v>657</v>
      </c>
      <c r="D272" s="192">
        <v>2040</v>
      </c>
      <c r="E272" s="187">
        <v>278</v>
      </c>
      <c r="F272" s="365">
        <v>278</v>
      </c>
      <c r="G272" s="193">
        <f>F272/E272*100</f>
        <v>100</v>
      </c>
      <c r="O272" s="84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9" customFormat="1" ht="12.75">
      <c r="A273" s="146" t="s">
        <v>950</v>
      </c>
      <c r="B273" s="147">
        <v>4332</v>
      </c>
      <c r="C273" s="150" t="s">
        <v>834</v>
      </c>
      <c r="D273" s="192">
        <v>1360</v>
      </c>
      <c r="E273" s="187">
        <v>903</v>
      </c>
      <c r="F273" s="365">
        <v>669</v>
      </c>
      <c r="G273" s="193">
        <f t="shared" si="14"/>
        <v>74.08637873754152</v>
      </c>
      <c r="O273" s="84" t="s">
        <v>812</v>
      </c>
      <c r="P273" s="172"/>
      <c r="Q273" s="15"/>
      <c r="R273" s="15"/>
      <c r="S273" s="15"/>
      <c r="T273" s="172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9" customFormat="1" ht="12.75">
      <c r="A274" s="146" t="s">
        <v>950</v>
      </c>
      <c r="B274" s="147">
        <v>4333</v>
      </c>
      <c r="C274" s="150" t="s">
        <v>135</v>
      </c>
      <c r="D274" s="192">
        <v>0</v>
      </c>
      <c r="E274" s="187">
        <v>1827</v>
      </c>
      <c r="F274" s="365">
        <v>1827</v>
      </c>
      <c r="G274" s="193">
        <f t="shared" si="14"/>
        <v>100</v>
      </c>
      <c r="O274" s="84"/>
      <c r="P274" s="172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7" ht="25.5">
      <c r="A275" s="166" t="s">
        <v>950</v>
      </c>
      <c r="B275" s="161">
        <v>4339</v>
      </c>
      <c r="C275" s="150" t="s">
        <v>534</v>
      </c>
      <c r="D275" s="200">
        <v>4614</v>
      </c>
      <c r="E275" s="198">
        <v>5077</v>
      </c>
      <c r="F275" s="366">
        <v>5077</v>
      </c>
      <c r="G275" s="201">
        <f t="shared" si="14"/>
        <v>100</v>
      </c>
    </row>
    <row r="276" spans="1:7" ht="12.75">
      <c r="A276" s="166" t="s">
        <v>950</v>
      </c>
      <c r="B276" s="161">
        <v>4341</v>
      </c>
      <c r="C276" s="150" t="s">
        <v>141</v>
      </c>
      <c r="D276" s="200">
        <v>0</v>
      </c>
      <c r="E276" s="198">
        <v>946</v>
      </c>
      <c r="F276" s="366">
        <v>946</v>
      </c>
      <c r="G276" s="201">
        <f t="shared" si="14"/>
        <v>100</v>
      </c>
    </row>
    <row r="277" spans="1:7" ht="12.75">
      <c r="A277" s="166" t="s">
        <v>950</v>
      </c>
      <c r="B277" s="161">
        <v>4345</v>
      </c>
      <c r="C277" s="150" t="s">
        <v>142</v>
      </c>
      <c r="D277" s="200">
        <v>0</v>
      </c>
      <c r="E277" s="198">
        <v>50</v>
      </c>
      <c r="F277" s="366">
        <v>50</v>
      </c>
      <c r="G277" s="201">
        <f t="shared" si="14"/>
        <v>100</v>
      </c>
    </row>
    <row r="278" spans="1:20" ht="25.5">
      <c r="A278" s="166" t="s">
        <v>950</v>
      </c>
      <c r="B278" s="161">
        <v>4399</v>
      </c>
      <c r="C278" s="150" t="s">
        <v>535</v>
      </c>
      <c r="D278" s="200">
        <v>2400</v>
      </c>
      <c r="E278" s="198">
        <v>1933</v>
      </c>
      <c r="F278" s="366">
        <v>1587</v>
      </c>
      <c r="G278" s="201">
        <f t="shared" si="14"/>
        <v>82.10036213140197</v>
      </c>
      <c r="T278" s="172"/>
    </row>
    <row r="279" spans="1:7" ht="12.75">
      <c r="A279" s="230"/>
      <c r="B279" s="247"/>
      <c r="C279" s="246" t="s">
        <v>864</v>
      </c>
      <c r="D279" s="231">
        <f>SUM(D267:D278)</f>
        <v>319374</v>
      </c>
      <c r="E279" s="232">
        <f>SUM(E267:E278)</f>
        <v>339068</v>
      </c>
      <c r="F279" s="265">
        <f>SUM(F267:F278)</f>
        <v>338297</v>
      </c>
      <c r="G279" s="218">
        <f t="shared" si="14"/>
        <v>99.77261198343696</v>
      </c>
    </row>
    <row r="280" spans="1:7" ht="12.75" customHeight="1" hidden="1">
      <c r="A280" s="594" t="s">
        <v>844</v>
      </c>
      <c r="B280" s="594"/>
      <c r="C280" s="594"/>
      <c r="F280" s="84"/>
      <c r="G280" s="15"/>
    </row>
    <row r="281" spans="1:7" ht="12.75" customHeight="1" hidden="1">
      <c r="A281" s="622" t="s">
        <v>843</v>
      </c>
      <c r="B281" s="622"/>
      <c r="C281" s="622"/>
      <c r="F281" s="84"/>
      <c r="G281" s="15"/>
    </row>
    <row r="282" spans="1:7" ht="12.75" customHeight="1" hidden="1">
      <c r="A282" s="622" t="s">
        <v>845</v>
      </c>
      <c r="B282" s="622"/>
      <c r="C282" s="622"/>
      <c r="F282" s="84"/>
      <c r="G282" s="15"/>
    </row>
    <row r="283" spans="1:7" ht="12.75" customHeight="1">
      <c r="A283" s="68"/>
      <c r="B283" s="68"/>
      <c r="C283" s="68"/>
      <c r="F283" s="84"/>
      <c r="G283" s="15"/>
    </row>
    <row r="284" spans="1:7" ht="12.75" customHeight="1">
      <c r="A284" s="65" t="s">
        <v>828</v>
      </c>
      <c r="B284" s="68"/>
      <c r="C284" s="68"/>
      <c r="F284" s="84"/>
      <c r="G284" s="15"/>
    </row>
    <row r="285" spans="1:7" ht="12.75" customHeight="1">
      <c r="A285" s="68"/>
      <c r="B285" s="68"/>
      <c r="C285" s="68"/>
      <c r="F285" s="84"/>
      <c r="G285" s="15"/>
    </row>
    <row r="286" spans="1:7" ht="25.5" customHeight="1">
      <c r="A286" s="7" t="s">
        <v>488</v>
      </c>
      <c r="B286" s="7" t="s">
        <v>489</v>
      </c>
      <c r="C286" s="5" t="s">
        <v>490</v>
      </c>
      <c r="D286" s="52" t="s">
        <v>612</v>
      </c>
      <c r="E286" s="59" t="s">
        <v>613</v>
      </c>
      <c r="F286" s="5" t="s">
        <v>479</v>
      </c>
      <c r="G286" s="51" t="s">
        <v>614</v>
      </c>
    </row>
    <row r="287" spans="1:7" ht="12.75" customHeight="1">
      <c r="A287" s="146" t="s">
        <v>950</v>
      </c>
      <c r="B287" s="147">
        <v>4311</v>
      </c>
      <c r="C287" s="167" t="s">
        <v>628</v>
      </c>
      <c r="D287" s="192">
        <v>376</v>
      </c>
      <c r="E287" s="187">
        <v>7</v>
      </c>
      <c r="F287" s="419">
        <v>7</v>
      </c>
      <c r="G287" s="201">
        <f aca="true" t="shared" si="15" ref="G287:G292">F287/E287*100</f>
        <v>100</v>
      </c>
    </row>
    <row r="288" spans="1:22" ht="25.5" customHeight="1">
      <c r="A288" s="166" t="s">
        <v>950</v>
      </c>
      <c r="B288" s="161">
        <v>4313</v>
      </c>
      <c r="C288" s="150" t="s">
        <v>533</v>
      </c>
      <c r="D288" s="200">
        <v>346</v>
      </c>
      <c r="E288" s="200">
        <v>1</v>
      </c>
      <c r="F288" s="469">
        <v>0</v>
      </c>
      <c r="G288" s="201">
        <f t="shared" si="15"/>
        <v>0</v>
      </c>
      <c r="V288" s="472"/>
    </row>
    <row r="289" spans="1:7" ht="12.75" customHeight="1">
      <c r="A289" s="146" t="s">
        <v>950</v>
      </c>
      <c r="B289" s="147">
        <v>4316</v>
      </c>
      <c r="C289" s="150" t="s">
        <v>620</v>
      </c>
      <c r="D289" s="192">
        <v>4242</v>
      </c>
      <c r="E289" s="187">
        <v>1200</v>
      </c>
      <c r="F289" s="419">
        <v>1196</v>
      </c>
      <c r="G289" s="201">
        <f t="shared" si="15"/>
        <v>99.66666666666667</v>
      </c>
    </row>
    <row r="290" spans="1:7" ht="12.75" customHeight="1">
      <c r="A290" s="146" t="s">
        <v>950</v>
      </c>
      <c r="B290" s="147">
        <v>4339</v>
      </c>
      <c r="C290" s="150" t="s">
        <v>929</v>
      </c>
      <c r="D290" s="192">
        <v>250</v>
      </c>
      <c r="E290" s="187">
        <v>250</v>
      </c>
      <c r="F290" s="419">
        <v>250</v>
      </c>
      <c r="G290" s="201">
        <f t="shared" si="15"/>
        <v>100</v>
      </c>
    </row>
    <row r="291" spans="1:7" ht="27" customHeight="1">
      <c r="A291" s="166" t="s">
        <v>950</v>
      </c>
      <c r="B291" s="161">
        <v>4341</v>
      </c>
      <c r="C291" s="150" t="s">
        <v>214</v>
      </c>
      <c r="D291" s="200">
        <v>0</v>
      </c>
      <c r="E291" s="200">
        <v>200</v>
      </c>
      <c r="F291" s="469">
        <v>200</v>
      </c>
      <c r="G291" s="201">
        <f t="shared" si="15"/>
        <v>100</v>
      </c>
    </row>
    <row r="292" spans="1:256" s="132" customFormat="1" ht="14.25" customHeight="1">
      <c r="A292" s="230"/>
      <c r="B292" s="247"/>
      <c r="C292" s="246" t="s">
        <v>865</v>
      </c>
      <c r="D292" s="231">
        <f>SUM(D287:D291)</f>
        <v>5214</v>
      </c>
      <c r="E292" s="476">
        <f>SUM(E287:E291)</f>
        <v>1658</v>
      </c>
      <c r="F292" s="265">
        <f>SUM(F287:F291)</f>
        <v>1653</v>
      </c>
      <c r="G292" s="218">
        <f t="shared" si="15"/>
        <v>99.6984318455971</v>
      </c>
      <c r="H292" s="138"/>
      <c r="I292" s="29"/>
      <c r="J292" s="29"/>
      <c r="K292" s="29"/>
      <c r="L292" s="29"/>
      <c r="M292" s="29"/>
      <c r="N292" s="29"/>
      <c r="O292" s="84"/>
      <c r="P292" s="84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132" customFormat="1" ht="14.25" customHeight="1">
      <c r="A293" s="16"/>
      <c r="B293" s="69"/>
      <c r="C293" s="234"/>
      <c r="D293" s="235"/>
      <c r="E293" s="236"/>
      <c r="F293" s="296"/>
      <c r="G293" s="31"/>
      <c r="H293" s="138"/>
      <c r="I293" s="29"/>
      <c r="J293" s="29"/>
      <c r="K293" s="29"/>
      <c r="L293" s="29"/>
      <c r="M293" s="29"/>
      <c r="N293" s="29"/>
      <c r="O293" s="84"/>
      <c r="P293" s="84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132" customFormat="1" ht="14.25" customHeight="1">
      <c r="A294" s="239"/>
      <c r="B294" s="249"/>
      <c r="C294" s="248" t="s">
        <v>866</v>
      </c>
      <c r="D294" s="240">
        <f>D279+D292</f>
        <v>324588</v>
      </c>
      <c r="E294" s="403">
        <f>E279+E292</f>
        <v>340726</v>
      </c>
      <c r="F294" s="242">
        <f>F279+F292</f>
        <v>339950</v>
      </c>
      <c r="G294" s="10">
        <f>F294/E294*100</f>
        <v>99.77225101694617</v>
      </c>
      <c r="H294" s="138"/>
      <c r="I294" s="29"/>
      <c r="J294" s="29"/>
      <c r="K294" s="29"/>
      <c r="L294" s="29"/>
      <c r="M294" s="29"/>
      <c r="N294" s="29"/>
      <c r="O294" s="84"/>
      <c r="P294" s="84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9" customFormat="1" ht="12.75">
      <c r="A295" s="16"/>
      <c r="B295" s="69"/>
      <c r="C295" s="234"/>
      <c r="D295" s="235"/>
      <c r="E295" s="236"/>
      <c r="F295" s="296"/>
      <c r="G295" s="31"/>
      <c r="H295" s="138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  <c r="CX295" s="84"/>
      <c r="CY295" s="84"/>
      <c r="CZ295" s="84"/>
      <c r="DA295" s="84"/>
      <c r="DB295" s="84"/>
      <c r="DC295" s="84"/>
      <c r="DD295" s="84"/>
      <c r="DE295" s="84"/>
      <c r="DF295" s="84"/>
      <c r="DG295" s="84"/>
      <c r="DH295" s="84"/>
      <c r="DI295" s="84"/>
      <c r="DJ295" s="84"/>
      <c r="DK295" s="84"/>
      <c r="DL295" s="84"/>
      <c r="DM295" s="84"/>
      <c r="DN295" s="84"/>
      <c r="DO295" s="84"/>
      <c r="DP295" s="84"/>
      <c r="DQ295" s="84"/>
      <c r="DR295" s="84"/>
      <c r="DS295" s="84"/>
      <c r="DT295" s="84"/>
      <c r="DU295" s="84"/>
      <c r="DV295" s="84"/>
      <c r="DW295" s="84"/>
      <c r="DX295" s="84"/>
      <c r="DY295" s="84"/>
      <c r="DZ295" s="84"/>
      <c r="EA295" s="84"/>
      <c r="EB295" s="84"/>
      <c r="EC295" s="84"/>
      <c r="ED295" s="84"/>
      <c r="EE295" s="84"/>
      <c r="EF295" s="84"/>
      <c r="EG295" s="84"/>
      <c r="EH295" s="84"/>
      <c r="EI295" s="84"/>
      <c r="EJ295" s="84"/>
      <c r="EK295" s="84"/>
      <c r="EL295" s="84"/>
      <c r="EM295" s="84"/>
      <c r="EN295" s="84"/>
      <c r="EO295" s="84"/>
      <c r="EP295" s="84"/>
      <c r="EQ295" s="84"/>
      <c r="ER295" s="84"/>
      <c r="ES295" s="84"/>
      <c r="ET295" s="84"/>
      <c r="EU295" s="84"/>
      <c r="EV295" s="84"/>
      <c r="EW295" s="84"/>
      <c r="EX295" s="84"/>
      <c r="EY295" s="84"/>
      <c r="EZ295" s="84"/>
      <c r="FA295" s="84"/>
      <c r="FB295" s="84"/>
      <c r="FC295" s="84"/>
      <c r="FD295" s="84"/>
      <c r="FE295" s="84"/>
      <c r="FF295" s="84"/>
      <c r="FG295" s="84"/>
      <c r="FH295" s="84"/>
      <c r="FI295" s="84"/>
      <c r="FJ295" s="84"/>
      <c r="FK295" s="84"/>
      <c r="FL295" s="84"/>
      <c r="FM295" s="84"/>
      <c r="FN295" s="84"/>
      <c r="FO295" s="84"/>
      <c r="FP295" s="84"/>
      <c r="FQ295" s="84"/>
      <c r="FR295" s="84"/>
      <c r="FS295" s="84"/>
      <c r="FT295" s="84"/>
      <c r="FU295" s="84"/>
      <c r="FV295" s="84"/>
      <c r="FW295" s="84"/>
      <c r="FX295" s="84"/>
      <c r="FY295" s="84"/>
      <c r="FZ295" s="84"/>
      <c r="GA295" s="84"/>
      <c r="GB295" s="84"/>
      <c r="GC295" s="84"/>
      <c r="GD295" s="84"/>
      <c r="GE295" s="84"/>
      <c r="GF295" s="84"/>
      <c r="GG295" s="84"/>
      <c r="GH295" s="84"/>
      <c r="GI295" s="84"/>
      <c r="GJ295" s="84"/>
      <c r="GK295" s="84"/>
      <c r="GL295" s="84"/>
      <c r="GM295" s="84"/>
      <c r="GN295" s="84"/>
      <c r="GO295" s="84"/>
      <c r="GP295" s="84"/>
      <c r="GQ295" s="84"/>
      <c r="GR295" s="84"/>
      <c r="GS295" s="84"/>
      <c r="GT295" s="84"/>
      <c r="GU295" s="84"/>
      <c r="GV295" s="84"/>
      <c r="GW295" s="84"/>
      <c r="GX295" s="84"/>
      <c r="GY295" s="84"/>
      <c r="GZ295" s="84"/>
      <c r="HA295" s="84"/>
      <c r="HB295" s="84"/>
      <c r="HC295" s="84"/>
      <c r="HD295" s="84"/>
      <c r="HE295" s="84"/>
      <c r="HF295" s="84"/>
      <c r="HG295" s="84"/>
      <c r="HH295" s="84"/>
      <c r="HI295" s="84"/>
      <c r="HJ295" s="84"/>
      <c r="HK295" s="84"/>
      <c r="HL295" s="84"/>
      <c r="HM295" s="84"/>
      <c r="HN295" s="84"/>
      <c r="HO295" s="84"/>
      <c r="HP295" s="84"/>
      <c r="HQ295" s="84"/>
      <c r="HR295" s="84"/>
      <c r="HS295" s="84"/>
      <c r="HT295" s="84"/>
      <c r="HU295" s="84"/>
      <c r="HV295" s="84"/>
      <c r="HW295" s="84"/>
      <c r="HX295" s="84"/>
      <c r="HY295" s="84"/>
      <c r="HZ295" s="84"/>
      <c r="IA295" s="84"/>
      <c r="IB295" s="84"/>
      <c r="IC295" s="84"/>
      <c r="ID295" s="84"/>
      <c r="IE295" s="84"/>
      <c r="IF295" s="84"/>
      <c r="IG295" s="84"/>
      <c r="IH295" s="84"/>
      <c r="II295" s="84"/>
      <c r="IJ295" s="84"/>
      <c r="IK295" s="84"/>
      <c r="IL295" s="84"/>
      <c r="IM295" s="84"/>
      <c r="IN295" s="84"/>
      <c r="IO295" s="84"/>
      <c r="IP295" s="84"/>
      <c r="IQ295" s="84"/>
      <c r="IR295" s="84"/>
      <c r="IS295" s="84"/>
      <c r="IT295" s="84"/>
      <c r="IU295" s="84"/>
      <c r="IV295" s="84"/>
    </row>
    <row r="296" spans="1:256" s="29" customFormat="1" ht="15.75">
      <c r="A296" s="74" t="s">
        <v>536</v>
      </c>
      <c r="D296" s="84"/>
      <c r="E296" s="84"/>
      <c r="F296" s="84"/>
      <c r="O296" s="84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9:15" ht="12.75">
      <c r="I297" s="29"/>
      <c r="O297" s="84"/>
    </row>
    <row r="298" spans="1:15" ht="12.75">
      <c r="A298" s="65" t="s">
        <v>514</v>
      </c>
      <c r="I298" s="29"/>
      <c r="O298" s="84"/>
    </row>
    <row r="299" spans="9:15" ht="12.75">
      <c r="I299" s="29"/>
      <c r="O299" s="84"/>
    </row>
    <row r="300" spans="1:15" ht="25.5">
      <c r="A300" s="7" t="s">
        <v>488</v>
      </c>
      <c r="B300" s="7" t="s">
        <v>489</v>
      </c>
      <c r="C300" s="5" t="s">
        <v>490</v>
      </c>
      <c r="D300" s="52" t="s">
        <v>612</v>
      </c>
      <c r="E300" s="59" t="s">
        <v>613</v>
      </c>
      <c r="F300" s="5" t="s">
        <v>479</v>
      </c>
      <c r="G300" s="51" t="s">
        <v>614</v>
      </c>
      <c r="I300" s="29"/>
      <c r="O300" s="84"/>
    </row>
    <row r="301" spans="1:15" ht="12.75">
      <c r="A301" s="282">
        <v>15</v>
      </c>
      <c r="B301" s="282">
        <v>5299</v>
      </c>
      <c r="C301" s="305" t="s">
        <v>52</v>
      </c>
      <c r="D301" s="281">
        <v>0</v>
      </c>
      <c r="E301" s="371">
        <v>1246</v>
      </c>
      <c r="F301" s="305">
        <v>1246</v>
      </c>
      <c r="G301" s="193">
        <f>F301/E301*100</f>
        <v>100</v>
      </c>
      <c r="I301" s="29"/>
      <c r="O301" s="84"/>
    </row>
    <row r="302" spans="1:15" ht="25.5">
      <c r="A302" s="166" t="s">
        <v>634</v>
      </c>
      <c r="B302" s="161">
        <v>5529</v>
      </c>
      <c r="C302" s="162" t="s">
        <v>635</v>
      </c>
      <c r="D302" s="200">
        <v>440</v>
      </c>
      <c r="E302" s="198">
        <v>440</v>
      </c>
      <c r="F302" s="366">
        <v>256</v>
      </c>
      <c r="G302" s="201">
        <f>F302/E302*100</f>
        <v>58.18181818181818</v>
      </c>
      <c r="I302" s="29"/>
      <c r="O302" s="84"/>
    </row>
    <row r="303" spans="1:256" s="29" customFormat="1" ht="12.75">
      <c r="A303" s="166" t="s">
        <v>634</v>
      </c>
      <c r="B303" s="161">
        <v>5511</v>
      </c>
      <c r="C303" s="150" t="s">
        <v>539</v>
      </c>
      <c r="D303" s="200">
        <v>0</v>
      </c>
      <c r="E303" s="198">
        <v>1200</v>
      </c>
      <c r="F303" s="366">
        <v>1200</v>
      </c>
      <c r="G303" s="193">
        <f>F303/E303*100</f>
        <v>100</v>
      </c>
      <c r="O303" s="84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12.75">
      <c r="A304" s="146" t="s">
        <v>634</v>
      </c>
      <c r="B304" s="147">
        <v>5512</v>
      </c>
      <c r="C304" s="150" t="s">
        <v>538</v>
      </c>
      <c r="D304" s="192">
        <v>9570</v>
      </c>
      <c r="E304" s="187">
        <v>9570</v>
      </c>
      <c r="F304" s="419">
        <v>9570</v>
      </c>
      <c r="G304" s="193">
        <f>F304/E304*100</f>
        <v>100</v>
      </c>
      <c r="O304" s="84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9" customFormat="1" ht="12.75">
      <c r="A305" s="230"/>
      <c r="B305" s="247"/>
      <c r="C305" s="246" t="s">
        <v>864</v>
      </c>
      <c r="D305" s="231">
        <f>SUM(D302:D304)</f>
        <v>10010</v>
      </c>
      <c r="E305" s="232">
        <f>SUM(E301:E304)</f>
        <v>12456</v>
      </c>
      <c r="F305" s="265">
        <f>SUM(F301:F304)</f>
        <v>12272</v>
      </c>
      <c r="G305" s="263">
        <f>F305/E305*100</f>
        <v>98.5228002569043</v>
      </c>
      <c r="O305" s="84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7" ht="12.75">
      <c r="A306" s="16"/>
      <c r="B306" s="69"/>
      <c r="C306" s="70"/>
      <c r="D306" s="211"/>
      <c r="E306" s="72"/>
      <c r="F306" s="54"/>
      <c r="G306" s="85"/>
    </row>
    <row r="307" spans="1:256" s="29" customFormat="1" ht="12.75">
      <c r="A307" s="78" t="s">
        <v>515</v>
      </c>
      <c r="B307" s="14"/>
      <c r="C307"/>
      <c r="D307" s="15"/>
      <c r="E307" s="15"/>
      <c r="F307" s="84"/>
      <c r="G307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6" ht="12.75">
      <c r="A308" s="68"/>
      <c r="B308" s="14"/>
      <c r="F308" s="84"/>
    </row>
    <row r="309" spans="1:7" ht="25.5">
      <c r="A309" s="7" t="s">
        <v>488</v>
      </c>
      <c r="B309" s="7" t="s">
        <v>489</v>
      </c>
      <c r="C309" s="5" t="s">
        <v>490</v>
      </c>
      <c r="D309" s="52" t="s">
        <v>612</v>
      </c>
      <c r="E309" s="59" t="s">
        <v>613</v>
      </c>
      <c r="F309" s="5" t="s">
        <v>479</v>
      </c>
      <c r="G309" s="51" t="s">
        <v>614</v>
      </c>
    </row>
    <row r="310" spans="1:7" ht="12.75">
      <c r="A310" s="151">
        <v>15</v>
      </c>
      <c r="B310" s="151">
        <v>5511</v>
      </c>
      <c r="C310" s="150" t="s">
        <v>539</v>
      </c>
      <c r="D310" s="191">
        <v>4000</v>
      </c>
      <c r="E310" s="192">
        <v>2800</v>
      </c>
      <c r="F310" s="365">
        <v>2800</v>
      </c>
      <c r="G310" s="193">
        <f>F310/E310*100</f>
        <v>100</v>
      </c>
    </row>
    <row r="311" spans="1:7" ht="12.75">
      <c r="A311" s="146" t="s">
        <v>634</v>
      </c>
      <c r="B311" s="147">
        <v>5512</v>
      </c>
      <c r="C311" s="150" t="s">
        <v>538</v>
      </c>
      <c r="D311" s="192">
        <v>1500</v>
      </c>
      <c r="E311" s="187">
        <v>1500</v>
      </c>
      <c r="F311" s="389">
        <v>1500</v>
      </c>
      <c r="G311" s="193">
        <f>F311/E311*100</f>
        <v>100</v>
      </c>
    </row>
    <row r="312" spans="1:7" ht="25.5">
      <c r="A312" s="166" t="s">
        <v>634</v>
      </c>
      <c r="B312" s="161">
        <v>5529</v>
      </c>
      <c r="C312" s="162" t="s">
        <v>635</v>
      </c>
      <c r="D312" s="336">
        <v>0</v>
      </c>
      <c r="E312" s="337">
        <v>422</v>
      </c>
      <c r="F312" s="389">
        <v>0</v>
      </c>
      <c r="G312" s="201">
        <f>F312/E312*100</f>
        <v>0</v>
      </c>
    </row>
    <row r="313" spans="1:7" ht="12.75">
      <c r="A313" s="230"/>
      <c r="B313" s="247"/>
      <c r="C313" s="246" t="s">
        <v>865</v>
      </c>
      <c r="D313" s="231">
        <f>SUM(D310:D311)</f>
        <v>5500</v>
      </c>
      <c r="E313" s="232">
        <f>SUM(E310:E312)</f>
        <v>4722</v>
      </c>
      <c r="F313" s="265">
        <f>SUM(F310:F312)</f>
        <v>4300</v>
      </c>
      <c r="G313" s="263">
        <f>F313/E313*100</f>
        <v>91.06310885218127</v>
      </c>
    </row>
    <row r="314" spans="1:256" s="132" customFormat="1" ht="12.75">
      <c r="A314" s="16"/>
      <c r="B314" s="229"/>
      <c r="C314" s="229"/>
      <c r="D314" s="71"/>
      <c r="E314" s="72"/>
      <c r="F314" s="54"/>
      <c r="G314" s="73"/>
      <c r="H314" s="138"/>
      <c r="I314" s="29"/>
      <c r="J314" s="29"/>
      <c r="K314" s="29"/>
      <c r="L314" s="29"/>
      <c r="M314" s="29"/>
      <c r="N314" s="29"/>
      <c r="O314" s="84"/>
      <c r="P314" s="84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9" customFormat="1" ht="12.75">
      <c r="A315" s="239"/>
      <c r="B315" s="249"/>
      <c r="C315" s="248" t="s">
        <v>866</v>
      </c>
      <c r="D315" s="240">
        <f>D305+D313</f>
        <v>15510</v>
      </c>
      <c r="E315" s="241">
        <f>E305+E313</f>
        <v>17178</v>
      </c>
      <c r="F315" s="242">
        <f>F305+F313</f>
        <v>16572</v>
      </c>
      <c r="G315" s="264">
        <f>F315/E315*100</f>
        <v>96.47223192455466</v>
      </c>
      <c r="H315" s="138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  <c r="CX315" s="84"/>
      <c r="CY315" s="84"/>
      <c r="CZ315" s="84"/>
      <c r="DA315" s="84"/>
      <c r="DB315" s="84"/>
      <c r="DC315" s="84"/>
      <c r="DD315" s="84"/>
      <c r="DE315" s="84"/>
      <c r="DF315" s="84"/>
      <c r="DG315" s="84"/>
      <c r="DH315" s="84"/>
      <c r="DI315" s="84"/>
      <c r="DJ315" s="84"/>
      <c r="DK315" s="84"/>
      <c r="DL315" s="84"/>
      <c r="DM315" s="84"/>
      <c r="DN315" s="84"/>
      <c r="DO315" s="84"/>
      <c r="DP315" s="84"/>
      <c r="DQ315" s="84"/>
      <c r="DR315" s="84"/>
      <c r="DS315" s="84"/>
      <c r="DT315" s="84"/>
      <c r="DU315" s="84"/>
      <c r="DV315" s="84"/>
      <c r="DW315" s="84"/>
      <c r="DX315" s="84"/>
      <c r="DY315" s="84"/>
      <c r="DZ315" s="84"/>
      <c r="EA315" s="84"/>
      <c r="EB315" s="84"/>
      <c r="EC315" s="84"/>
      <c r="ED315" s="84"/>
      <c r="EE315" s="84"/>
      <c r="EF315" s="84"/>
      <c r="EG315" s="84"/>
      <c r="EH315" s="84"/>
      <c r="EI315" s="84"/>
      <c r="EJ315" s="84"/>
      <c r="EK315" s="84"/>
      <c r="EL315" s="84"/>
      <c r="EM315" s="84"/>
      <c r="EN315" s="84"/>
      <c r="EO315" s="84"/>
      <c r="EP315" s="84"/>
      <c r="EQ315" s="84"/>
      <c r="ER315" s="84"/>
      <c r="ES315" s="84"/>
      <c r="ET315" s="84"/>
      <c r="EU315" s="84"/>
      <c r="EV315" s="84"/>
      <c r="EW315" s="84"/>
      <c r="EX315" s="84"/>
      <c r="EY315" s="84"/>
      <c r="EZ315" s="84"/>
      <c r="FA315" s="84"/>
      <c r="FB315" s="84"/>
      <c r="FC315" s="84"/>
      <c r="FD315" s="84"/>
      <c r="FE315" s="84"/>
      <c r="FF315" s="84"/>
      <c r="FG315" s="84"/>
      <c r="FH315" s="84"/>
      <c r="FI315" s="84"/>
      <c r="FJ315" s="84"/>
      <c r="FK315" s="84"/>
      <c r="FL315" s="84"/>
      <c r="FM315" s="84"/>
      <c r="FN315" s="84"/>
      <c r="FO315" s="84"/>
      <c r="FP315" s="84"/>
      <c r="FQ315" s="84"/>
      <c r="FR315" s="84"/>
      <c r="FS315" s="84"/>
      <c r="FT315" s="84"/>
      <c r="FU315" s="84"/>
      <c r="FV315" s="84"/>
      <c r="FW315" s="84"/>
      <c r="FX315" s="84"/>
      <c r="FY315" s="84"/>
      <c r="FZ315" s="84"/>
      <c r="GA315" s="84"/>
      <c r="GB315" s="84"/>
      <c r="GC315" s="84"/>
      <c r="GD315" s="84"/>
      <c r="GE315" s="84"/>
      <c r="GF315" s="84"/>
      <c r="GG315" s="84"/>
      <c r="GH315" s="84"/>
      <c r="GI315" s="84"/>
      <c r="GJ315" s="84"/>
      <c r="GK315" s="84"/>
      <c r="GL315" s="84"/>
      <c r="GM315" s="84"/>
      <c r="GN315" s="84"/>
      <c r="GO315" s="84"/>
      <c r="GP315" s="84"/>
      <c r="GQ315" s="84"/>
      <c r="GR315" s="84"/>
      <c r="GS315" s="84"/>
      <c r="GT315" s="84"/>
      <c r="GU315" s="84"/>
      <c r="GV315" s="84"/>
      <c r="GW315" s="84"/>
      <c r="GX315" s="84"/>
      <c r="GY315" s="84"/>
      <c r="GZ315" s="84"/>
      <c r="HA315" s="84"/>
      <c r="HB315" s="84"/>
      <c r="HC315" s="84"/>
      <c r="HD315" s="84"/>
      <c r="HE315" s="84"/>
      <c r="HF315" s="84"/>
      <c r="HG315" s="84"/>
      <c r="HH315" s="84"/>
      <c r="HI315" s="84"/>
      <c r="HJ315" s="84"/>
      <c r="HK315" s="84"/>
      <c r="HL315" s="84"/>
      <c r="HM315" s="84"/>
      <c r="HN315" s="84"/>
      <c r="HO315" s="84"/>
      <c r="HP315" s="84"/>
      <c r="HQ315" s="84"/>
      <c r="HR315" s="84"/>
      <c r="HS315" s="84"/>
      <c r="HT315" s="84"/>
      <c r="HU315" s="84"/>
      <c r="HV315" s="84"/>
      <c r="HW315" s="84"/>
      <c r="HX315" s="84"/>
      <c r="HY315" s="84"/>
      <c r="HZ315" s="84"/>
      <c r="IA315" s="84"/>
      <c r="IB315" s="84"/>
      <c r="IC315" s="84"/>
      <c r="ID315" s="84"/>
      <c r="IE315" s="84"/>
      <c r="IF315" s="84"/>
      <c r="IG315" s="84"/>
      <c r="IH315" s="84"/>
      <c r="II315" s="84"/>
      <c r="IJ315" s="84"/>
      <c r="IK315" s="84"/>
      <c r="IL315" s="84"/>
      <c r="IM315" s="84"/>
      <c r="IN315" s="84"/>
      <c r="IO315" s="84"/>
      <c r="IP315" s="84"/>
      <c r="IQ315" s="84"/>
      <c r="IR315" s="84"/>
      <c r="IS315" s="84"/>
      <c r="IT315" s="84"/>
      <c r="IU315" s="84"/>
      <c r="IV315" s="84"/>
    </row>
    <row r="316" spans="1:23" s="261" customFormat="1" ht="15.75">
      <c r="A316" s="16"/>
      <c r="B316" s="69"/>
      <c r="C316" s="234"/>
      <c r="D316" s="235"/>
      <c r="E316" s="330"/>
      <c r="F316" s="237"/>
      <c r="G316" s="85"/>
      <c r="W316" s="261" t="s">
        <v>650</v>
      </c>
    </row>
    <row r="317" spans="1:256" s="29" customFormat="1" ht="15.75">
      <c r="A317" s="260" t="s">
        <v>561</v>
      </c>
      <c r="B317" s="261"/>
      <c r="C317" s="261"/>
      <c r="D317" s="479"/>
      <c r="E317" s="261"/>
      <c r="F317" s="261"/>
      <c r="G317" s="261"/>
      <c r="O317" s="84" t="s">
        <v>813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2.75">
      <c r="A318" s="68"/>
      <c r="B318" s="14"/>
      <c r="C318"/>
      <c r="D318" s="15"/>
      <c r="E318" s="15"/>
      <c r="F318" s="15"/>
      <c r="G318"/>
      <c r="O318" s="84" t="s">
        <v>814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12.75">
      <c r="A319" s="78" t="s">
        <v>514</v>
      </c>
      <c r="B319" s="14"/>
      <c r="C319"/>
      <c r="D319" s="15"/>
      <c r="E319" s="15"/>
      <c r="F319" s="15"/>
      <c r="G319"/>
      <c r="O319" s="84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12.75">
      <c r="A320" s="68"/>
      <c r="B320" s="14"/>
      <c r="C320"/>
      <c r="D320" s="15"/>
      <c r="E320" s="15"/>
      <c r="F320" s="15"/>
      <c r="G320"/>
      <c r="O320" s="84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9" customFormat="1" ht="25.5" customHeight="1">
      <c r="A321" s="7" t="s">
        <v>488</v>
      </c>
      <c r="B321" s="7" t="s">
        <v>489</v>
      </c>
      <c r="C321" s="5" t="s">
        <v>490</v>
      </c>
      <c r="D321" s="52" t="s">
        <v>612</v>
      </c>
      <c r="E321" s="59" t="s">
        <v>613</v>
      </c>
      <c r="F321" s="5" t="s">
        <v>479</v>
      </c>
      <c r="G321" s="51" t="s">
        <v>614</v>
      </c>
      <c r="O321" s="84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9" customFormat="1" ht="14.25" customHeight="1">
      <c r="A322" s="146" t="s">
        <v>537</v>
      </c>
      <c r="B322" s="147">
        <v>6113</v>
      </c>
      <c r="C322" s="150" t="s">
        <v>562</v>
      </c>
      <c r="D322" s="192">
        <v>32750</v>
      </c>
      <c r="E322" s="192">
        <v>29581</v>
      </c>
      <c r="F322" s="371">
        <v>27191</v>
      </c>
      <c r="G322" s="193">
        <f>F322/E322*100</f>
        <v>91.92048950339745</v>
      </c>
      <c r="O322" s="84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9" customFormat="1" ht="14.25" customHeight="1">
      <c r="A323" s="146" t="s">
        <v>563</v>
      </c>
      <c r="B323" s="147">
        <v>6113</v>
      </c>
      <c r="C323" s="150" t="s">
        <v>139</v>
      </c>
      <c r="D323" s="192">
        <v>0</v>
      </c>
      <c r="E323" s="192">
        <v>0</v>
      </c>
      <c r="F323" s="371">
        <v>926</v>
      </c>
      <c r="G323" s="193" t="s">
        <v>863</v>
      </c>
      <c r="O323" s="84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9" customFormat="1" ht="14.25" customHeight="1">
      <c r="A324" s="230"/>
      <c r="B324" s="247"/>
      <c r="C324" s="246" t="s">
        <v>864</v>
      </c>
      <c r="D324" s="233">
        <f>D322</f>
        <v>32750</v>
      </c>
      <c r="E324" s="233">
        <f>E322</f>
        <v>29581</v>
      </c>
      <c r="F324" s="265">
        <f>SUM(F322:F323)</f>
        <v>28117</v>
      </c>
      <c r="G324" s="263">
        <f>F324/E324*100</f>
        <v>95.05087725229032</v>
      </c>
      <c r="O324" s="84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9" customFormat="1" ht="14.25" customHeight="1">
      <c r="A325" s="624"/>
      <c r="B325" s="624"/>
      <c r="C325" s="624"/>
      <c r="D325" s="71"/>
      <c r="E325" s="71"/>
      <c r="F325" s="71"/>
      <c r="G325" s="85"/>
      <c r="O325" s="84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9" customFormat="1" ht="14.25" customHeight="1">
      <c r="A326" s="624" t="s">
        <v>515</v>
      </c>
      <c r="B326" s="624"/>
      <c r="C326" s="624"/>
      <c r="D326" s="71"/>
      <c r="E326" s="71"/>
      <c r="F326" s="71"/>
      <c r="G326" s="85"/>
      <c r="O326" s="84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9" customFormat="1" ht="14.25" customHeight="1">
      <c r="A327" s="303"/>
      <c r="B327" s="69"/>
      <c r="C327" s="70"/>
      <c r="D327" s="71"/>
      <c r="E327" s="71"/>
      <c r="F327" s="71"/>
      <c r="G327" s="85"/>
      <c r="O327" s="84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9" customFormat="1" ht="25.5" customHeight="1">
      <c r="A328" s="7" t="s">
        <v>488</v>
      </c>
      <c r="B328" s="7" t="s">
        <v>489</v>
      </c>
      <c r="C328" s="5" t="s">
        <v>490</v>
      </c>
      <c r="D328" s="52" t="s">
        <v>612</v>
      </c>
      <c r="E328" s="59" t="s">
        <v>613</v>
      </c>
      <c r="F328" s="5" t="s">
        <v>479</v>
      </c>
      <c r="G328" s="51" t="s">
        <v>614</v>
      </c>
      <c r="O328" s="84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9" customFormat="1" ht="14.25" customHeight="1">
      <c r="A329" s="146" t="s">
        <v>537</v>
      </c>
      <c r="B329" s="147">
        <v>6113</v>
      </c>
      <c r="C329" s="150" t="s">
        <v>562</v>
      </c>
      <c r="D329" s="192">
        <v>2250</v>
      </c>
      <c r="E329" s="192">
        <v>2100</v>
      </c>
      <c r="F329" s="371">
        <v>2092</v>
      </c>
      <c r="G329" s="193">
        <f>F329/E329*100</f>
        <v>99.61904761904762</v>
      </c>
      <c r="O329" s="84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9" customFormat="1" ht="14.25" customHeight="1">
      <c r="A330" s="230"/>
      <c r="B330" s="247"/>
      <c r="C330" s="246" t="s">
        <v>865</v>
      </c>
      <c r="D330" s="233">
        <f>D329</f>
        <v>2250</v>
      </c>
      <c r="E330" s="233">
        <f>E329</f>
        <v>2100</v>
      </c>
      <c r="F330" s="265">
        <f>F329</f>
        <v>2092</v>
      </c>
      <c r="G330" s="263">
        <f>F330/E330*100</f>
        <v>99.61904761904762</v>
      </c>
      <c r="O330" s="84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9" customFormat="1" ht="14.25" customHeight="1">
      <c r="A331" s="304"/>
      <c r="B331" s="247"/>
      <c r="C331" s="306"/>
      <c r="D331" s="71"/>
      <c r="E331" s="71"/>
      <c r="F331" s="71"/>
      <c r="G331" s="85"/>
      <c r="O331" s="84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9" customFormat="1" ht="14.25" customHeight="1">
      <c r="A332" s="239"/>
      <c r="B332" s="249"/>
      <c r="C332" s="248" t="s">
        <v>914</v>
      </c>
      <c r="D332" s="240">
        <f>D324+D330</f>
        <v>35000</v>
      </c>
      <c r="E332" s="241">
        <f>E324+E330</f>
        <v>31681</v>
      </c>
      <c r="F332" s="242">
        <f>F324+F330</f>
        <v>30209</v>
      </c>
      <c r="G332" s="254">
        <f>F332/E332*100</f>
        <v>95.35368201761308</v>
      </c>
      <c r="O332" s="84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7" s="228" customFormat="1" ht="14.25" customHeight="1">
      <c r="A333" s="208"/>
      <c r="B333" s="209"/>
      <c r="C333" s="341"/>
      <c r="D333" s="342"/>
      <c r="E333" s="343"/>
      <c r="F333" s="237"/>
      <c r="G333" s="302"/>
    </row>
    <row r="334" spans="1:6" s="228" customFormat="1" ht="14.25" customHeight="1">
      <c r="A334" s="623" t="s">
        <v>60</v>
      </c>
      <c r="B334" s="624"/>
      <c r="C334" s="624"/>
      <c r="D334" s="625"/>
      <c r="E334" s="625"/>
      <c r="F334" s="344"/>
    </row>
    <row r="335" spans="1:15" ht="25.5">
      <c r="A335" s="7" t="s">
        <v>488</v>
      </c>
      <c r="B335" s="7" t="s">
        <v>489</v>
      </c>
      <c r="C335" s="5" t="s">
        <v>490</v>
      </c>
      <c r="D335" s="52" t="s">
        <v>612</v>
      </c>
      <c r="E335" s="59" t="s">
        <v>613</v>
      </c>
      <c r="F335" s="5" t="s">
        <v>479</v>
      </c>
      <c r="G335" s="51" t="s">
        <v>614</v>
      </c>
      <c r="H335" s="29"/>
      <c r="I335" s="29"/>
      <c r="J335" s="29"/>
      <c r="K335" s="29"/>
      <c r="L335" s="29"/>
      <c r="M335" s="29"/>
      <c r="N335" s="29"/>
      <c r="O335" s="84"/>
    </row>
    <row r="336" spans="1:15" ht="12.75">
      <c r="A336" s="282">
        <v>18</v>
      </c>
      <c r="B336" s="282">
        <v>1019</v>
      </c>
      <c r="C336" s="305" t="s">
        <v>176</v>
      </c>
      <c r="D336" s="281">
        <v>0</v>
      </c>
      <c r="E336" s="371">
        <v>2</v>
      </c>
      <c r="F336" s="305">
        <v>2</v>
      </c>
      <c r="G336" s="201">
        <f aca="true" t="shared" si="16" ref="G336:G344">F336/E336*100</f>
        <v>100</v>
      </c>
      <c r="H336" s="29"/>
      <c r="I336" s="29"/>
      <c r="J336" s="29"/>
      <c r="K336" s="29"/>
      <c r="L336" s="29"/>
      <c r="M336" s="29"/>
      <c r="N336" s="29"/>
      <c r="O336" s="84"/>
    </row>
    <row r="337" spans="1:15" ht="12.75">
      <c r="A337" s="146" t="s">
        <v>537</v>
      </c>
      <c r="B337" s="147">
        <v>3312</v>
      </c>
      <c r="C337" s="150" t="s">
        <v>846</v>
      </c>
      <c r="D337" s="192">
        <v>1050</v>
      </c>
      <c r="E337" s="187">
        <v>1250</v>
      </c>
      <c r="F337" s="419">
        <v>1250</v>
      </c>
      <c r="G337" s="186">
        <f t="shared" si="16"/>
        <v>100</v>
      </c>
      <c r="H337" s="29"/>
      <c r="I337" s="29"/>
      <c r="J337" s="29"/>
      <c r="K337" s="29"/>
      <c r="L337" s="29"/>
      <c r="M337" s="29"/>
      <c r="N337" s="29"/>
      <c r="O337" s="84"/>
    </row>
    <row r="338" spans="1:15" ht="12.75">
      <c r="A338" s="146" t="s">
        <v>537</v>
      </c>
      <c r="B338" s="147">
        <v>3319</v>
      </c>
      <c r="C338" s="150" t="s">
        <v>847</v>
      </c>
      <c r="D338" s="192">
        <v>290</v>
      </c>
      <c r="E338" s="365">
        <v>421</v>
      </c>
      <c r="F338" s="419">
        <v>421</v>
      </c>
      <c r="G338" s="186">
        <f t="shared" si="16"/>
        <v>100</v>
      </c>
      <c r="H338" s="29"/>
      <c r="I338" s="29"/>
      <c r="J338" s="29"/>
      <c r="K338" s="29"/>
      <c r="L338" s="29"/>
      <c r="M338" s="29"/>
      <c r="N338" s="29"/>
      <c r="O338" s="84"/>
    </row>
    <row r="339" spans="1:15" ht="12.75">
      <c r="A339" s="146" t="s">
        <v>537</v>
      </c>
      <c r="B339" s="147">
        <v>3313</v>
      </c>
      <c r="C339" s="150" t="s">
        <v>849</v>
      </c>
      <c r="D339" s="192">
        <v>250</v>
      </c>
      <c r="E339" s="187">
        <v>375</v>
      </c>
      <c r="F339" s="419">
        <v>375</v>
      </c>
      <c r="G339" s="186">
        <f t="shared" si="16"/>
        <v>100</v>
      </c>
      <c r="H339" s="29"/>
      <c r="I339" s="29"/>
      <c r="J339" s="29"/>
      <c r="K339" s="29"/>
      <c r="L339" s="29"/>
      <c r="M339" s="29"/>
      <c r="N339" s="29"/>
      <c r="O339" s="84"/>
    </row>
    <row r="340" spans="1:15" ht="12" customHeight="1">
      <c r="A340" s="166" t="s">
        <v>537</v>
      </c>
      <c r="B340" s="161">
        <v>3419</v>
      </c>
      <c r="C340" s="150" t="s">
        <v>850</v>
      </c>
      <c r="D340" s="336">
        <v>1900</v>
      </c>
      <c r="E340" s="389">
        <v>2048</v>
      </c>
      <c r="F340" s="389">
        <v>2045</v>
      </c>
      <c r="G340" s="201">
        <f t="shared" si="16"/>
        <v>99.853515625</v>
      </c>
      <c r="H340" s="29"/>
      <c r="I340" s="29"/>
      <c r="J340" s="29"/>
      <c r="K340" s="29"/>
      <c r="L340" s="29"/>
      <c r="M340" s="29"/>
      <c r="N340" s="29"/>
      <c r="O340" s="84"/>
    </row>
    <row r="341" spans="1:15" ht="13.5" customHeight="1">
      <c r="A341" s="166" t="s">
        <v>537</v>
      </c>
      <c r="B341" s="161">
        <v>3399</v>
      </c>
      <c r="C341" s="150" t="s">
        <v>874</v>
      </c>
      <c r="D341" s="336">
        <v>100</v>
      </c>
      <c r="E341" s="337">
        <v>240</v>
      </c>
      <c r="F341" s="389">
        <v>176</v>
      </c>
      <c r="G341" s="201">
        <f t="shared" si="16"/>
        <v>73.33333333333333</v>
      </c>
      <c r="H341" s="29"/>
      <c r="I341" s="29"/>
      <c r="J341" s="29"/>
      <c r="K341" s="29"/>
      <c r="L341" s="29"/>
      <c r="M341" s="29"/>
      <c r="N341" s="29"/>
      <c r="O341" s="84"/>
    </row>
    <row r="342" spans="1:15" ht="13.5" customHeight="1">
      <c r="A342" s="166" t="s">
        <v>537</v>
      </c>
      <c r="B342" s="161">
        <v>3636</v>
      </c>
      <c r="C342" s="150" t="s">
        <v>651</v>
      </c>
      <c r="D342" s="336">
        <v>0</v>
      </c>
      <c r="E342" s="337">
        <v>318</v>
      </c>
      <c r="F342" s="389">
        <v>304</v>
      </c>
      <c r="G342" s="201">
        <f t="shared" si="16"/>
        <v>95.59748427672956</v>
      </c>
      <c r="H342" s="29"/>
      <c r="I342" s="29"/>
      <c r="J342" s="29"/>
      <c r="K342" s="29"/>
      <c r="L342" s="29"/>
      <c r="M342" s="29"/>
      <c r="N342" s="29"/>
      <c r="O342" s="84"/>
    </row>
    <row r="343" spans="1:15" ht="12.75" customHeight="1">
      <c r="A343" s="166" t="s">
        <v>537</v>
      </c>
      <c r="B343" s="161">
        <v>4319</v>
      </c>
      <c r="C343" s="150" t="s">
        <v>118</v>
      </c>
      <c r="D343" s="336">
        <v>0</v>
      </c>
      <c r="E343" s="337">
        <v>12</v>
      </c>
      <c r="F343" s="389">
        <v>12</v>
      </c>
      <c r="G343" s="201">
        <f t="shared" si="16"/>
        <v>100</v>
      </c>
      <c r="H343" s="29"/>
      <c r="I343" s="29"/>
      <c r="J343" s="29"/>
      <c r="K343" s="29"/>
      <c r="L343" s="29"/>
      <c r="M343" s="29"/>
      <c r="N343" s="29"/>
      <c r="O343" s="84"/>
    </row>
    <row r="344" spans="1:15" ht="12.75">
      <c r="A344" s="146" t="s">
        <v>537</v>
      </c>
      <c r="B344" s="147">
        <v>6409</v>
      </c>
      <c r="C344" s="150" t="s">
        <v>873</v>
      </c>
      <c r="D344" s="192">
        <v>410</v>
      </c>
      <c r="E344" s="365">
        <v>200</v>
      </c>
      <c r="F344" s="419">
        <v>0</v>
      </c>
      <c r="G344" s="201">
        <f t="shared" si="16"/>
        <v>0</v>
      </c>
      <c r="H344" s="29"/>
      <c r="I344" s="29"/>
      <c r="J344" s="29"/>
      <c r="K344" s="29"/>
      <c r="L344" s="29"/>
      <c r="M344" s="29"/>
      <c r="N344" s="29"/>
      <c r="O344" s="84"/>
    </row>
    <row r="345" spans="1:256" s="29" customFormat="1" ht="12.75" customHeight="1" hidden="1">
      <c r="A345" s="594" t="s">
        <v>835</v>
      </c>
      <c r="B345" s="594"/>
      <c r="C345" s="594"/>
      <c r="D345" s="594"/>
      <c r="E345" s="84"/>
      <c r="F345" s="172"/>
      <c r="O345" s="84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9" customFormat="1" ht="12.75" customHeight="1" hidden="1">
      <c r="A346" s="622" t="s">
        <v>848</v>
      </c>
      <c r="B346" s="622"/>
      <c r="C346" s="622"/>
      <c r="D346" s="622"/>
      <c r="E346" s="84"/>
      <c r="F346" s="172"/>
      <c r="O346" s="84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9" customFormat="1" ht="12.75" customHeight="1" hidden="1">
      <c r="A347" s="622" t="s">
        <v>836</v>
      </c>
      <c r="B347" s="622"/>
      <c r="C347" s="622"/>
      <c r="D347" s="622"/>
      <c r="E347" s="84"/>
      <c r="F347" s="172"/>
      <c r="O347" s="84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7" ht="12.75">
      <c r="A348" s="230"/>
      <c r="B348" s="247"/>
      <c r="C348" s="246" t="s">
        <v>864</v>
      </c>
      <c r="D348" s="232">
        <f>SUM(D337:D344)</f>
        <v>4000</v>
      </c>
      <c r="E348" s="232">
        <f>SUM(E336:E344)</f>
        <v>4866</v>
      </c>
      <c r="F348" s="440">
        <f>SUM(F336:F344)</f>
        <v>4585</v>
      </c>
      <c r="G348" s="218">
        <f>F348/E348*100</f>
        <v>94.22523633374435</v>
      </c>
    </row>
    <row r="349" spans="1:7" ht="12.75">
      <c r="A349" s="208"/>
      <c r="B349" s="209"/>
      <c r="C349" s="234"/>
      <c r="D349" s="236"/>
      <c r="E349" s="236"/>
      <c r="F349" s="236"/>
      <c r="G349" s="258"/>
    </row>
    <row r="350" spans="1:7" ht="25.5">
      <c r="A350" s="7" t="s">
        <v>488</v>
      </c>
      <c r="B350" s="7" t="s">
        <v>489</v>
      </c>
      <c r="C350" s="5" t="s">
        <v>490</v>
      </c>
      <c r="D350" s="52" t="s">
        <v>612</v>
      </c>
      <c r="E350" s="59" t="s">
        <v>613</v>
      </c>
      <c r="F350" s="5" t="s">
        <v>479</v>
      </c>
      <c r="G350" s="51" t="s">
        <v>614</v>
      </c>
    </row>
    <row r="351" spans="1:7" ht="12.75">
      <c r="A351" s="146" t="s">
        <v>537</v>
      </c>
      <c r="B351" s="147">
        <v>6221</v>
      </c>
      <c r="C351" s="150" t="s">
        <v>949</v>
      </c>
      <c r="D351" s="192">
        <v>0</v>
      </c>
      <c r="E351" s="365">
        <v>200</v>
      </c>
      <c r="F351" s="419">
        <v>200</v>
      </c>
      <c r="G351" s="201">
        <f>F351/E351*100</f>
        <v>100</v>
      </c>
    </row>
    <row r="352" spans="1:7" ht="12.75">
      <c r="A352" s="44">
        <v>18</v>
      </c>
      <c r="B352" s="44">
        <v>3691</v>
      </c>
      <c r="C352" s="475" t="s">
        <v>57</v>
      </c>
      <c r="D352" s="407">
        <v>0</v>
      </c>
      <c r="E352" s="26">
        <v>120</v>
      </c>
      <c r="F352" s="280">
        <v>10</v>
      </c>
      <c r="G352" s="201">
        <f>F352/E352*100</f>
        <v>8.333333333333332</v>
      </c>
    </row>
    <row r="353" spans="1:7" ht="13.5" customHeight="1">
      <c r="A353" s="15"/>
      <c r="B353" s="15"/>
      <c r="C353" s="15"/>
      <c r="G353" s="15"/>
    </row>
    <row r="354" spans="1:7" ht="25.5">
      <c r="A354" s="7" t="s">
        <v>488</v>
      </c>
      <c r="B354" s="7" t="s">
        <v>489</v>
      </c>
      <c r="C354" s="5" t="s">
        <v>490</v>
      </c>
      <c r="D354" s="52" t="s">
        <v>612</v>
      </c>
      <c r="E354" s="59" t="s">
        <v>613</v>
      </c>
      <c r="F354" s="5" t="s">
        <v>479</v>
      </c>
      <c r="G354" s="51" t="s">
        <v>614</v>
      </c>
    </row>
    <row r="355" spans="1:7" ht="12.75" customHeight="1">
      <c r="A355" s="146" t="s">
        <v>93</v>
      </c>
      <c r="B355" s="147">
        <v>3636</v>
      </c>
      <c r="C355" s="150" t="s">
        <v>94</v>
      </c>
      <c r="D355" s="192">
        <v>0</v>
      </c>
      <c r="E355" s="192">
        <v>253</v>
      </c>
      <c r="F355" s="371">
        <v>253</v>
      </c>
      <c r="G355" s="193">
        <f>F355/E355*100</f>
        <v>100</v>
      </c>
    </row>
    <row r="356" spans="1:7" ht="12.75">
      <c r="A356" s="146" t="s">
        <v>563</v>
      </c>
      <c r="B356" s="147">
        <v>6330</v>
      </c>
      <c r="C356" s="150" t="s">
        <v>564</v>
      </c>
      <c r="D356" s="192">
        <v>190</v>
      </c>
      <c r="E356" s="187">
        <v>190</v>
      </c>
      <c r="F356" s="28">
        <v>190</v>
      </c>
      <c r="G356" s="186">
        <f>F356/E356*100</f>
        <v>100</v>
      </c>
    </row>
    <row r="357" spans="1:256" s="132" customFormat="1" ht="12.75">
      <c r="A357" s="16"/>
      <c r="B357" s="69"/>
      <c r="C357" s="70"/>
      <c r="D357" s="71"/>
      <c r="E357" s="72"/>
      <c r="F357" s="54"/>
      <c r="G357" s="307"/>
      <c r="H357" s="138"/>
      <c r="I357" s="29"/>
      <c r="J357" s="29"/>
      <c r="K357" s="29"/>
      <c r="L357" s="29"/>
      <c r="M357" s="29"/>
      <c r="N357" s="29"/>
      <c r="O357" s="84"/>
      <c r="P357" s="84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7" ht="12.75">
      <c r="A358" s="239"/>
      <c r="B358" s="249"/>
      <c r="C358" s="248" t="s">
        <v>913</v>
      </c>
      <c r="D358" s="240">
        <f>D332+D348+D356+D351+D355+D352</f>
        <v>39190</v>
      </c>
      <c r="E358" s="241">
        <f>E332+E348+E356+E351+E352+E355</f>
        <v>37310</v>
      </c>
      <c r="F358" s="242">
        <f>F332+F348+F356+F351+F355+F352</f>
        <v>35447</v>
      </c>
      <c r="G358" s="254">
        <f>F358/E358*100</f>
        <v>95.00670061645671</v>
      </c>
    </row>
    <row r="359" spans="1:256" s="29" customFormat="1" ht="12.75">
      <c r="A359" s="68"/>
      <c r="B359" s="14"/>
      <c r="C359"/>
      <c r="D359" s="84"/>
      <c r="E359" s="84"/>
      <c r="F359" s="84"/>
      <c r="G359"/>
      <c r="O359" s="84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9" customFormat="1" ht="15.75">
      <c r="A360" s="168" t="s">
        <v>565</v>
      </c>
      <c r="B360" s="68"/>
      <c r="D360" s="84"/>
      <c r="E360" s="84"/>
      <c r="F360" s="84"/>
      <c r="O360" s="84" t="s">
        <v>816</v>
      </c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9" customFormat="1" ht="12.75">
      <c r="A361" s="68"/>
      <c r="B361" s="14"/>
      <c r="C361"/>
      <c r="D361" s="84"/>
      <c r="E361" s="84"/>
      <c r="F361" s="84"/>
      <c r="G361"/>
      <c r="O361" s="84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6" ht="12.75">
      <c r="A362" s="78" t="s">
        <v>514</v>
      </c>
      <c r="B362" s="14"/>
      <c r="D362" s="84"/>
      <c r="E362" s="84"/>
      <c r="F362" s="84"/>
    </row>
    <row r="363" spans="1:6" ht="12.75">
      <c r="A363" s="68"/>
      <c r="B363" s="14"/>
      <c r="D363" s="84" t="s">
        <v>869</v>
      </c>
      <c r="E363" s="84"/>
      <c r="F363" s="84"/>
    </row>
    <row r="364" spans="1:256" s="29" customFormat="1" ht="25.5">
      <c r="A364" s="7" t="s">
        <v>488</v>
      </c>
      <c r="B364" s="7" t="s">
        <v>489</v>
      </c>
      <c r="C364" s="5" t="s">
        <v>490</v>
      </c>
      <c r="D364" s="52" t="s">
        <v>612</v>
      </c>
      <c r="E364" s="59" t="s">
        <v>613</v>
      </c>
      <c r="F364" s="5" t="s">
        <v>479</v>
      </c>
      <c r="G364" s="51" t="s">
        <v>614</v>
      </c>
      <c r="O364" s="84" t="s">
        <v>827</v>
      </c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9" customFormat="1" ht="12.75">
      <c r="A365" s="282">
        <v>19</v>
      </c>
      <c r="B365" s="282">
        <v>6115</v>
      </c>
      <c r="C365" s="305" t="s">
        <v>87</v>
      </c>
      <c r="D365" s="281">
        <v>0</v>
      </c>
      <c r="E365" s="371">
        <v>40</v>
      </c>
      <c r="F365" s="305">
        <v>3</v>
      </c>
      <c r="G365" s="186">
        <f>F365/E365*100</f>
        <v>7.5</v>
      </c>
      <c r="O365" s="84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9" customFormat="1" ht="12.75">
      <c r="A366" s="146" t="s">
        <v>566</v>
      </c>
      <c r="B366" s="147">
        <v>6172</v>
      </c>
      <c r="C366" s="150" t="s">
        <v>567</v>
      </c>
      <c r="D366" s="192">
        <v>203459</v>
      </c>
      <c r="E366" s="192">
        <v>189845</v>
      </c>
      <c r="F366" s="371">
        <v>185032</v>
      </c>
      <c r="G366" s="186">
        <f>F366/E366*100</f>
        <v>97.46477389449288</v>
      </c>
      <c r="O366" s="84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9" customFormat="1" ht="12.75">
      <c r="A367" s="146" t="s">
        <v>563</v>
      </c>
      <c r="B367" s="147">
        <v>6172</v>
      </c>
      <c r="C367" s="150" t="s">
        <v>140</v>
      </c>
      <c r="D367" s="192">
        <v>0</v>
      </c>
      <c r="E367" s="192">
        <v>0</v>
      </c>
      <c r="F367" s="371">
        <v>227</v>
      </c>
      <c r="G367" s="186" t="s">
        <v>863</v>
      </c>
      <c r="O367" s="84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7" ht="12.75">
      <c r="A368" s="230"/>
      <c r="B368" s="247"/>
      <c r="C368" s="246" t="s">
        <v>864</v>
      </c>
      <c r="D368" s="231">
        <f>SUM(D366:D366)</f>
        <v>203459</v>
      </c>
      <c r="E368" s="232">
        <f>SUM(E365:E366)</f>
        <v>189885</v>
      </c>
      <c r="F368" s="265">
        <f>SUM(F365:F367)</f>
        <v>185262</v>
      </c>
      <c r="G368" s="123">
        <f>F368/E368*100</f>
        <v>97.56536851252073</v>
      </c>
    </row>
    <row r="369" spans="1:18" ht="13.5" customHeight="1">
      <c r="A369" s="16"/>
      <c r="B369" s="69"/>
      <c r="C369" s="234"/>
      <c r="D369" s="235"/>
      <c r="E369" s="236"/>
      <c r="F369" s="237"/>
      <c r="G369" s="31"/>
      <c r="R369" s="172"/>
    </row>
    <row r="370" spans="1:18" ht="12.75">
      <c r="A370" s="43" t="s">
        <v>515</v>
      </c>
      <c r="B370" s="19"/>
      <c r="C370" s="42"/>
      <c r="D370" s="57"/>
      <c r="E370" s="61"/>
      <c r="F370" s="54"/>
      <c r="G370" s="38"/>
      <c r="R370" s="172"/>
    </row>
    <row r="371" spans="1:18" ht="12.75">
      <c r="A371" s="16"/>
      <c r="B371" s="19"/>
      <c r="C371" s="42"/>
      <c r="D371" s="57"/>
      <c r="E371" s="61"/>
      <c r="F371" s="54"/>
      <c r="G371" s="38"/>
      <c r="R371" s="172"/>
    </row>
    <row r="372" spans="1:256" s="29" customFormat="1" ht="25.5">
      <c r="A372" s="7" t="s">
        <v>488</v>
      </c>
      <c r="B372" s="7" t="s">
        <v>489</v>
      </c>
      <c r="C372" s="5" t="s">
        <v>490</v>
      </c>
      <c r="D372" s="52" t="s">
        <v>612</v>
      </c>
      <c r="E372" s="59" t="s">
        <v>613</v>
      </c>
      <c r="F372" s="5" t="s">
        <v>479</v>
      </c>
      <c r="G372" s="51" t="s">
        <v>614</v>
      </c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7" ht="12.75">
      <c r="A373" s="146" t="s">
        <v>566</v>
      </c>
      <c r="B373" s="147">
        <v>6172</v>
      </c>
      <c r="C373" s="150" t="s">
        <v>567</v>
      </c>
      <c r="D373" s="192">
        <v>4000</v>
      </c>
      <c r="E373" s="192">
        <v>2500</v>
      </c>
      <c r="F373" s="371">
        <v>2442</v>
      </c>
      <c r="G373" s="186">
        <f>F373/E373*100</f>
        <v>97.68</v>
      </c>
    </row>
    <row r="374" spans="1:7" ht="12.75">
      <c r="A374" s="230"/>
      <c r="B374" s="247"/>
      <c r="C374" s="246" t="s">
        <v>865</v>
      </c>
      <c r="D374" s="231">
        <f>SUM(D373:D373)</f>
        <v>4000</v>
      </c>
      <c r="E374" s="232">
        <f>SUM(E373:E373)</f>
        <v>2500</v>
      </c>
      <c r="F374" s="265">
        <f>SUM(F373:F373)</f>
        <v>2442</v>
      </c>
      <c r="G374" s="131">
        <f>F374/E374*100</f>
        <v>97.68</v>
      </c>
    </row>
    <row r="375" spans="1:17" ht="12.75">
      <c r="A375" s="16"/>
      <c r="B375" s="69"/>
      <c r="C375" s="234"/>
      <c r="D375" s="235"/>
      <c r="E375" s="236"/>
      <c r="F375" s="296"/>
      <c r="G375" s="31"/>
      <c r="Q375" s="172"/>
    </row>
    <row r="376" spans="1:17" ht="12.75">
      <c r="A376" s="239"/>
      <c r="B376" s="249"/>
      <c r="C376" s="248" t="s">
        <v>917</v>
      </c>
      <c r="D376" s="240">
        <f>D368+D374</f>
        <v>207459</v>
      </c>
      <c r="E376" s="241">
        <f>E368+E374</f>
        <v>192385</v>
      </c>
      <c r="F376" s="242">
        <f>F368+F374</f>
        <v>187704</v>
      </c>
      <c r="G376" s="10">
        <f>F376/E376*100</f>
        <v>97.56685812303454</v>
      </c>
      <c r="Q376" s="172"/>
    </row>
    <row r="377" spans="1:7" ht="12.75">
      <c r="A377" s="57"/>
      <c r="B377" s="61"/>
      <c r="C377" s="37"/>
      <c r="D377" s="38"/>
      <c r="E377" s="57"/>
      <c r="F377" s="61"/>
      <c r="G377" s="37"/>
    </row>
    <row r="378" spans="1:7" ht="12.75">
      <c r="A378" s="477" t="s">
        <v>168</v>
      </c>
      <c r="B378" s="15"/>
      <c r="C378" s="15"/>
      <c r="D378"/>
      <c r="G378" s="15"/>
    </row>
    <row r="379" spans="1:18" ht="12.75">
      <c r="A379" s="57"/>
      <c r="B379" s="61"/>
      <c r="C379" s="37"/>
      <c r="D379" s="38"/>
      <c r="E379" s="57"/>
      <c r="F379" s="61"/>
      <c r="G379" s="37"/>
      <c r="R379" s="15" t="s">
        <v>650</v>
      </c>
    </row>
    <row r="380" spans="1:7" ht="25.5">
      <c r="A380" s="7" t="s">
        <v>488</v>
      </c>
      <c r="B380" s="7" t="s">
        <v>489</v>
      </c>
      <c r="C380" s="5" t="s">
        <v>490</v>
      </c>
      <c r="D380" s="52" t="s">
        <v>612</v>
      </c>
      <c r="E380" s="59" t="s">
        <v>613</v>
      </c>
      <c r="F380" s="5" t="s">
        <v>479</v>
      </c>
      <c r="G380" s="51" t="s">
        <v>614</v>
      </c>
    </row>
    <row r="381" spans="1:7" ht="12.75">
      <c r="A381" s="282" t="s">
        <v>225</v>
      </c>
      <c r="B381" s="282">
        <v>6399</v>
      </c>
      <c r="C381" s="305" t="s">
        <v>95</v>
      </c>
      <c r="D381" s="281">
        <v>0</v>
      </c>
      <c r="E381" s="371">
        <v>62943</v>
      </c>
      <c r="F381" s="365">
        <v>62943</v>
      </c>
      <c r="G381" s="186">
        <f>F381/E381*100</f>
        <v>100</v>
      </c>
    </row>
    <row r="382" spans="1:7" ht="12.75">
      <c r="A382" s="146" t="s">
        <v>563</v>
      </c>
      <c r="B382" s="147">
        <v>6330</v>
      </c>
      <c r="C382" s="150" t="s">
        <v>564</v>
      </c>
      <c r="D382" s="192">
        <v>3327</v>
      </c>
      <c r="E382" s="187">
        <v>3327</v>
      </c>
      <c r="F382" s="28">
        <v>3323</v>
      </c>
      <c r="G382" s="186">
        <f>F382/E382*100</f>
        <v>99.87977156597535</v>
      </c>
    </row>
    <row r="383" spans="1:256" s="132" customFormat="1" ht="12.75">
      <c r="A383" s="16"/>
      <c r="B383" s="69"/>
      <c r="C383" s="234"/>
      <c r="D383" s="235"/>
      <c r="E383" s="236"/>
      <c r="F383" s="296"/>
      <c r="G383" s="31"/>
      <c r="H383" s="138"/>
      <c r="I383" s="29"/>
      <c r="J383" s="29"/>
      <c r="K383" s="29"/>
      <c r="L383" s="29"/>
      <c r="M383" s="29"/>
      <c r="N383" s="29"/>
      <c r="O383" s="84"/>
      <c r="P383" s="84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9" customFormat="1" ht="12" customHeight="1">
      <c r="A384" s="239"/>
      <c r="B384" s="249"/>
      <c r="C384" s="248" t="s">
        <v>913</v>
      </c>
      <c r="D384" s="240">
        <f>D376+D382</f>
        <v>210786</v>
      </c>
      <c r="E384" s="240">
        <f>E376+E382+E381</f>
        <v>258655</v>
      </c>
      <c r="F384" s="240">
        <f>F376+F382+F381</f>
        <v>253970</v>
      </c>
      <c r="G384" s="10">
        <f>F384/E384*100</f>
        <v>98.18870696487599</v>
      </c>
      <c r="H384" s="138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84"/>
      <c r="CI384" s="84"/>
      <c r="CJ384" s="84"/>
      <c r="CK384" s="84"/>
      <c r="CL384" s="84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/>
      <c r="DJ384" s="84"/>
      <c r="DK384" s="84"/>
      <c r="DL384" s="84"/>
      <c r="DM384" s="84"/>
      <c r="DN384" s="84"/>
      <c r="DO384" s="84"/>
      <c r="DP384" s="84"/>
      <c r="DQ384" s="84"/>
      <c r="DR384" s="84"/>
      <c r="DS384" s="84"/>
      <c r="DT384" s="84"/>
      <c r="DU384" s="84"/>
      <c r="DV384" s="84"/>
      <c r="DW384" s="84"/>
      <c r="DX384" s="84"/>
      <c r="DY384" s="84"/>
      <c r="DZ384" s="84"/>
      <c r="EA384" s="84"/>
      <c r="EB384" s="84"/>
      <c r="EC384" s="84"/>
      <c r="ED384" s="84"/>
      <c r="EE384" s="84"/>
      <c r="EF384" s="84"/>
      <c r="EG384" s="84"/>
      <c r="EH384" s="84"/>
      <c r="EI384" s="84"/>
      <c r="EJ384" s="84"/>
      <c r="EK384" s="84"/>
      <c r="EL384" s="84"/>
      <c r="EM384" s="84"/>
      <c r="EN384" s="84"/>
      <c r="EO384" s="84"/>
      <c r="EP384" s="84"/>
      <c r="EQ384" s="84"/>
      <c r="ER384" s="84"/>
      <c r="ES384" s="84"/>
      <c r="ET384" s="84"/>
      <c r="EU384" s="84"/>
      <c r="EV384" s="84"/>
      <c r="EW384" s="84"/>
      <c r="EX384" s="84"/>
      <c r="EY384" s="84"/>
      <c r="EZ384" s="84"/>
      <c r="FA384" s="84"/>
      <c r="FB384" s="84"/>
      <c r="FC384" s="84"/>
      <c r="FD384" s="84"/>
      <c r="FE384" s="84"/>
      <c r="FF384" s="84"/>
      <c r="FG384" s="84"/>
      <c r="FH384" s="84"/>
      <c r="FI384" s="84"/>
      <c r="FJ384" s="84"/>
      <c r="FK384" s="84"/>
      <c r="FL384" s="84"/>
      <c r="FM384" s="84"/>
      <c r="FN384" s="84"/>
      <c r="FO384" s="84"/>
      <c r="FP384" s="84"/>
      <c r="FQ384" s="84"/>
      <c r="FR384" s="84"/>
      <c r="FS384" s="84"/>
      <c r="FT384" s="84"/>
      <c r="FU384" s="84"/>
      <c r="FV384" s="84"/>
      <c r="FW384" s="84"/>
      <c r="FX384" s="84"/>
      <c r="FY384" s="84"/>
      <c r="FZ384" s="84"/>
      <c r="GA384" s="84"/>
      <c r="GB384" s="84"/>
      <c r="GC384" s="84"/>
      <c r="GD384" s="84"/>
      <c r="GE384" s="84"/>
      <c r="GF384" s="84"/>
      <c r="GG384" s="84"/>
      <c r="GH384" s="84"/>
      <c r="GI384" s="84"/>
      <c r="GJ384" s="84"/>
      <c r="GK384" s="84"/>
      <c r="GL384" s="84"/>
      <c r="GM384" s="84"/>
      <c r="GN384" s="84"/>
      <c r="GO384" s="84"/>
      <c r="GP384" s="84"/>
      <c r="GQ384" s="84"/>
      <c r="GR384" s="84"/>
      <c r="GS384" s="84"/>
      <c r="GT384" s="84"/>
      <c r="GU384" s="84"/>
      <c r="GV384" s="84"/>
      <c r="GW384" s="84"/>
      <c r="GX384" s="84"/>
      <c r="GY384" s="84"/>
      <c r="GZ384" s="84"/>
      <c r="HA384" s="84"/>
      <c r="HB384" s="84"/>
      <c r="HC384" s="84"/>
      <c r="HD384" s="84"/>
      <c r="HE384" s="84"/>
      <c r="HF384" s="84"/>
      <c r="HG384" s="84"/>
      <c r="HH384" s="84"/>
      <c r="HI384" s="84"/>
      <c r="HJ384" s="84"/>
      <c r="HK384" s="84"/>
      <c r="HL384" s="84"/>
      <c r="HM384" s="84"/>
      <c r="HN384" s="84"/>
      <c r="HO384" s="84"/>
      <c r="HP384" s="84"/>
      <c r="HQ384" s="84"/>
      <c r="HR384" s="84"/>
      <c r="HS384" s="84"/>
      <c r="HT384" s="84"/>
      <c r="HU384" s="84"/>
      <c r="HV384" s="84"/>
      <c r="HW384" s="84"/>
      <c r="HX384" s="84"/>
      <c r="HY384" s="84"/>
      <c r="HZ384" s="84"/>
      <c r="IA384" s="84"/>
      <c r="IB384" s="84"/>
      <c r="IC384" s="84"/>
      <c r="ID384" s="84"/>
      <c r="IE384" s="84"/>
      <c r="IF384" s="84"/>
      <c r="IG384" s="84"/>
      <c r="IH384" s="84"/>
      <c r="II384" s="84"/>
      <c r="IJ384" s="84"/>
      <c r="IK384" s="84"/>
      <c r="IL384" s="84"/>
      <c r="IM384" s="84"/>
      <c r="IN384" s="84"/>
      <c r="IO384" s="84"/>
      <c r="IP384" s="84"/>
      <c r="IQ384" s="84"/>
      <c r="IR384" s="84"/>
      <c r="IS384" s="84"/>
      <c r="IT384" s="84"/>
      <c r="IU384" s="84"/>
      <c r="IV384" s="84"/>
    </row>
    <row r="385" spans="1:256" s="29" customFormat="1" ht="12" customHeight="1">
      <c r="A385" s="16"/>
      <c r="B385" s="69"/>
      <c r="C385" s="234"/>
      <c r="D385" s="235"/>
      <c r="E385" s="236"/>
      <c r="F385" s="237"/>
      <c r="G385" s="31"/>
      <c r="H385" s="29" t="s">
        <v>729</v>
      </c>
      <c r="O385" s="84" t="s">
        <v>818</v>
      </c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9" customFormat="1" ht="14.25" customHeight="1">
      <c r="A386" s="168" t="s">
        <v>637</v>
      </c>
      <c r="B386" s="69"/>
      <c r="C386" s="42"/>
      <c r="D386" s="71"/>
      <c r="E386" s="72"/>
      <c r="F386" s="54"/>
      <c r="G386" s="73"/>
      <c r="O386" s="84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9" customFormat="1" ht="14.25" customHeight="1">
      <c r="A387" s="79"/>
      <c r="B387" s="19"/>
      <c r="C387" s="70"/>
      <c r="D387" s="57"/>
      <c r="E387" s="61"/>
      <c r="F387" s="37"/>
      <c r="G387" s="38"/>
      <c r="O387" s="84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9" customFormat="1" ht="12" customHeight="1">
      <c r="A388" s="65" t="s">
        <v>514</v>
      </c>
      <c r="B388"/>
      <c r="C388" s="42"/>
      <c r="D388" s="15"/>
      <c r="E388" s="15"/>
      <c r="F388" s="15"/>
      <c r="G388"/>
      <c r="O388" s="84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90" spans="1:16" ht="25.5">
      <c r="A390" s="87" t="s">
        <v>488</v>
      </c>
      <c r="B390" s="7" t="s">
        <v>489</v>
      </c>
      <c r="C390" s="5" t="s">
        <v>490</v>
      </c>
      <c r="D390" s="52" t="s">
        <v>612</v>
      </c>
      <c r="E390" s="59" t="s">
        <v>613</v>
      </c>
      <c r="F390" s="5" t="s">
        <v>479</v>
      </c>
      <c r="G390" s="51" t="s">
        <v>614</v>
      </c>
      <c r="P390" s="84"/>
    </row>
    <row r="391" spans="1:16" ht="25.5">
      <c r="A391" s="166" t="s">
        <v>512</v>
      </c>
      <c r="B391" s="170" t="s">
        <v>510</v>
      </c>
      <c r="C391" s="162" t="s">
        <v>875</v>
      </c>
      <c r="D391" s="200">
        <v>13000</v>
      </c>
      <c r="E391" s="198">
        <v>9500</v>
      </c>
      <c r="F391" s="551">
        <v>2991</v>
      </c>
      <c r="G391" s="202">
        <f aca="true" t="shared" si="17" ref="G391:G401">F391/E391*100</f>
        <v>31.48421052631579</v>
      </c>
      <c r="P391" s="225"/>
    </row>
    <row r="392" spans="1:16" ht="23.25" customHeight="1">
      <c r="A392" s="166" t="s">
        <v>512</v>
      </c>
      <c r="B392" s="170" t="s">
        <v>510</v>
      </c>
      <c r="C392" s="162" t="s">
        <v>638</v>
      </c>
      <c r="D392" s="200">
        <v>34900</v>
      </c>
      <c r="E392" s="366">
        <v>36131</v>
      </c>
      <c r="F392" s="551">
        <v>34185</v>
      </c>
      <c r="G392" s="202">
        <f t="shared" si="17"/>
        <v>94.61404334228224</v>
      </c>
      <c r="P392" s="172"/>
    </row>
    <row r="393" spans="1:18" ht="25.5">
      <c r="A393" s="166" t="s">
        <v>512</v>
      </c>
      <c r="B393" s="161" t="s">
        <v>510</v>
      </c>
      <c r="C393" s="150" t="s">
        <v>934</v>
      </c>
      <c r="D393" s="200">
        <v>14700</v>
      </c>
      <c r="E393" s="366">
        <v>14460</v>
      </c>
      <c r="F393" s="452">
        <v>13535</v>
      </c>
      <c r="G393" s="202">
        <f t="shared" si="17"/>
        <v>93.6030428769018</v>
      </c>
      <c r="P393" s="84"/>
      <c r="R393" s="210"/>
    </row>
    <row r="394" spans="1:18" ht="24">
      <c r="A394" s="166" t="s">
        <v>512</v>
      </c>
      <c r="B394" s="161" t="s">
        <v>510</v>
      </c>
      <c r="C394" s="456" t="s">
        <v>935</v>
      </c>
      <c r="D394" s="200">
        <v>1000</v>
      </c>
      <c r="E394" s="366">
        <v>963</v>
      </c>
      <c r="F394" s="452">
        <v>639</v>
      </c>
      <c r="G394" s="202">
        <f t="shared" si="17"/>
        <v>66.35514018691589</v>
      </c>
      <c r="P394" s="84"/>
      <c r="R394" s="210"/>
    </row>
    <row r="395" spans="1:18" ht="25.5">
      <c r="A395" s="166" t="s">
        <v>512</v>
      </c>
      <c r="B395" s="161" t="s">
        <v>510</v>
      </c>
      <c r="C395" s="150" t="s">
        <v>639</v>
      </c>
      <c r="D395" s="200">
        <v>10520</v>
      </c>
      <c r="E395" s="366">
        <v>8116</v>
      </c>
      <c r="F395" s="452">
        <v>3697</v>
      </c>
      <c r="G395" s="202">
        <f>F395/E395*100</f>
        <v>45.55199605717102</v>
      </c>
      <c r="P395" s="84"/>
      <c r="R395" s="210"/>
    </row>
    <row r="396" spans="1:18" ht="16.5" customHeight="1">
      <c r="A396" s="166" t="s">
        <v>512</v>
      </c>
      <c r="B396" s="161" t="s">
        <v>510</v>
      </c>
      <c r="C396" s="150" t="s">
        <v>6</v>
      </c>
      <c r="D396" s="200">
        <v>0</v>
      </c>
      <c r="E396" s="366">
        <v>21252</v>
      </c>
      <c r="F396" s="452">
        <v>21249</v>
      </c>
      <c r="G396" s="202">
        <f>F396/E396*100</f>
        <v>99.98588368153585</v>
      </c>
      <c r="P396" s="84"/>
      <c r="R396" s="210"/>
    </row>
    <row r="397" spans="1:18" ht="16.5" customHeight="1">
      <c r="A397" s="166" t="s">
        <v>512</v>
      </c>
      <c r="B397" s="161">
        <v>3522</v>
      </c>
      <c r="C397" s="150" t="s">
        <v>26</v>
      </c>
      <c r="D397" s="200">
        <v>0</v>
      </c>
      <c r="E397" s="366">
        <v>1041</v>
      </c>
      <c r="F397" s="452">
        <v>1040</v>
      </c>
      <c r="G397" s="202">
        <f>F397/E397*100</f>
        <v>99.90393852065321</v>
      </c>
      <c r="P397" s="84"/>
      <c r="R397" s="210"/>
    </row>
    <row r="398" spans="1:18" ht="16.5" customHeight="1">
      <c r="A398" s="166" t="s">
        <v>512</v>
      </c>
      <c r="B398" s="161">
        <v>3116</v>
      </c>
      <c r="C398" s="150" t="s">
        <v>170</v>
      </c>
      <c r="D398" s="200">
        <v>0</v>
      </c>
      <c r="E398" s="366">
        <v>1359</v>
      </c>
      <c r="F398" s="452">
        <v>1359</v>
      </c>
      <c r="G398" s="202">
        <f>F398/E398*100</f>
        <v>100</v>
      </c>
      <c r="P398" s="84"/>
      <c r="R398" s="210"/>
    </row>
    <row r="399" spans="1:18" ht="27.75" customHeight="1">
      <c r="A399" s="166" t="s">
        <v>512</v>
      </c>
      <c r="B399" s="161">
        <v>2212</v>
      </c>
      <c r="C399" s="150" t="s">
        <v>154</v>
      </c>
      <c r="D399" s="200">
        <v>0</v>
      </c>
      <c r="E399" s="366">
        <v>1000</v>
      </c>
      <c r="F399" s="452">
        <v>1000</v>
      </c>
      <c r="G399" s="202">
        <f t="shared" si="17"/>
        <v>100</v>
      </c>
      <c r="P399" s="84"/>
      <c r="R399" s="210"/>
    </row>
    <row r="400" spans="1:18" ht="24" customHeight="1">
      <c r="A400" s="166" t="s">
        <v>512</v>
      </c>
      <c r="B400" s="159">
        <v>3315</v>
      </c>
      <c r="C400" s="150" t="s">
        <v>207</v>
      </c>
      <c r="D400" s="251">
        <v>0</v>
      </c>
      <c r="E400" s="366">
        <v>400</v>
      </c>
      <c r="F400" s="452">
        <v>360</v>
      </c>
      <c r="G400" s="202">
        <f>F400/E400*100</f>
        <v>90</v>
      </c>
      <c r="P400" s="84"/>
      <c r="R400" s="210"/>
    </row>
    <row r="401" spans="1:256" s="29" customFormat="1" ht="13.5" customHeight="1">
      <c r="A401" s="230"/>
      <c r="B401" s="247"/>
      <c r="C401" s="246" t="s">
        <v>864</v>
      </c>
      <c r="D401" s="323">
        <f>SUM(D391:D400)</f>
        <v>74120</v>
      </c>
      <c r="E401" s="324">
        <f>SUM(E391:E400)</f>
        <v>94222</v>
      </c>
      <c r="F401" s="453">
        <f>SUM(F391:F400)</f>
        <v>80055</v>
      </c>
      <c r="G401" s="255">
        <f t="shared" si="17"/>
        <v>84.96423340621087</v>
      </c>
      <c r="O401" s="84"/>
      <c r="P401" s="15"/>
      <c r="Q401" s="15"/>
      <c r="R401" s="15"/>
      <c r="S401" s="15"/>
      <c r="T401" s="15"/>
      <c r="U401" s="15"/>
      <c r="V401" s="172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9" customFormat="1" ht="13.5" customHeight="1">
      <c r="A402" s="16"/>
      <c r="B402" s="69"/>
      <c r="C402" s="234"/>
      <c r="D402" s="326"/>
      <c r="E402" s="327"/>
      <c r="F402" s="328"/>
      <c r="G402" s="257"/>
      <c r="O402" s="84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9" customFormat="1" ht="12.75">
      <c r="A403" s="11" t="s">
        <v>515</v>
      </c>
      <c r="B403"/>
      <c r="C403"/>
      <c r="D403" s="15"/>
      <c r="E403" s="15"/>
      <c r="F403" s="15"/>
      <c r="G403"/>
      <c r="O403" s="84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9" customFormat="1" ht="12.75">
      <c r="A404" s="13"/>
      <c r="B404"/>
      <c r="C404"/>
      <c r="D404" s="15"/>
      <c r="E404" s="15"/>
      <c r="F404" s="15"/>
      <c r="G404"/>
      <c r="O404" s="84"/>
      <c r="P404" s="15"/>
      <c r="Q404" s="15"/>
      <c r="R404" s="213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9" customFormat="1" ht="25.5">
      <c r="A405" s="7" t="s">
        <v>488</v>
      </c>
      <c r="B405" s="86" t="s">
        <v>489</v>
      </c>
      <c r="C405" s="5" t="s">
        <v>490</v>
      </c>
      <c r="D405" s="52" t="s">
        <v>612</v>
      </c>
      <c r="E405" s="59" t="s">
        <v>613</v>
      </c>
      <c r="F405" s="5" t="s">
        <v>479</v>
      </c>
      <c r="G405" s="51" t="s">
        <v>614</v>
      </c>
      <c r="O405" s="84" t="s">
        <v>815</v>
      </c>
      <c r="P405" s="84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s="29" customFormat="1" ht="25.5">
      <c r="A406" s="146" t="s">
        <v>512</v>
      </c>
      <c r="B406" s="156" t="s">
        <v>510</v>
      </c>
      <c r="C406" s="162" t="s">
        <v>876</v>
      </c>
      <c r="D406" s="251">
        <v>9000</v>
      </c>
      <c r="E406" s="198">
        <v>9500</v>
      </c>
      <c r="F406" s="452">
        <v>9440</v>
      </c>
      <c r="G406" s="202">
        <f aca="true" t="shared" si="18" ref="G406:G415">F406/E406*100</f>
        <v>99.36842105263159</v>
      </c>
      <c r="O406" s="84" t="s">
        <v>817</v>
      </c>
      <c r="P406" s="84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29" customFormat="1" ht="25.5">
      <c r="A407" s="146" t="s">
        <v>512</v>
      </c>
      <c r="B407" s="147" t="s">
        <v>510</v>
      </c>
      <c r="C407" s="150" t="s">
        <v>638</v>
      </c>
      <c r="D407" s="251">
        <v>66800</v>
      </c>
      <c r="E407" s="366">
        <v>92214</v>
      </c>
      <c r="F407" s="452">
        <v>88229</v>
      </c>
      <c r="G407" s="202">
        <f t="shared" si="18"/>
        <v>95.67853037499728</v>
      </c>
      <c r="O407" s="84" t="s">
        <v>817</v>
      </c>
      <c r="P407" s="84"/>
      <c r="Q407" s="15"/>
      <c r="R407" s="212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256" s="29" customFormat="1" ht="25.5">
      <c r="A408" s="166" t="s">
        <v>512</v>
      </c>
      <c r="B408" s="161" t="s">
        <v>510</v>
      </c>
      <c r="C408" s="150" t="s">
        <v>934</v>
      </c>
      <c r="D408" s="251">
        <v>20300</v>
      </c>
      <c r="E408" s="366">
        <v>18787</v>
      </c>
      <c r="F408" s="452">
        <v>15050</v>
      </c>
      <c r="G408" s="202">
        <f t="shared" si="18"/>
        <v>80.10858572417096</v>
      </c>
      <c r="H408" s="29" t="s">
        <v>728</v>
      </c>
      <c r="O408" s="84" t="s">
        <v>819</v>
      </c>
      <c r="P408" s="84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9" customFormat="1" ht="25.5">
      <c r="A409" s="166" t="s">
        <v>512</v>
      </c>
      <c r="B409" s="161" t="s">
        <v>510</v>
      </c>
      <c r="C409" s="150" t="s">
        <v>935</v>
      </c>
      <c r="D409" s="200">
        <v>1500</v>
      </c>
      <c r="E409" s="366">
        <v>1601</v>
      </c>
      <c r="F409" s="452">
        <v>1600</v>
      </c>
      <c r="G409" s="202">
        <f t="shared" si="18"/>
        <v>99.93753903810119</v>
      </c>
      <c r="O409" s="84"/>
      <c r="P409" s="84"/>
      <c r="Q409" s="15"/>
      <c r="R409" s="15"/>
      <c r="S409" s="15"/>
      <c r="T409" s="15" t="s">
        <v>650</v>
      </c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9" customFormat="1" ht="25.5">
      <c r="A410" s="166" t="s">
        <v>512</v>
      </c>
      <c r="B410" s="161" t="s">
        <v>510</v>
      </c>
      <c r="C410" s="150" t="s">
        <v>639</v>
      </c>
      <c r="D410" s="251">
        <v>3480</v>
      </c>
      <c r="E410" s="366">
        <v>3534</v>
      </c>
      <c r="F410" s="452">
        <v>3276</v>
      </c>
      <c r="G410" s="202">
        <f t="shared" si="18"/>
        <v>92.69949066213921</v>
      </c>
      <c r="O410" s="84" t="s">
        <v>820</v>
      </c>
      <c r="P410" s="84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16" ht="12.75">
      <c r="A411" s="146" t="s">
        <v>512</v>
      </c>
      <c r="B411" s="147">
        <v>2212</v>
      </c>
      <c r="C411" s="150" t="s">
        <v>640</v>
      </c>
      <c r="D411" s="251">
        <v>372418</v>
      </c>
      <c r="E411" s="366">
        <v>439127</v>
      </c>
      <c r="F411" s="452">
        <v>354975</v>
      </c>
      <c r="G411" s="202">
        <f t="shared" si="18"/>
        <v>80.8365233747868</v>
      </c>
      <c r="P411" s="84"/>
    </row>
    <row r="412" spans="1:16" ht="12.75">
      <c r="A412" s="146" t="s">
        <v>512</v>
      </c>
      <c r="B412" s="147" t="s">
        <v>510</v>
      </c>
      <c r="C412" s="150" t="s">
        <v>641</v>
      </c>
      <c r="D412" s="251">
        <v>11000</v>
      </c>
      <c r="E412" s="366">
        <v>5500</v>
      </c>
      <c r="F412" s="452">
        <v>4254</v>
      </c>
      <c r="G412" s="202">
        <f t="shared" si="18"/>
        <v>77.34545454545454</v>
      </c>
      <c r="P412" s="84"/>
    </row>
    <row r="413" spans="1:17" ht="12.75">
      <c r="A413" s="146" t="s">
        <v>512</v>
      </c>
      <c r="B413" s="147" t="s">
        <v>510</v>
      </c>
      <c r="C413" s="150" t="s">
        <v>642</v>
      </c>
      <c r="D413" s="251">
        <v>40900</v>
      </c>
      <c r="E413" s="366">
        <v>19300</v>
      </c>
      <c r="F413" s="452">
        <v>17653</v>
      </c>
      <c r="G413" s="202">
        <f t="shared" si="18"/>
        <v>91.46632124352332</v>
      </c>
      <c r="P413" s="84"/>
      <c r="Q413" s="172"/>
    </row>
    <row r="414" spans="1:21" ht="12.75">
      <c r="A414" s="146" t="s">
        <v>512</v>
      </c>
      <c r="B414" s="147">
        <v>3533</v>
      </c>
      <c r="C414" s="150" t="s">
        <v>951</v>
      </c>
      <c r="D414" s="251">
        <v>3000</v>
      </c>
      <c r="E414" s="366">
        <v>100</v>
      </c>
      <c r="F414" s="452">
        <v>18</v>
      </c>
      <c r="G414" s="202">
        <f t="shared" si="18"/>
        <v>18</v>
      </c>
      <c r="P414" s="84"/>
      <c r="Q414" s="172"/>
      <c r="U414" s="172"/>
    </row>
    <row r="415" spans="1:17" ht="12.75">
      <c r="A415" s="146" t="s">
        <v>512</v>
      </c>
      <c r="B415" s="147" t="s">
        <v>510</v>
      </c>
      <c r="C415" s="150" t="s">
        <v>927</v>
      </c>
      <c r="D415" s="251">
        <v>21100</v>
      </c>
      <c r="E415" s="366">
        <v>12320</v>
      </c>
      <c r="F415" s="452">
        <v>9800</v>
      </c>
      <c r="G415" s="202">
        <f t="shared" si="18"/>
        <v>79.54545454545455</v>
      </c>
      <c r="P415" s="84"/>
      <c r="Q415" s="172"/>
    </row>
    <row r="416" spans="1:17" ht="12.75">
      <c r="A416" s="146" t="s">
        <v>512</v>
      </c>
      <c r="B416" s="147">
        <v>6172</v>
      </c>
      <c r="C416" s="150" t="s">
        <v>155</v>
      </c>
      <c r="D416" s="251">
        <v>25000</v>
      </c>
      <c r="E416" s="366">
        <v>8944</v>
      </c>
      <c r="F416" s="452">
        <v>7665</v>
      </c>
      <c r="G416" s="202">
        <f aca="true" t="shared" si="19" ref="G416:G423">F416/E416*100</f>
        <v>85.69991055456173</v>
      </c>
      <c r="P416" s="84"/>
      <c r="Q416" s="172"/>
    </row>
    <row r="417" spans="1:17" ht="12.75">
      <c r="A417" s="146" t="s">
        <v>512</v>
      </c>
      <c r="B417" s="147">
        <v>3231</v>
      </c>
      <c r="C417" s="150" t="s">
        <v>27</v>
      </c>
      <c r="D417" s="251">
        <v>0</v>
      </c>
      <c r="E417" s="366">
        <v>450</v>
      </c>
      <c r="F417" s="452">
        <v>444</v>
      </c>
      <c r="G417" s="202">
        <f t="shared" si="19"/>
        <v>98.66666666666667</v>
      </c>
      <c r="P417" s="84"/>
      <c r="Q417" s="172"/>
    </row>
    <row r="418" spans="1:17" ht="12.75">
      <c r="A418" s="146" t="s">
        <v>512</v>
      </c>
      <c r="B418" s="147">
        <v>2219</v>
      </c>
      <c r="C418" s="150" t="s">
        <v>208</v>
      </c>
      <c r="D418" s="251">
        <v>0</v>
      </c>
      <c r="E418" s="366">
        <v>30</v>
      </c>
      <c r="F418" s="452">
        <v>30</v>
      </c>
      <c r="G418" s="202">
        <f t="shared" si="19"/>
        <v>100</v>
      </c>
      <c r="P418" s="84"/>
      <c r="Q418" s="172"/>
    </row>
    <row r="419" spans="1:17" ht="12.75">
      <c r="A419" s="146" t="s">
        <v>512</v>
      </c>
      <c r="B419" s="147">
        <v>2321</v>
      </c>
      <c r="C419" s="150" t="s">
        <v>222</v>
      </c>
      <c r="D419" s="251">
        <v>0</v>
      </c>
      <c r="E419" s="366">
        <v>32</v>
      </c>
      <c r="F419" s="452">
        <v>32</v>
      </c>
      <c r="G419" s="202">
        <f t="shared" si="19"/>
        <v>100</v>
      </c>
      <c r="P419" s="84"/>
      <c r="Q419" s="172"/>
    </row>
    <row r="420" spans="1:17" ht="25.5">
      <c r="A420" s="166" t="s">
        <v>512</v>
      </c>
      <c r="B420" s="159">
        <v>3419</v>
      </c>
      <c r="C420" s="150" t="s">
        <v>221</v>
      </c>
      <c r="D420" s="251">
        <v>0</v>
      </c>
      <c r="E420" s="366">
        <v>9500</v>
      </c>
      <c r="F420" s="452">
        <v>9500</v>
      </c>
      <c r="G420" s="202">
        <f t="shared" si="19"/>
        <v>100</v>
      </c>
      <c r="P420" s="84"/>
      <c r="Q420" s="172"/>
    </row>
    <row r="421" spans="1:16" ht="12.75">
      <c r="A421" s="146" t="s">
        <v>512</v>
      </c>
      <c r="B421" s="147">
        <v>3522</v>
      </c>
      <c r="C421" s="150" t="s">
        <v>195</v>
      </c>
      <c r="D421" s="251">
        <v>0</v>
      </c>
      <c r="E421" s="366">
        <v>11000</v>
      </c>
      <c r="F421" s="452">
        <v>11000</v>
      </c>
      <c r="G421" s="202">
        <f t="shared" si="19"/>
        <v>100</v>
      </c>
      <c r="P421" s="84"/>
    </row>
    <row r="422" spans="1:16" ht="12.75">
      <c r="A422" s="146" t="s">
        <v>512</v>
      </c>
      <c r="B422" s="147">
        <v>2212</v>
      </c>
      <c r="C422" s="150" t="s">
        <v>411</v>
      </c>
      <c r="D422" s="251">
        <v>0</v>
      </c>
      <c r="E422" s="366">
        <v>6000</v>
      </c>
      <c r="F422" s="452">
        <v>6000</v>
      </c>
      <c r="G422" s="202">
        <f t="shared" si="19"/>
        <v>100</v>
      </c>
      <c r="P422" s="84"/>
    </row>
    <row r="423" spans="1:256" s="132" customFormat="1" ht="14.25" customHeight="1">
      <c r="A423" s="230"/>
      <c r="B423" s="247"/>
      <c r="C423" s="325" t="s">
        <v>865</v>
      </c>
      <c r="D423" s="323">
        <f>SUM(D406:D422)</f>
        <v>574498</v>
      </c>
      <c r="E423" s="324">
        <f>SUM(E406:E422)</f>
        <v>637939</v>
      </c>
      <c r="F423" s="453">
        <f>SUM(F406:F422)</f>
        <v>538966</v>
      </c>
      <c r="G423" s="255">
        <f t="shared" si="19"/>
        <v>84.48550723501776</v>
      </c>
      <c r="H423" s="138"/>
      <c r="I423" s="29"/>
      <c r="J423" s="29"/>
      <c r="K423" s="29"/>
      <c r="L423" s="29"/>
      <c r="M423" s="29"/>
      <c r="N423" s="29"/>
      <c r="O423" s="84"/>
      <c r="P423" s="84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132" customFormat="1" ht="14.25" customHeight="1">
      <c r="A424" s="230"/>
      <c r="B424" s="247"/>
      <c r="C424" s="356"/>
      <c r="D424" s="357"/>
      <c r="E424" s="358"/>
      <c r="F424" s="359"/>
      <c r="G424" s="360"/>
      <c r="H424" s="138"/>
      <c r="I424" s="29"/>
      <c r="J424" s="29"/>
      <c r="K424" s="29"/>
      <c r="L424" s="29"/>
      <c r="M424" s="29"/>
      <c r="N424" s="29"/>
      <c r="O424" s="84"/>
      <c r="P424" s="84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9" customFormat="1" ht="14.25" customHeight="1">
      <c r="A425" s="239"/>
      <c r="B425" s="249"/>
      <c r="C425" s="248" t="s">
        <v>866</v>
      </c>
      <c r="D425" s="242">
        <f>D401+D423</f>
        <v>648618</v>
      </c>
      <c r="E425" s="242">
        <f>E401+E423</f>
        <v>732161</v>
      </c>
      <c r="F425" s="242">
        <f>F401+F423</f>
        <v>619021</v>
      </c>
      <c r="G425" s="256">
        <f>F425/E425*100</f>
        <v>84.54711463735435</v>
      </c>
      <c r="H425" s="138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  <c r="BS425" s="84"/>
      <c r="BT425" s="84"/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/>
      <c r="CH425" s="84"/>
      <c r="CI425" s="84"/>
      <c r="CJ425" s="84"/>
      <c r="CK425" s="84"/>
      <c r="CL425" s="84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  <c r="CX425" s="84"/>
      <c r="CY425" s="84"/>
      <c r="CZ425" s="84"/>
      <c r="DA425" s="84"/>
      <c r="DB425" s="84"/>
      <c r="DC425" s="84"/>
      <c r="DD425" s="84"/>
      <c r="DE425" s="84"/>
      <c r="DF425" s="84"/>
      <c r="DG425" s="84"/>
      <c r="DH425" s="84"/>
      <c r="DI425" s="84"/>
      <c r="DJ425" s="84"/>
      <c r="DK425" s="84"/>
      <c r="DL425" s="84"/>
      <c r="DM425" s="84"/>
      <c r="DN425" s="84"/>
      <c r="DO425" s="84"/>
      <c r="DP425" s="84"/>
      <c r="DQ425" s="84"/>
      <c r="DR425" s="84"/>
      <c r="DS425" s="84"/>
      <c r="DT425" s="84"/>
      <c r="DU425" s="84"/>
      <c r="DV425" s="84"/>
      <c r="DW425" s="84"/>
      <c r="DX425" s="84"/>
      <c r="DY425" s="84"/>
      <c r="DZ425" s="84"/>
      <c r="EA425" s="84"/>
      <c r="EB425" s="84"/>
      <c r="EC425" s="84"/>
      <c r="ED425" s="84"/>
      <c r="EE425" s="84"/>
      <c r="EF425" s="84"/>
      <c r="EG425" s="84"/>
      <c r="EH425" s="84"/>
      <c r="EI425" s="84"/>
      <c r="EJ425" s="84"/>
      <c r="EK425" s="84"/>
      <c r="EL425" s="84"/>
      <c r="EM425" s="84"/>
      <c r="EN425" s="84"/>
      <c r="EO425" s="84"/>
      <c r="EP425" s="84"/>
      <c r="EQ425" s="84"/>
      <c r="ER425" s="84"/>
      <c r="ES425" s="84"/>
      <c r="ET425" s="84"/>
      <c r="EU425" s="84"/>
      <c r="EV425" s="84"/>
      <c r="EW425" s="84"/>
      <c r="EX425" s="84"/>
      <c r="EY425" s="84"/>
      <c r="EZ425" s="84"/>
      <c r="FA425" s="84"/>
      <c r="FB425" s="84"/>
      <c r="FC425" s="84"/>
      <c r="FD425" s="84"/>
      <c r="FE425" s="84"/>
      <c r="FF425" s="84"/>
      <c r="FG425" s="84"/>
      <c r="FH425" s="84"/>
      <c r="FI425" s="84"/>
      <c r="FJ425" s="84"/>
      <c r="FK425" s="84"/>
      <c r="FL425" s="84"/>
      <c r="FM425" s="84"/>
      <c r="FN425" s="84"/>
      <c r="FO425" s="84"/>
      <c r="FP425" s="84"/>
      <c r="FQ425" s="84"/>
      <c r="FR425" s="84"/>
      <c r="FS425" s="84"/>
      <c r="FT425" s="84"/>
      <c r="FU425" s="84"/>
      <c r="FV425" s="84"/>
      <c r="FW425" s="84"/>
      <c r="FX425" s="84"/>
      <c r="FY425" s="84"/>
      <c r="FZ425" s="84"/>
      <c r="GA425" s="84"/>
      <c r="GB425" s="84"/>
      <c r="GC425" s="84"/>
      <c r="GD425" s="84"/>
      <c r="GE425" s="84"/>
      <c r="GF425" s="84"/>
      <c r="GG425" s="84"/>
      <c r="GH425" s="84"/>
      <c r="GI425" s="84"/>
      <c r="GJ425" s="84"/>
      <c r="GK425" s="84"/>
      <c r="GL425" s="84"/>
      <c r="GM425" s="84"/>
      <c r="GN425" s="84"/>
      <c r="GO425" s="84"/>
      <c r="GP425" s="84"/>
      <c r="GQ425" s="84"/>
      <c r="GR425" s="84"/>
      <c r="GS425" s="84"/>
      <c r="GT425" s="84"/>
      <c r="GU425" s="84"/>
      <c r="GV425" s="84"/>
      <c r="GW425" s="84"/>
      <c r="GX425" s="84"/>
      <c r="GY425" s="84"/>
      <c r="GZ425" s="84"/>
      <c r="HA425" s="84"/>
      <c r="HB425" s="84"/>
      <c r="HC425" s="84"/>
      <c r="HD425" s="84"/>
      <c r="HE425" s="84"/>
      <c r="HF425" s="84"/>
      <c r="HG425" s="84"/>
      <c r="HH425" s="84"/>
      <c r="HI425" s="84"/>
      <c r="HJ425" s="84"/>
      <c r="HK425" s="84"/>
      <c r="HL425" s="84"/>
      <c r="HM425" s="84"/>
      <c r="HN425" s="84"/>
      <c r="HO425" s="84"/>
      <c r="HP425" s="84"/>
      <c r="HQ425" s="84"/>
      <c r="HR425" s="84"/>
      <c r="HS425" s="84"/>
      <c r="HT425" s="84"/>
      <c r="HU425" s="84"/>
      <c r="HV425" s="84"/>
      <c r="HW425" s="84"/>
      <c r="HX425" s="84"/>
      <c r="HY425" s="84"/>
      <c r="HZ425" s="84"/>
      <c r="IA425" s="84"/>
      <c r="IB425" s="84"/>
      <c r="IC425" s="84"/>
      <c r="ID425" s="84"/>
      <c r="IE425" s="84"/>
      <c r="IF425" s="84"/>
      <c r="IG425" s="84"/>
      <c r="IH425" s="84"/>
      <c r="II425" s="84"/>
      <c r="IJ425" s="84"/>
      <c r="IK425" s="84"/>
      <c r="IL425" s="84"/>
      <c r="IM425" s="84"/>
      <c r="IN425" s="84"/>
      <c r="IO425" s="84"/>
      <c r="IP425" s="84"/>
      <c r="IQ425" s="84"/>
      <c r="IR425" s="84"/>
      <c r="IS425" s="84"/>
      <c r="IT425" s="84"/>
      <c r="IU425" s="84"/>
      <c r="IV425" s="84"/>
    </row>
    <row r="426" spans="1:256" s="29" customFormat="1" ht="16.5" customHeight="1">
      <c r="A426" s="16"/>
      <c r="B426" s="69"/>
      <c r="C426" s="234"/>
      <c r="D426" s="235"/>
      <c r="E426" s="84"/>
      <c r="F426" s="237"/>
      <c r="G426" s="31"/>
      <c r="O426" s="84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9" customFormat="1" ht="15.75">
      <c r="A427" s="74" t="s">
        <v>540</v>
      </c>
      <c r="D427" s="84"/>
      <c r="E427" s="84"/>
      <c r="F427" s="84"/>
      <c r="O427" s="84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2:256" s="29" customFormat="1" ht="12.75">
      <c r="B428"/>
      <c r="C428"/>
      <c r="D428" s="15"/>
      <c r="E428" s="15"/>
      <c r="F428" s="15"/>
      <c r="G428"/>
      <c r="O428" s="84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29" customFormat="1" ht="12.75">
      <c r="A429" s="65" t="s">
        <v>514</v>
      </c>
      <c r="B429"/>
      <c r="C429"/>
      <c r="D429" s="15"/>
      <c r="E429" s="15"/>
      <c r="F429" s="15"/>
      <c r="G429"/>
      <c r="O429" s="84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2:256" s="29" customFormat="1" ht="12.75">
      <c r="B430"/>
      <c r="C430"/>
      <c r="D430" s="15"/>
      <c r="E430" s="15"/>
      <c r="F430" s="15"/>
      <c r="G430"/>
      <c r="O430" s="84" t="s">
        <v>821</v>
      </c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29" customFormat="1" ht="25.5">
      <c r="A431" s="7" t="s">
        <v>488</v>
      </c>
      <c r="B431" s="7" t="s">
        <v>489</v>
      </c>
      <c r="C431" s="5" t="s">
        <v>490</v>
      </c>
      <c r="D431" s="52" t="s">
        <v>612</v>
      </c>
      <c r="E431" s="59" t="s">
        <v>613</v>
      </c>
      <c r="F431" s="5" t="s">
        <v>479</v>
      </c>
      <c r="G431" s="51" t="s">
        <v>614</v>
      </c>
      <c r="O431" s="84" t="s">
        <v>821</v>
      </c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15" ht="12.75">
      <c r="A432" s="146" t="s">
        <v>541</v>
      </c>
      <c r="B432" s="147">
        <v>2139</v>
      </c>
      <c r="C432" s="150" t="s">
        <v>586</v>
      </c>
      <c r="D432" s="192">
        <v>2950</v>
      </c>
      <c r="E432" s="187">
        <v>2300</v>
      </c>
      <c r="F432" s="419">
        <v>1155</v>
      </c>
      <c r="G432" s="36">
        <f aca="true" t="shared" si="20" ref="G432:G439">F432/E432*100</f>
        <v>50.21739130434783</v>
      </c>
      <c r="H432" s="29"/>
      <c r="O432" s="172"/>
    </row>
    <row r="433" spans="1:18" ht="12.75">
      <c r="A433" s="146" t="s">
        <v>541</v>
      </c>
      <c r="B433" s="147">
        <v>2140</v>
      </c>
      <c r="C433" s="150" t="s">
        <v>543</v>
      </c>
      <c r="D433" s="192">
        <v>4620</v>
      </c>
      <c r="E433" s="187">
        <v>3620</v>
      </c>
      <c r="F433" s="419">
        <v>3220</v>
      </c>
      <c r="G433" s="36">
        <f t="shared" si="20"/>
        <v>88.95027624309392</v>
      </c>
      <c r="H433" s="29"/>
      <c r="R433" s="173"/>
    </row>
    <row r="434" spans="1:256" s="13" customFormat="1" ht="25.5">
      <c r="A434" s="166" t="s">
        <v>541</v>
      </c>
      <c r="B434" s="161">
        <v>2199</v>
      </c>
      <c r="C434" s="150" t="s">
        <v>542</v>
      </c>
      <c r="D434" s="200">
        <v>750</v>
      </c>
      <c r="E434" s="198">
        <v>512</v>
      </c>
      <c r="F434" s="366">
        <v>385</v>
      </c>
      <c r="G434" s="202">
        <f t="shared" si="20"/>
        <v>75.1953125</v>
      </c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13" customFormat="1" ht="25.5">
      <c r="A435" s="166" t="s">
        <v>541</v>
      </c>
      <c r="B435" s="161">
        <v>3699</v>
      </c>
      <c r="C435" s="150" t="s">
        <v>58</v>
      </c>
      <c r="D435" s="336">
        <v>72000</v>
      </c>
      <c r="E435" s="337">
        <v>48489</v>
      </c>
      <c r="F435" s="389">
        <v>46194</v>
      </c>
      <c r="G435" s="202">
        <f t="shared" si="20"/>
        <v>95.26696776588504</v>
      </c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13" customFormat="1" ht="25.5">
      <c r="A436" s="166" t="s">
        <v>541</v>
      </c>
      <c r="B436" s="161">
        <v>2219</v>
      </c>
      <c r="C436" s="150" t="s">
        <v>215</v>
      </c>
      <c r="D436" s="336">
        <v>0</v>
      </c>
      <c r="E436" s="337">
        <v>48</v>
      </c>
      <c r="F436" s="389">
        <v>48</v>
      </c>
      <c r="G436" s="202">
        <f t="shared" si="20"/>
        <v>100</v>
      </c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3" customFormat="1" ht="12.75">
      <c r="A437" s="166" t="s">
        <v>541</v>
      </c>
      <c r="B437" s="161">
        <v>6113</v>
      </c>
      <c r="C437" s="150" t="s">
        <v>562</v>
      </c>
      <c r="D437" s="336">
        <v>0</v>
      </c>
      <c r="E437" s="337">
        <v>50</v>
      </c>
      <c r="F437" s="389">
        <v>50</v>
      </c>
      <c r="G437" s="202">
        <f t="shared" si="20"/>
        <v>100</v>
      </c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13" customFormat="1" ht="12.75">
      <c r="A438" s="146" t="s">
        <v>634</v>
      </c>
      <c r="B438" s="147">
        <v>5311</v>
      </c>
      <c r="C438" s="150" t="s">
        <v>5</v>
      </c>
      <c r="D438" s="192">
        <v>1514</v>
      </c>
      <c r="E438" s="187">
        <v>1151</v>
      </c>
      <c r="F438" s="419">
        <v>370</v>
      </c>
      <c r="G438" s="202">
        <f t="shared" si="20"/>
        <v>32.14596003475239</v>
      </c>
      <c r="O438" s="84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7" ht="12.75">
      <c r="A439" s="230"/>
      <c r="B439" s="247"/>
      <c r="C439" s="246" t="s">
        <v>864</v>
      </c>
      <c r="D439" s="231">
        <f>SUM(D432:D438)</f>
        <v>81834</v>
      </c>
      <c r="E439" s="232">
        <f>SUM(E432:E438)</f>
        <v>56170</v>
      </c>
      <c r="F439" s="265">
        <f>SUM(F432:F438)</f>
        <v>51422</v>
      </c>
      <c r="G439" s="123">
        <f t="shared" si="20"/>
        <v>91.54708919351967</v>
      </c>
    </row>
    <row r="440" spans="1:7" ht="12.75">
      <c r="A440" s="16"/>
      <c r="B440" s="69"/>
      <c r="C440" s="234"/>
      <c r="D440" s="235"/>
      <c r="E440" s="236"/>
      <c r="F440" s="296"/>
      <c r="G440" s="126"/>
    </row>
    <row r="441" spans="1:2" ht="12.75">
      <c r="A441" s="43" t="s">
        <v>515</v>
      </c>
      <c r="B441" s="14"/>
    </row>
    <row r="442" spans="1:4" ht="12.75">
      <c r="A442" s="68"/>
      <c r="B442" s="14"/>
      <c r="D442" s="15" t="s">
        <v>869</v>
      </c>
    </row>
    <row r="443" spans="1:16" ht="25.5">
      <c r="A443" s="7" t="s">
        <v>488</v>
      </c>
      <c r="B443" s="7" t="s">
        <v>489</v>
      </c>
      <c r="C443" s="5" t="s">
        <v>490</v>
      </c>
      <c r="D443" s="52" t="s">
        <v>612</v>
      </c>
      <c r="E443" s="59" t="s">
        <v>613</v>
      </c>
      <c r="F443" s="5" t="s">
        <v>479</v>
      </c>
      <c r="G443" s="51" t="s">
        <v>614</v>
      </c>
      <c r="P443" s="172"/>
    </row>
    <row r="444" spans="1:16" ht="25.5">
      <c r="A444" s="146" t="s">
        <v>541</v>
      </c>
      <c r="B444" s="147">
        <v>2199</v>
      </c>
      <c r="C444" s="150" t="s">
        <v>179</v>
      </c>
      <c r="D444" s="200">
        <v>0</v>
      </c>
      <c r="E444" s="198">
        <v>238</v>
      </c>
      <c r="F444" s="366">
        <v>238</v>
      </c>
      <c r="G444" s="202">
        <f>F444/E444*100</f>
        <v>100</v>
      </c>
      <c r="P444" s="172"/>
    </row>
    <row r="445" spans="1:16" ht="12.75">
      <c r="A445" s="146" t="s">
        <v>541</v>
      </c>
      <c r="B445" s="147">
        <v>2219</v>
      </c>
      <c r="C445" s="150" t="s">
        <v>216</v>
      </c>
      <c r="D445" s="192">
        <v>0</v>
      </c>
      <c r="E445" s="187">
        <v>193</v>
      </c>
      <c r="F445" s="419">
        <v>193</v>
      </c>
      <c r="G445" s="202">
        <f aca="true" t="shared" si="21" ref="G445:G450">F445/E445*100</f>
        <v>100</v>
      </c>
      <c r="P445" s="172"/>
    </row>
    <row r="446" spans="1:16" ht="12.75">
      <c r="A446" s="146" t="s">
        <v>541</v>
      </c>
      <c r="B446" s="147">
        <v>3636</v>
      </c>
      <c r="C446" s="150" t="s">
        <v>955</v>
      </c>
      <c r="D446" s="192">
        <v>0</v>
      </c>
      <c r="E446" s="187">
        <v>5000</v>
      </c>
      <c r="F446" s="419">
        <v>5000</v>
      </c>
      <c r="G446" s="36">
        <f t="shared" si="21"/>
        <v>100</v>
      </c>
      <c r="P446" s="172"/>
    </row>
    <row r="447" spans="1:16" ht="25.5">
      <c r="A447" s="438" t="s">
        <v>541</v>
      </c>
      <c r="B447" s="161">
        <v>3699</v>
      </c>
      <c r="C447" s="405" t="s">
        <v>58</v>
      </c>
      <c r="D447" s="336">
        <v>0</v>
      </c>
      <c r="E447" s="337">
        <v>23706</v>
      </c>
      <c r="F447" s="389">
        <v>23706</v>
      </c>
      <c r="G447" s="202">
        <f t="shared" si="21"/>
        <v>100</v>
      </c>
      <c r="P447" s="172"/>
    </row>
    <row r="448" spans="1:16" ht="12.75">
      <c r="A448" s="230" t="s">
        <v>529</v>
      </c>
      <c r="B448" s="147">
        <v>3635</v>
      </c>
      <c r="C448" s="150" t="s">
        <v>4</v>
      </c>
      <c r="D448" s="192">
        <v>6000</v>
      </c>
      <c r="E448" s="187">
        <v>6200</v>
      </c>
      <c r="F448" s="419">
        <v>6260</v>
      </c>
      <c r="G448" s="202">
        <f t="shared" si="21"/>
        <v>100.96774193548387</v>
      </c>
      <c r="P448" s="172"/>
    </row>
    <row r="449" spans="1:16" ht="12.75">
      <c r="A449" s="438" t="s">
        <v>634</v>
      </c>
      <c r="B449" s="161">
        <v>5311</v>
      </c>
      <c r="C449" s="150" t="s">
        <v>5</v>
      </c>
      <c r="D449" s="336">
        <v>0</v>
      </c>
      <c r="E449" s="337">
        <v>392</v>
      </c>
      <c r="F449" s="389">
        <v>392</v>
      </c>
      <c r="G449" s="202">
        <f t="shared" si="21"/>
        <v>100</v>
      </c>
      <c r="P449" s="172"/>
    </row>
    <row r="450" spans="1:7" ht="12.75">
      <c r="A450" s="230"/>
      <c r="B450" s="247"/>
      <c r="C450" s="246" t="s">
        <v>865</v>
      </c>
      <c r="D450" s="355">
        <f>SUM(D445:D449)</f>
        <v>6000</v>
      </c>
      <c r="E450" s="355">
        <f>SUM(E444:E449)</f>
        <v>35729</v>
      </c>
      <c r="F450" s="454">
        <f>SUM(F444:F449)</f>
        <v>35789</v>
      </c>
      <c r="G450" s="123">
        <f t="shared" si="21"/>
        <v>100.16793081250526</v>
      </c>
    </row>
    <row r="451" spans="1:7" ht="12.75">
      <c r="A451" s="230"/>
      <c r="B451" s="247"/>
      <c r="C451" s="384"/>
      <c r="D451" s="385"/>
      <c r="E451" s="385"/>
      <c r="F451" s="386"/>
      <c r="G451" s="387"/>
    </row>
    <row r="452" spans="1:7" ht="12.75">
      <c r="A452" s="239"/>
      <c r="B452" s="249"/>
      <c r="C452" s="248" t="s">
        <v>915</v>
      </c>
      <c r="D452" s="240">
        <f>D439+D450</f>
        <v>87834</v>
      </c>
      <c r="E452" s="241">
        <f>E439+E450</f>
        <v>91899</v>
      </c>
      <c r="F452" s="242">
        <f>F439+F450</f>
        <v>87211</v>
      </c>
      <c r="G452" s="27">
        <f>F452/E452*100</f>
        <v>94.89874753805807</v>
      </c>
    </row>
    <row r="453" spans="1:7" ht="12.75">
      <c r="A453" s="16"/>
      <c r="B453" s="69"/>
      <c r="C453" s="234"/>
      <c r="G453" s="15"/>
    </row>
    <row r="454" spans="1:7" ht="15.75">
      <c r="A454" s="74" t="s">
        <v>947</v>
      </c>
      <c r="B454" s="29"/>
      <c r="C454" s="29"/>
      <c r="G454" s="15"/>
    </row>
    <row r="455" spans="1:7" ht="12.75">
      <c r="A455" s="16"/>
      <c r="B455" s="69"/>
      <c r="C455" s="234"/>
      <c r="G455" s="15"/>
    </row>
    <row r="456" spans="1:7" ht="12.75">
      <c r="A456" s="78" t="s">
        <v>514</v>
      </c>
      <c r="B456" s="14"/>
      <c r="G456" s="15"/>
    </row>
    <row r="457" spans="1:4" ht="12.75">
      <c r="A457" s="68"/>
      <c r="B457" s="14"/>
      <c r="D457" s="15" t="s">
        <v>869</v>
      </c>
    </row>
    <row r="458" spans="1:16" ht="25.5">
      <c r="A458" s="7" t="s">
        <v>488</v>
      </c>
      <c r="B458" s="7" t="s">
        <v>489</v>
      </c>
      <c r="C458" s="5" t="s">
        <v>490</v>
      </c>
      <c r="D458" s="52" t="s">
        <v>612</v>
      </c>
      <c r="E458" s="59" t="s">
        <v>613</v>
      </c>
      <c r="F458" s="5" t="s">
        <v>479</v>
      </c>
      <c r="G458" s="51" t="s">
        <v>614</v>
      </c>
      <c r="P458" s="172"/>
    </row>
    <row r="459" spans="1:16" ht="12.75">
      <c r="A459" s="146" t="s">
        <v>578</v>
      </c>
      <c r="B459" s="147">
        <v>3636</v>
      </c>
      <c r="C459" s="150" t="s">
        <v>651</v>
      </c>
      <c r="D459" s="192">
        <v>3420</v>
      </c>
      <c r="E459" s="187">
        <v>5765</v>
      </c>
      <c r="F459" s="419">
        <v>4400</v>
      </c>
      <c r="G459" s="36">
        <f>F459/E459*100</f>
        <v>76.32263660017347</v>
      </c>
      <c r="P459" s="172"/>
    </row>
    <row r="460" spans="1:16" ht="12.75">
      <c r="A460" s="146" t="s">
        <v>578</v>
      </c>
      <c r="B460" s="147">
        <v>6113</v>
      </c>
      <c r="C460" s="150" t="s">
        <v>562</v>
      </c>
      <c r="D460" s="192">
        <v>0</v>
      </c>
      <c r="E460" s="187">
        <v>210</v>
      </c>
      <c r="F460" s="419">
        <v>210</v>
      </c>
      <c r="G460" s="36">
        <f>F460/E460*100</f>
        <v>100</v>
      </c>
      <c r="P460" s="172"/>
    </row>
    <row r="461" spans="1:16" ht="12.75">
      <c r="A461" s="166" t="s">
        <v>578</v>
      </c>
      <c r="B461" s="159">
        <v>6172</v>
      </c>
      <c r="C461" s="150" t="s">
        <v>567</v>
      </c>
      <c r="D461" s="200">
        <v>12500</v>
      </c>
      <c r="E461" s="200">
        <v>12500</v>
      </c>
      <c r="F461" s="366">
        <v>12378</v>
      </c>
      <c r="G461" s="36">
        <f>F461/E461*100</f>
        <v>99.024</v>
      </c>
      <c r="P461" s="172"/>
    </row>
    <row r="462" spans="1:16" ht="12.75">
      <c r="A462" s="146" t="s">
        <v>578</v>
      </c>
      <c r="B462" s="147">
        <v>5521</v>
      </c>
      <c r="C462" s="150" t="s">
        <v>177</v>
      </c>
      <c r="D462" s="192">
        <v>0</v>
      </c>
      <c r="E462" s="187">
        <v>1160</v>
      </c>
      <c r="F462" s="468">
        <v>18</v>
      </c>
      <c r="G462" s="36">
        <f>F462/E462*100</f>
        <v>1.5517241379310345</v>
      </c>
      <c r="P462" s="172"/>
    </row>
    <row r="463" spans="1:20" ht="12.75">
      <c r="A463" s="230"/>
      <c r="B463" s="247"/>
      <c r="C463" s="246" t="s">
        <v>864</v>
      </c>
      <c r="D463" s="355">
        <f>SUM(D459:D462)</f>
        <v>15920</v>
      </c>
      <c r="E463" s="355">
        <f>SUM(E459:E462)</f>
        <v>19635</v>
      </c>
      <c r="F463" s="454">
        <f>SUM(F459:F462)</f>
        <v>17006</v>
      </c>
      <c r="G463" s="123">
        <f>F463/E463*100</f>
        <v>86.61064425770309</v>
      </c>
      <c r="T463" s="15" t="s">
        <v>650</v>
      </c>
    </row>
    <row r="464" spans="1:7" ht="12.75">
      <c r="A464" s="16"/>
      <c r="B464" s="69"/>
      <c r="C464" s="234"/>
      <c r="D464" s="235"/>
      <c r="E464" s="236"/>
      <c r="F464" s="296"/>
      <c r="G464" s="31"/>
    </row>
    <row r="465" spans="1:7" ht="12.75">
      <c r="A465" s="43" t="s">
        <v>515</v>
      </c>
      <c r="B465" s="19"/>
      <c r="C465" s="42"/>
      <c r="D465" s="57"/>
      <c r="E465" s="61"/>
      <c r="F465" s="54"/>
      <c r="G465" s="38"/>
    </row>
    <row r="466" spans="1:7" ht="12.75">
      <c r="A466" s="16"/>
      <c r="B466" s="19"/>
      <c r="C466" s="42"/>
      <c r="D466" s="57"/>
      <c r="E466" s="61"/>
      <c r="F466" s="54"/>
      <c r="G466" s="38"/>
    </row>
    <row r="467" spans="1:7" ht="25.5">
      <c r="A467" s="7" t="s">
        <v>488</v>
      </c>
      <c r="B467" s="7" t="s">
        <v>489</v>
      </c>
      <c r="C467" s="5" t="s">
        <v>490</v>
      </c>
      <c r="D467" s="52" t="s">
        <v>612</v>
      </c>
      <c r="E467" s="59" t="s">
        <v>613</v>
      </c>
      <c r="F467" s="5" t="s">
        <v>479</v>
      </c>
      <c r="G467" s="51" t="s">
        <v>614</v>
      </c>
    </row>
    <row r="468" spans="1:7" ht="12.75">
      <c r="A468" s="146" t="s">
        <v>578</v>
      </c>
      <c r="B468" s="147">
        <v>3636</v>
      </c>
      <c r="C468" s="150" t="s">
        <v>651</v>
      </c>
      <c r="D468" s="192">
        <v>1030</v>
      </c>
      <c r="E468" s="187">
        <v>1100</v>
      </c>
      <c r="F468" s="468">
        <v>1094</v>
      </c>
      <c r="G468" s="36">
        <f>F468/E468*100</f>
        <v>99.45454545454545</v>
      </c>
    </row>
    <row r="469" spans="1:7" ht="12.75">
      <c r="A469" s="146" t="s">
        <v>578</v>
      </c>
      <c r="B469" s="147">
        <v>5521</v>
      </c>
      <c r="C469" s="150" t="s">
        <v>217</v>
      </c>
      <c r="D469" s="192">
        <v>0</v>
      </c>
      <c r="E469" s="187">
        <v>840</v>
      </c>
      <c r="F469" s="468">
        <v>800</v>
      </c>
      <c r="G469" s="36">
        <f>F469/E469*100</f>
        <v>95.23809523809523</v>
      </c>
    </row>
    <row r="470" spans="1:7" ht="12.75">
      <c r="A470" s="146" t="s">
        <v>578</v>
      </c>
      <c r="B470" s="147">
        <v>6172</v>
      </c>
      <c r="C470" s="150" t="s">
        <v>567</v>
      </c>
      <c r="D470" s="192">
        <v>6000</v>
      </c>
      <c r="E470" s="187">
        <v>6000</v>
      </c>
      <c r="F470" s="468">
        <v>5997</v>
      </c>
      <c r="G470" s="36">
        <f>F470/E470*100</f>
        <v>99.95</v>
      </c>
    </row>
    <row r="471" spans="1:7" ht="12.75">
      <c r="A471" s="230"/>
      <c r="B471" s="247"/>
      <c r="C471" s="325" t="s">
        <v>865</v>
      </c>
      <c r="D471" s="323">
        <f>SUM(D468:D470)</f>
        <v>7030</v>
      </c>
      <c r="E471" s="324">
        <f>SUM(E468:E470)</f>
        <v>7940</v>
      </c>
      <c r="F471" s="453">
        <f>SUM(F468:F470)</f>
        <v>7891</v>
      </c>
      <c r="G471" s="255">
        <f>F471/E471*100</f>
        <v>99.38287153652394</v>
      </c>
    </row>
    <row r="472" spans="1:7" ht="12.75">
      <c r="A472" s="16"/>
      <c r="B472" s="69"/>
      <c r="C472" s="234"/>
      <c r="D472" s="235"/>
      <c r="E472" s="236"/>
      <c r="F472" s="296"/>
      <c r="G472" s="126"/>
    </row>
    <row r="473" spans="1:256" s="13" customFormat="1" ht="12.75">
      <c r="A473" s="239"/>
      <c r="B473" s="249"/>
      <c r="C473" s="248" t="s">
        <v>866</v>
      </c>
      <c r="D473" s="240">
        <f>D463+D471</f>
        <v>22950</v>
      </c>
      <c r="E473" s="241">
        <f>E463+E471</f>
        <v>27575</v>
      </c>
      <c r="F473" s="242">
        <f>F463+F471</f>
        <v>24897</v>
      </c>
      <c r="G473" s="27">
        <f>F473/E473*100</f>
        <v>90.2883046237534</v>
      </c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13" customFormat="1" ht="12.75">
      <c r="A474" s="297"/>
      <c r="B474" s="298"/>
      <c r="C474" s="299"/>
      <c r="D474" s="300"/>
      <c r="E474" s="301"/>
      <c r="F474" s="296"/>
      <c r="G474" s="349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13" customFormat="1" ht="15.75">
      <c r="A475" s="74" t="s">
        <v>63</v>
      </c>
      <c r="B475" s="29"/>
      <c r="C475" s="29"/>
      <c r="D475" s="300"/>
      <c r="E475" s="301"/>
      <c r="F475" s="296"/>
      <c r="G475" s="349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13" customFormat="1" ht="12.75">
      <c r="A476" s="15"/>
      <c r="B476" s="15"/>
      <c r="C476" s="15"/>
      <c r="D476" s="15"/>
      <c r="E476" s="15"/>
      <c r="F476" s="15"/>
      <c r="G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7" ht="12.75">
      <c r="A477" s="477" t="s">
        <v>514</v>
      </c>
      <c r="B477" s="15"/>
      <c r="C477" s="15"/>
      <c r="G477" s="15"/>
    </row>
    <row r="478" spans="1:4" ht="12.75">
      <c r="A478" s="68"/>
      <c r="B478" s="14"/>
      <c r="D478" s="15" t="s">
        <v>869</v>
      </c>
    </row>
    <row r="479" spans="1:16" ht="25.5">
      <c r="A479" s="7" t="s">
        <v>488</v>
      </c>
      <c r="B479" s="7" t="s">
        <v>489</v>
      </c>
      <c r="C479" s="5" t="s">
        <v>490</v>
      </c>
      <c r="D479" s="52" t="s">
        <v>612</v>
      </c>
      <c r="E479" s="59" t="s">
        <v>613</v>
      </c>
      <c r="F479" s="5" t="s">
        <v>479</v>
      </c>
      <c r="G479" s="51" t="s">
        <v>614</v>
      </c>
      <c r="P479" s="172"/>
    </row>
    <row r="480" spans="1:16" ht="12.75">
      <c r="A480" s="146" t="s">
        <v>924</v>
      </c>
      <c r="B480" s="147">
        <v>3636</v>
      </c>
      <c r="C480" s="150" t="s">
        <v>651</v>
      </c>
      <c r="D480" s="192">
        <v>161</v>
      </c>
      <c r="E480" s="187">
        <v>161</v>
      </c>
      <c r="F480" s="419">
        <v>3</v>
      </c>
      <c r="G480" s="36">
        <f>F480/E480*100</f>
        <v>1.8633540372670807</v>
      </c>
      <c r="P480" s="172"/>
    </row>
    <row r="481" spans="1:7" ht="12.75">
      <c r="A481" s="230"/>
      <c r="B481" s="247"/>
      <c r="C481" s="246" t="s">
        <v>864</v>
      </c>
      <c r="D481" s="355">
        <f>SUM(D480:D480)</f>
        <v>161</v>
      </c>
      <c r="E481" s="355">
        <f>SUM(E480:E480)</f>
        <v>161</v>
      </c>
      <c r="F481" s="454">
        <f>SUM(F480:F480)</f>
        <v>3</v>
      </c>
      <c r="G481" s="123">
        <f>F481/E481*100</f>
        <v>1.8633540372670807</v>
      </c>
    </row>
    <row r="482" spans="1:256" s="13" customFormat="1" ht="12.75">
      <c r="A482" s="297"/>
      <c r="B482" s="298"/>
      <c r="C482" s="299"/>
      <c r="D482" s="300"/>
      <c r="E482" s="301"/>
      <c r="F482" s="296"/>
      <c r="G482" s="349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13" customFormat="1" ht="12.75">
      <c r="A483" s="239"/>
      <c r="B483" s="249"/>
      <c r="C483" s="248" t="s">
        <v>866</v>
      </c>
      <c r="D483" s="240">
        <f>D474+D481</f>
        <v>161</v>
      </c>
      <c r="E483" s="241">
        <f>E474+E481</f>
        <v>161</v>
      </c>
      <c r="F483" s="242">
        <f>F474+F481</f>
        <v>3</v>
      </c>
      <c r="G483" s="27">
        <f>F483/E483*100</f>
        <v>1.8633540372670807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13" customFormat="1" ht="12.75">
      <c r="A484" s="297"/>
      <c r="B484" s="298"/>
      <c r="C484" s="299"/>
      <c r="D484" s="300"/>
      <c r="E484" s="301"/>
      <c r="F484" s="296"/>
      <c r="G484" s="349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256" s="29" customFormat="1" ht="25.5" customHeight="1">
      <c r="A485" s="74" t="s">
        <v>579</v>
      </c>
      <c r="D485" s="84"/>
      <c r="E485" s="84"/>
      <c r="F485" s="84"/>
      <c r="O485" s="84"/>
      <c r="P485" s="15"/>
      <c r="Q485" s="15"/>
      <c r="R485" s="172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ht="12.75">
      <c r="R486" s="172"/>
    </row>
    <row r="487" spans="1:7" ht="25.5">
      <c r="A487" s="7" t="s">
        <v>488</v>
      </c>
      <c r="B487" s="7" t="s">
        <v>489</v>
      </c>
      <c r="C487" s="5" t="s">
        <v>490</v>
      </c>
      <c r="D487" s="52" t="s">
        <v>612</v>
      </c>
      <c r="E487" s="59" t="s">
        <v>613</v>
      </c>
      <c r="F487" s="5" t="s">
        <v>479</v>
      </c>
      <c r="G487" s="51" t="s">
        <v>614</v>
      </c>
    </row>
    <row r="488" spans="1:7" ht="25.5">
      <c r="A488" s="166" t="s">
        <v>563</v>
      </c>
      <c r="B488" s="161">
        <v>6409</v>
      </c>
      <c r="C488" s="162" t="s">
        <v>871</v>
      </c>
      <c r="D488" s="251">
        <v>89748</v>
      </c>
      <c r="E488" s="478">
        <v>557</v>
      </c>
      <c r="F488" s="370" t="s">
        <v>863</v>
      </c>
      <c r="G488" s="36" t="s">
        <v>863</v>
      </c>
    </row>
    <row r="489" spans="1:7" ht="25.5">
      <c r="A489" s="166" t="s">
        <v>563</v>
      </c>
      <c r="B489" s="161">
        <v>6409</v>
      </c>
      <c r="C489" s="162" t="s">
        <v>872</v>
      </c>
      <c r="D489" s="251">
        <v>30000</v>
      </c>
      <c r="E489" s="478">
        <v>1352</v>
      </c>
      <c r="F489" s="370" t="s">
        <v>863</v>
      </c>
      <c r="G489" s="36" t="s">
        <v>863</v>
      </c>
    </row>
    <row r="490" spans="1:7" ht="25.5" customHeight="1">
      <c r="A490" s="166" t="s">
        <v>563</v>
      </c>
      <c r="B490" s="161">
        <v>6409</v>
      </c>
      <c r="C490" s="162" t="s">
        <v>59</v>
      </c>
      <c r="D490" s="251">
        <v>8000</v>
      </c>
      <c r="E490" s="478">
        <v>930</v>
      </c>
      <c r="F490" s="370" t="s">
        <v>863</v>
      </c>
      <c r="G490" s="36" t="s">
        <v>863</v>
      </c>
    </row>
    <row r="491" spans="1:7" ht="12.75">
      <c r="A491" s="239"/>
      <c r="B491" s="249"/>
      <c r="C491" s="248" t="s">
        <v>866</v>
      </c>
      <c r="D491" s="240">
        <f>SUM(D488:D490)</f>
        <v>127748</v>
      </c>
      <c r="E491" s="241">
        <f>SUM(E488:E490)</f>
        <v>2839</v>
      </c>
      <c r="F491" s="242">
        <f>SUM(F488:F490)</f>
        <v>0</v>
      </c>
      <c r="G491" s="27">
        <f>F491/E491*100</f>
        <v>0</v>
      </c>
    </row>
    <row r="493" spans="1:3" ht="15.75">
      <c r="A493" s="74" t="s">
        <v>877</v>
      </c>
      <c r="B493" s="2"/>
      <c r="C493" s="2"/>
    </row>
    <row r="494" spans="1:19" ht="15.75">
      <c r="A494" s="74"/>
      <c r="B494" s="2"/>
      <c r="C494" s="2"/>
      <c r="S494" s="172"/>
    </row>
    <row r="495" spans="1:7" ht="25.5">
      <c r="A495" s="7" t="s">
        <v>488</v>
      </c>
      <c r="B495" s="7" t="s">
        <v>489</v>
      </c>
      <c r="C495" s="5" t="s">
        <v>490</v>
      </c>
      <c r="D495" s="52" t="s">
        <v>612</v>
      </c>
      <c r="E495" s="59" t="s">
        <v>613</v>
      </c>
      <c r="F495" s="5" t="s">
        <v>479</v>
      </c>
      <c r="G495" s="51" t="s">
        <v>614</v>
      </c>
    </row>
    <row r="496" spans="1:7" ht="12.75">
      <c r="A496" s="166" t="s">
        <v>225</v>
      </c>
      <c r="B496" s="161">
        <v>6402</v>
      </c>
      <c r="C496" s="162" t="s">
        <v>948</v>
      </c>
      <c r="D496" s="200">
        <v>0</v>
      </c>
      <c r="E496" s="198">
        <v>26163</v>
      </c>
      <c r="F496" s="337">
        <v>26566</v>
      </c>
      <c r="G496" s="36">
        <f>F496/E496*100</f>
        <v>101.54034323280969</v>
      </c>
    </row>
    <row r="498" spans="1:3" ht="12.75">
      <c r="A498" s="617"/>
      <c r="B498" s="617"/>
      <c r="C498" s="617"/>
    </row>
    <row r="499" spans="1:7" ht="12.75">
      <c r="A499" s="618" t="s">
        <v>896</v>
      </c>
      <c r="B499" s="619"/>
      <c r="C499" s="620"/>
      <c r="D499" s="241">
        <f>D27</f>
        <v>6780491</v>
      </c>
      <c r="E499" s="241">
        <f>E27</f>
        <v>7311242</v>
      </c>
      <c r="F499" s="241">
        <f>F27</f>
        <v>7135319</v>
      </c>
      <c r="G499" s="408">
        <f>G27</f>
        <v>97.59380143619921</v>
      </c>
    </row>
  </sheetData>
  <mergeCells count="56">
    <mergeCell ref="A114:A128"/>
    <mergeCell ref="A110:C110"/>
    <mergeCell ref="A345:D345"/>
    <mergeCell ref="A162:D162"/>
    <mergeCell ref="A163:D163"/>
    <mergeCell ref="A164:D164"/>
    <mergeCell ref="A161:D161"/>
    <mergeCell ref="A280:C280"/>
    <mergeCell ref="A168:C168"/>
    <mergeCell ref="A195:C195"/>
    <mergeCell ref="A25:C25"/>
    <mergeCell ref="A97:G97"/>
    <mergeCell ref="A42:C42"/>
    <mergeCell ref="A57:B57"/>
    <mergeCell ref="A17:C17"/>
    <mergeCell ref="A15:C15"/>
    <mergeCell ref="A325:C325"/>
    <mergeCell ref="A326:C326"/>
    <mergeCell ref="A18:C18"/>
    <mergeCell ref="A61:A72"/>
    <mergeCell ref="A99:A109"/>
    <mergeCell ref="A95:G96"/>
    <mergeCell ref="A165:D165"/>
    <mergeCell ref="A136:C136"/>
    <mergeCell ref="A11:C11"/>
    <mergeCell ref="A10:C10"/>
    <mergeCell ref="A12:C12"/>
    <mergeCell ref="A13:C13"/>
    <mergeCell ref="A14:C14"/>
    <mergeCell ref="A1:G1"/>
    <mergeCell ref="A24:C24"/>
    <mergeCell ref="A27:C27"/>
    <mergeCell ref="A5:C5"/>
    <mergeCell ref="A6:C6"/>
    <mergeCell ref="A7:C7"/>
    <mergeCell ref="A8:C8"/>
    <mergeCell ref="A22:C22"/>
    <mergeCell ref="A23:C23"/>
    <mergeCell ref="A9:C9"/>
    <mergeCell ref="H128:L128"/>
    <mergeCell ref="A129:C129"/>
    <mergeCell ref="A16:C16"/>
    <mergeCell ref="A32:B32"/>
    <mergeCell ref="A20:C20"/>
    <mergeCell ref="A26:C26"/>
    <mergeCell ref="A94:C94"/>
    <mergeCell ref="A77:A93"/>
    <mergeCell ref="A73:C73"/>
    <mergeCell ref="A498:C498"/>
    <mergeCell ref="A499:C499"/>
    <mergeCell ref="A257:C257"/>
    <mergeCell ref="A281:C281"/>
    <mergeCell ref="A282:C282"/>
    <mergeCell ref="A346:D346"/>
    <mergeCell ref="A347:D347"/>
    <mergeCell ref="A334:E334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9" r:id="rId3"/>
  <headerFooter alignWithMargins="0">
    <oddFooter>&amp;C&amp;P</oddFooter>
  </headerFooter>
  <rowBreaks count="9" manualBreakCount="9">
    <brk id="53" max="6" man="1"/>
    <brk id="95" max="6" man="1"/>
    <brk id="143" max="6" man="1"/>
    <brk id="205" max="6" man="1"/>
    <brk id="261" max="6" man="1"/>
    <brk id="315" max="6" man="1"/>
    <brk id="376" max="6" man="1"/>
    <brk id="426" max="6" man="1"/>
    <brk id="483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K3" sqref="K3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0.875" style="109" customWidth="1"/>
    <col min="7" max="7" width="0" style="0" hidden="1" customWidth="1"/>
  </cols>
  <sheetData>
    <row r="1" spans="1:6" ht="18">
      <c r="A1" s="616" t="s">
        <v>392</v>
      </c>
      <c r="B1" s="616"/>
      <c r="C1" s="616"/>
      <c r="D1" s="616"/>
      <c r="E1" s="616"/>
      <c r="F1" s="616"/>
    </row>
    <row r="2" spans="1:6" ht="15.75">
      <c r="A2" s="74"/>
      <c r="B2" s="29"/>
      <c r="C2" s="29"/>
      <c r="D2" s="29"/>
      <c r="F2" s="127" t="s">
        <v>592</v>
      </c>
    </row>
    <row r="3" spans="1:7" ht="25.5" customHeight="1">
      <c r="A3" s="128" t="s">
        <v>658</v>
      </c>
      <c r="B3" s="128" t="s">
        <v>659</v>
      </c>
      <c r="C3" s="52" t="s">
        <v>612</v>
      </c>
      <c r="D3" s="6" t="s">
        <v>613</v>
      </c>
      <c r="E3" s="5" t="s">
        <v>479</v>
      </c>
      <c r="F3" s="51" t="s">
        <v>928</v>
      </c>
      <c r="G3" t="s">
        <v>822</v>
      </c>
    </row>
    <row r="4" spans="1:8" s="29" customFormat="1" ht="12.75">
      <c r="A4" s="34">
        <v>5011</v>
      </c>
      <c r="B4" s="34" t="s">
        <v>712</v>
      </c>
      <c r="C4" s="28">
        <v>110880</v>
      </c>
      <c r="D4" s="28">
        <v>110800</v>
      </c>
      <c r="E4" s="26">
        <v>110752</v>
      </c>
      <c r="F4" s="36">
        <f>E4/D4*100</f>
        <v>99.95667870036101</v>
      </c>
      <c r="G4" s="13"/>
      <c r="H4" s="226"/>
    </row>
    <row r="5" spans="1:8" s="29" customFormat="1" ht="12.75">
      <c r="A5" s="34">
        <v>5021</v>
      </c>
      <c r="B5" s="34" t="s">
        <v>713</v>
      </c>
      <c r="C5" s="28">
        <v>500</v>
      </c>
      <c r="D5" s="28">
        <v>850</v>
      </c>
      <c r="E5" s="26">
        <v>772</v>
      </c>
      <c r="F5" s="36">
        <f aca="true" t="shared" si="0" ref="F5:F53">E5/D5*100</f>
        <v>90.8235294117647</v>
      </c>
      <c r="G5" s="13"/>
      <c r="H5" s="226"/>
    </row>
    <row r="6" spans="1:8" s="29" customFormat="1" ht="12.75">
      <c r="A6" s="34">
        <v>5031</v>
      </c>
      <c r="B6" s="34" t="s">
        <v>714</v>
      </c>
      <c r="C6" s="28">
        <v>29375</v>
      </c>
      <c r="D6" s="28">
        <v>29354</v>
      </c>
      <c r="E6" s="26">
        <v>29288</v>
      </c>
      <c r="F6" s="36">
        <f t="shared" si="0"/>
        <v>99.77515841111943</v>
      </c>
      <c r="G6" s="13"/>
      <c r="H6" s="226"/>
    </row>
    <row r="7" spans="1:8" s="29" customFormat="1" ht="12.75">
      <c r="A7" s="34">
        <v>5032</v>
      </c>
      <c r="B7" s="34" t="s">
        <v>715</v>
      </c>
      <c r="C7" s="28">
        <v>10168</v>
      </c>
      <c r="D7" s="28">
        <v>10163</v>
      </c>
      <c r="E7" s="26">
        <v>10136</v>
      </c>
      <c r="F7" s="36">
        <f t="shared" si="0"/>
        <v>99.73433041424776</v>
      </c>
      <c r="G7" s="13"/>
      <c r="H7" s="25"/>
    </row>
    <row r="8" spans="1:8" s="29" customFormat="1" ht="12.75">
      <c r="A8" s="34">
        <v>5038</v>
      </c>
      <c r="B8" s="34" t="s">
        <v>716</v>
      </c>
      <c r="C8" s="28">
        <v>466</v>
      </c>
      <c r="D8" s="28">
        <v>499</v>
      </c>
      <c r="E8" s="26">
        <v>498</v>
      </c>
      <c r="F8" s="36">
        <f t="shared" si="0"/>
        <v>99.79959919839679</v>
      </c>
      <c r="G8" s="13"/>
      <c r="H8" s="84"/>
    </row>
    <row r="9" spans="1:8" ht="12.75">
      <c r="A9" s="141" t="s">
        <v>665</v>
      </c>
      <c r="B9" s="141" t="s">
        <v>666</v>
      </c>
      <c r="C9" s="122">
        <f>SUM(C4:C8)</f>
        <v>151389</v>
      </c>
      <c r="D9" s="122">
        <f>SUM(D4:D8)</f>
        <v>151666</v>
      </c>
      <c r="E9" s="122">
        <f>SUM(E4:E8)</f>
        <v>151446</v>
      </c>
      <c r="F9" s="134">
        <f t="shared" si="0"/>
        <v>99.8549444173381</v>
      </c>
      <c r="G9" s="140"/>
      <c r="H9" s="133"/>
    </row>
    <row r="10" spans="1:7" s="29" customFormat="1" ht="12.75">
      <c r="A10" s="34">
        <v>5131</v>
      </c>
      <c r="B10" s="34" t="s">
        <v>727</v>
      </c>
      <c r="C10" s="28">
        <v>60</v>
      </c>
      <c r="D10" s="28">
        <v>80</v>
      </c>
      <c r="E10" s="28">
        <v>77</v>
      </c>
      <c r="F10" s="36">
        <f t="shared" si="0"/>
        <v>96.25</v>
      </c>
      <c r="G10" s="13"/>
    </row>
    <row r="11" spans="1:7" s="29" customFormat="1" ht="12.75">
      <c r="A11" s="23">
        <v>5132</v>
      </c>
      <c r="B11" s="23" t="s">
        <v>717</v>
      </c>
      <c r="C11" s="26">
        <v>130</v>
      </c>
      <c r="D11" s="26">
        <v>130</v>
      </c>
      <c r="E11" s="26">
        <v>44</v>
      </c>
      <c r="F11" s="36">
        <f t="shared" si="0"/>
        <v>33.84615384615385</v>
      </c>
      <c r="G11" s="13"/>
    </row>
    <row r="12" spans="1:7" s="29" customFormat="1" ht="12.75">
      <c r="A12" s="23">
        <v>5134</v>
      </c>
      <c r="B12" s="23" t="s">
        <v>718</v>
      </c>
      <c r="C12" s="26">
        <v>120</v>
      </c>
      <c r="D12" s="26">
        <v>482</v>
      </c>
      <c r="E12" s="26">
        <v>387</v>
      </c>
      <c r="F12" s="36">
        <f t="shared" si="0"/>
        <v>80.29045643153528</v>
      </c>
      <c r="G12" s="13"/>
    </row>
    <row r="13" spans="1:7" s="29" customFormat="1" ht="12.75">
      <c r="A13" s="23">
        <v>5136</v>
      </c>
      <c r="B13" s="23" t="s">
        <v>667</v>
      </c>
      <c r="C13" s="26">
        <v>500</v>
      </c>
      <c r="D13" s="26">
        <v>503</v>
      </c>
      <c r="E13" s="26">
        <v>445</v>
      </c>
      <c r="F13" s="36">
        <f t="shared" si="0"/>
        <v>88.46918489065607</v>
      </c>
      <c r="G13" s="13"/>
    </row>
    <row r="14" spans="1:7" s="29" customFormat="1" ht="12.75">
      <c r="A14" s="23">
        <v>5137</v>
      </c>
      <c r="B14" s="23" t="s">
        <v>719</v>
      </c>
      <c r="C14" s="26">
        <v>2000</v>
      </c>
      <c r="D14" s="26">
        <v>2311</v>
      </c>
      <c r="E14" s="26">
        <v>2160</v>
      </c>
      <c r="F14" s="36">
        <f t="shared" si="0"/>
        <v>93.46603202077023</v>
      </c>
      <c r="G14" s="13"/>
    </row>
    <row r="15" spans="1:7" s="29" customFormat="1" ht="12.75">
      <c r="A15" s="23">
        <v>5139</v>
      </c>
      <c r="B15" s="23" t="s">
        <v>720</v>
      </c>
      <c r="C15" s="26">
        <v>3500</v>
      </c>
      <c r="D15" s="26">
        <v>3614</v>
      </c>
      <c r="E15" s="26">
        <v>3591</v>
      </c>
      <c r="F15" s="36">
        <f t="shared" si="0"/>
        <v>99.36358605423354</v>
      </c>
      <c r="G15" s="13"/>
    </row>
    <row r="16" spans="1:7" s="29" customFormat="1" ht="12.75">
      <c r="A16" s="23">
        <v>5142</v>
      </c>
      <c r="B16" s="23" t="s">
        <v>670</v>
      </c>
      <c r="C16" s="26">
        <v>40</v>
      </c>
      <c r="D16" s="26">
        <v>41</v>
      </c>
      <c r="E16" s="26">
        <v>41</v>
      </c>
      <c r="F16" s="36">
        <f t="shared" si="0"/>
        <v>100</v>
      </c>
      <c r="G16" s="13"/>
    </row>
    <row r="17" spans="1:7" s="29" customFormat="1" ht="12.75">
      <c r="A17" s="34">
        <v>5151</v>
      </c>
      <c r="B17" s="34" t="s">
        <v>721</v>
      </c>
      <c r="C17" s="26">
        <v>300</v>
      </c>
      <c r="D17" s="26">
        <v>300</v>
      </c>
      <c r="E17" s="26">
        <v>289</v>
      </c>
      <c r="F17" s="36">
        <f t="shared" si="0"/>
        <v>96.33333333333334</v>
      </c>
      <c r="G17" s="13"/>
    </row>
    <row r="18" spans="1:7" s="29" customFormat="1" ht="12.75">
      <c r="A18" s="34">
        <v>5152</v>
      </c>
      <c r="B18" s="34" t="s">
        <v>722</v>
      </c>
      <c r="C18" s="26">
        <v>200</v>
      </c>
      <c r="D18" s="26">
        <v>200</v>
      </c>
      <c r="E18" s="26">
        <v>55</v>
      </c>
      <c r="F18" s="36">
        <f t="shared" si="0"/>
        <v>27.500000000000004</v>
      </c>
      <c r="G18" s="13"/>
    </row>
    <row r="19" spans="1:7" s="29" customFormat="1" ht="12.75">
      <c r="A19" s="34">
        <v>5153</v>
      </c>
      <c r="B19" s="34" t="s">
        <v>671</v>
      </c>
      <c r="C19" s="26">
        <v>1400</v>
      </c>
      <c r="D19" s="26">
        <v>1400</v>
      </c>
      <c r="E19" s="26">
        <v>1080</v>
      </c>
      <c r="F19" s="36">
        <f t="shared" si="0"/>
        <v>77.14285714285715</v>
      </c>
      <c r="G19" s="13"/>
    </row>
    <row r="20" spans="1:7" s="29" customFormat="1" ht="12.75">
      <c r="A20" s="34">
        <v>5154</v>
      </c>
      <c r="B20" s="34" t="s">
        <v>723</v>
      </c>
      <c r="C20" s="26">
        <v>3000</v>
      </c>
      <c r="D20" s="26">
        <v>3000</v>
      </c>
      <c r="E20" s="26">
        <v>2865</v>
      </c>
      <c r="F20" s="36">
        <f t="shared" si="0"/>
        <v>95.5</v>
      </c>
      <c r="G20" s="13"/>
    </row>
    <row r="21" spans="1:7" s="29" customFormat="1" ht="12.75">
      <c r="A21" s="34">
        <v>5156</v>
      </c>
      <c r="B21" s="34" t="s">
        <v>672</v>
      </c>
      <c r="C21" s="26">
        <v>1600</v>
      </c>
      <c r="D21" s="26">
        <v>1600</v>
      </c>
      <c r="E21" s="26">
        <v>1350</v>
      </c>
      <c r="F21" s="36">
        <f t="shared" si="0"/>
        <v>84.375</v>
      </c>
      <c r="G21" s="13"/>
    </row>
    <row r="22" spans="1:7" s="29" customFormat="1" ht="12.75">
      <c r="A22" s="34">
        <v>5159</v>
      </c>
      <c r="B22" s="34" t="s">
        <v>724</v>
      </c>
      <c r="C22" s="26">
        <v>20</v>
      </c>
      <c r="D22" s="26">
        <v>20</v>
      </c>
      <c r="E22" s="26">
        <v>0</v>
      </c>
      <c r="F22" s="36">
        <f t="shared" si="0"/>
        <v>0</v>
      </c>
      <c r="G22" s="13"/>
    </row>
    <row r="23" spans="1:7" s="29" customFormat="1" ht="12.75">
      <c r="A23" s="34">
        <v>5161</v>
      </c>
      <c r="B23" s="34" t="s">
        <v>673</v>
      </c>
      <c r="C23" s="26">
        <v>2800</v>
      </c>
      <c r="D23" s="26">
        <v>2528</v>
      </c>
      <c r="E23" s="26">
        <v>1977</v>
      </c>
      <c r="F23" s="36">
        <f t="shared" si="0"/>
        <v>78.20411392405063</v>
      </c>
      <c r="G23" s="13"/>
    </row>
    <row r="24" spans="1:7" s="29" customFormat="1" ht="12.75">
      <c r="A24" s="34">
        <v>5162</v>
      </c>
      <c r="B24" s="34" t="s">
        <v>674</v>
      </c>
      <c r="C24" s="26">
        <v>3600</v>
      </c>
      <c r="D24" s="26">
        <v>2821</v>
      </c>
      <c r="E24" s="26">
        <v>2805</v>
      </c>
      <c r="F24" s="36">
        <f t="shared" si="0"/>
        <v>99.43282523927685</v>
      </c>
      <c r="G24" s="13"/>
    </row>
    <row r="25" spans="1:7" s="29" customFormat="1" ht="12.75">
      <c r="A25" s="23">
        <v>5163</v>
      </c>
      <c r="B25" s="23" t="s">
        <v>675</v>
      </c>
      <c r="C25" s="26">
        <v>2000</v>
      </c>
      <c r="D25" s="26">
        <v>1583</v>
      </c>
      <c r="E25" s="26">
        <v>1057</v>
      </c>
      <c r="F25" s="36">
        <f t="shared" si="0"/>
        <v>66.77195198989261</v>
      </c>
      <c r="G25" s="13"/>
    </row>
    <row r="26" spans="1:8" s="29" customFormat="1" ht="12.75">
      <c r="A26" s="23">
        <v>5164</v>
      </c>
      <c r="B26" s="23" t="s">
        <v>676</v>
      </c>
      <c r="C26" s="26">
        <v>400</v>
      </c>
      <c r="D26" s="26">
        <v>400</v>
      </c>
      <c r="E26" s="26">
        <v>8</v>
      </c>
      <c r="F26" s="36">
        <f t="shared" si="0"/>
        <v>2</v>
      </c>
      <c r="G26" s="13"/>
      <c r="H26" s="226"/>
    </row>
    <row r="27" spans="1:7" s="29" customFormat="1" ht="12.75">
      <c r="A27" s="23">
        <v>5166</v>
      </c>
      <c r="B27" s="23" t="s">
        <v>677</v>
      </c>
      <c r="C27" s="26">
        <v>1800</v>
      </c>
      <c r="D27" s="26">
        <v>800</v>
      </c>
      <c r="E27" s="26">
        <v>719</v>
      </c>
      <c r="F27" s="36">
        <f t="shared" si="0"/>
        <v>89.875</v>
      </c>
      <c r="G27" s="13"/>
    </row>
    <row r="28" spans="1:7" s="29" customFormat="1" ht="12.75">
      <c r="A28" s="23">
        <v>5167</v>
      </c>
      <c r="B28" s="23" t="s">
        <v>678</v>
      </c>
      <c r="C28" s="26">
        <v>6600</v>
      </c>
      <c r="D28" s="26">
        <v>2897</v>
      </c>
      <c r="E28" s="26">
        <v>2274</v>
      </c>
      <c r="F28" s="36">
        <f t="shared" si="0"/>
        <v>78.49499482222988</v>
      </c>
      <c r="G28" s="13"/>
    </row>
    <row r="29" spans="1:7" s="29" customFormat="1" ht="12.75">
      <c r="A29" s="34">
        <v>5169</v>
      </c>
      <c r="B29" s="34" t="s">
        <v>679</v>
      </c>
      <c r="C29" s="26">
        <v>8000</v>
      </c>
      <c r="D29" s="26">
        <v>7950</v>
      </c>
      <c r="E29" s="26">
        <v>7662</v>
      </c>
      <c r="F29" s="36">
        <f t="shared" si="0"/>
        <v>96.37735849056604</v>
      </c>
      <c r="G29" s="13"/>
    </row>
    <row r="30" spans="1:7" s="29" customFormat="1" ht="12.75">
      <c r="A30" s="34">
        <v>5171</v>
      </c>
      <c r="B30" s="34" t="s">
        <v>680</v>
      </c>
      <c r="C30" s="26">
        <v>1100</v>
      </c>
      <c r="D30" s="26">
        <v>1100</v>
      </c>
      <c r="E30" s="26">
        <v>770</v>
      </c>
      <c r="F30" s="36">
        <f t="shared" si="0"/>
        <v>70</v>
      </c>
      <c r="G30" s="13"/>
    </row>
    <row r="31" spans="1:7" s="29" customFormat="1" ht="12.75">
      <c r="A31" s="23">
        <v>5173</v>
      </c>
      <c r="B31" s="23" t="s">
        <v>856</v>
      </c>
      <c r="C31" s="26">
        <v>2600</v>
      </c>
      <c r="D31" s="26">
        <v>3212</v>
      </c>
      <c r="E31" s="26">
        <v>3210</v>
      </c>
      <c r="F31" s="36">
        <f t="shared" si="0"/>
        <v>99.93773349937733</v>
      </c>
      <c r="G31" s="13"/>
    </row>
    <row r="32" spans="1:7" s="29" customFormat="1" ht="12.75">
      <c r="A32" s="23">
        <v>5175</v>
      </c>
      <c r="B32" s="23" t="s">
        <v>682</v>
      </c>
      <c r="C32" s="26">
        <v>300</v>
      </c>
      <c r="D32" s="26">
        <v>357</v>
      </c>
      <c r="E32" s="26">
        <v>357</v>
      </c>
      <c r="F32" s="36">
        <f t="shared" si="0"/>
        <v>100</v>
      </c>
      <c r="G32" s="13"/>
    </row>
    <row r="33" spans="1:7" s="29" customFormat="1" ht="12.75">
      <c r="A33" s="23">
        <v>5176</v>
      </c>
      <c r="B33" s="23" t="s">
        <v>683</v>
      </c>
      <c r="C33" s="26">
        <v>80</v>
      </c>
      <c r="D33" s="26">
        <v>122</v>
      </c>
      <c r="E33" s="26">
        <v>122</v>
      </c>
      <c r="F33" s="36">
        <f t="shared" si="0"/>
        <v>100</v>
      </c>
      <c r="G33" s="13"/>
    </row>
    <row r="34" spans="1:10" s="29" customFormat="1" ht="12.75">
      <c r="A34" s="23">
        <v>5179</v>
      </c>
      <c r="B34" s="23" t="s">
        <v>685</v>
      </c>
      <c r="C34" s="26">
        <v>50</v>
      </c>
      <c r="D34" s="26">
        <v>50</v>
      </c>
      <c r="E34" s="26">
        <v>28</v>
      </c>
      <c r="F34" s="36">
        <f t="shared" si="0"/>
        <v>56.00000000000001</v>
      </c>
      <c r="G34" s="13"/>
      <c r="H34" s="73"/>
      <c r="J34" s="215"/>
    </row>
    <row r="35" spans="1:10" s="29" customFormat="1" ht="12.75">
      <c r="A35" s="23">
        <v>5192</v>
      </c>
      <c r="B35" s="23" t="s">
        <v>916</v>
      </c>
      <c r="C35" s="26">
        <v>300</v>
      </c>
      <c r="D35" s="26">
        <v>300</v>
      </c>
      <c r="E35" s="26">
        <v>104</v>
      </c>
      <c r="F35" s="36">
        <f t="shared" si="0"/>
        <v>34.66666666666667</v>
      </c>
      <c r="G35" s="13"/>
      <c r="H35" s="73"/>
      <c r="J35" s="215"/>
    </row>
    <row r="36" spans="1:7" s="29" customFormat="1" ht="12.75">
      <c r="A36" s="23">
        <v>5194</v>
      </c>
      <c r="B36" s="23" t="s">
        <v>686</v>
      </c>
      <c r="C36" s="26">
        <v>50</v>
      </c>
      <c r="D36" s="26">
        <v>48</v>
      </c>
      <c r="E36" s="26">
        <v>14</v>
      </c>
      <c r="F36" s="36">
        <f t="shared" si="0"/>
        <v>29.166666666666668</v>
      </c>
      <c r="G36" s="13"/>
    </row>
    <row r="37" spans="1:7" s="29" customFormat="1" ht="12.75">
      <c r="A37" s="23">
        <v>5195</v>
      </c>
      <c r="B37" s="23" t="s">
        <v>855</v>
      </c>
      <c r="C37" s="26">
        <v>200</v>
      </c>
      <c r="D37" s="26">
        <v>200</v>
      </c>
      <c r="E37" s="26">
        <v>0</v>
      </c>
      <c r="F37" s="36">
        <f t="shared" si="0"/>
        <v>0</v>
      </c>
      <c r="G37" s="13"/>
    </row>
    <row r="38" spans="1:7" ht="12.75">
      <c r="A38" s="121" t="s">
        <v>687</v>
      </c>
      <c r="B38" s="125" t="s">
        <v>688</v>
      </c>
      <c r="C38" s="122">
        <f>SUM(C10:C37)</f>
        <v>42750</v>
      </c>
      <c r="D38" s="122">
        <f>SUM(D10:D37)</f>
        <v>38049</v>
      </c>
      <c r="E38" s="122">
        <f>SUM(E10:E37)</f>
        <v>33491</v>
      </c>
      <c r="F38" s="123">
        <f t="shared" si="0"/>
        <v>88.0207101369287</v>
      </c>
      <c r="G38" s="13"/>
    </row>
    <row r="39" spans="1:7" s="29" customFormat="1" ht="12.75">
      <c r="A39" s="23">
        <v>5361</v>
      </c>
      <c r="B39" s="23" t="s">
        <v>692</v>
      </c>
      <c r="C39" s="26">
        <v>50</v>
      </c>
      <c r="D39" s="26">
        <v>50</v>
      </c>
      <c r="E39" s="28">
        <v>32</v>
      </c>
      <c r="F39" s="36">
        <f t="shared" si="0"/>
        <v>64</v>
      </c>
      <c r="G39" s="13"/>
    </row>
    <row r="40" spans="1:7" s="29" customFormat="1" ht="12.75">
      <c r="A40" s="23">
        <v>5362</v>
      </c>
      <c r="B40" s="23" t="s">
        <v>693</v>
      </c>
      <c r="C40" s="26">
        <v>30</v>
      </c>
      <c r="D40" s="26">
        <v>80</v>
      </c>
      <c r="E40" s="26">
        <v>63</v>
      </c>
      <c r="F40" s="36">
        <f>E40/D40*100</f>
        <v>78.75</v>
      </c>
      <c r="G40" s="13"/>
    </row>
    <row r="41" spans="1:7" s="29" customFormat="1" ht="12.75">
      <c r="A41" s="121" t="s">
        <v>694</v>
      </c>
      <c r="B41" s="121" t="s">
        <v>725</v>
      </c>
      <c r="C41" s="122">
        <f>SUM(C39:C40)</f>
        <v>80</v>
      </c>
      <c r="D41" s="122">
        <f>SUM(D39:D40)</f>
        <v>130</v>
      </c>
      <c r="E41" s="122">
        <f>SUM(E39:E40)</f>
        <v>95</v>
      </c>
      <c r="F41" s="123">
        <f t="shared" si="0"/>
        <v>73.07692307692307</v>
      </c>
      <c r="G41" s="13"/>
    </row>
    <row r="42" spans="1:7" s="29" customFormat="1" ht="12.75">
      <c r="A42" s="34">
        <v>5901</v>
      </c>
      <c r="B42" s="34" t="s">
        <v>696</v>
      </c>
      <c r="C42" s="339">
        <v>9240</v>
      </c>
      <c r="D42" s="339">
        <v>0</v>
      </c>
      <c r="E42" s="62">
        <v>0</v>
      </c>
      <c r="F42" s="36" t="s">
        <v>863</v>
      </c>
      <c r="G42" s="13"/>
    </row>
    <row r="43" spans="1:7" s="29" customFormat="1" ht="12.75">
      <c r="A43" s="34">
        <v>5909</v>
      </c>
      <c r="B43" s="34" t="s">
        <v>62</v>
      </c>
      <c r="C43" s="339">
        <v>0</v>
      </c>
      <c r="D43" s="339">
        <v>0</v>
      </c>
      <c r="E43" s="62">
        <v>0</v>
      </c>
      <c r="F43" s="36" t="s">
        <v>863</v>
      </c>
      <c r="G43" s="13"/>
    </row>
    <row r="44" spans="1:12" s="29" customFormat="1" ht="12.75">
      <c r="A44" s="121" t="s">
        <v>697</v>
      </c>
      <c r="B44" s="121" t="s">
        <v>698</v>
      </c>
      <c r="C44" s="64">
        <f>C42+C43</f>
        <v>9240</v>
      </c>
      <c r="D44" s="64">
        <f>D42+D43</f>
        <v>0</v>
      </c>
      <c r="E44" s="64">
        <f>E42+E43</f>
        <v>0</v>
      </c>
      <c r="F44" s="123" t="s">
        <v>863</v>
      </c>
      <c r="G44" s="13"/>
      <c r="L44" s="214"/>
    </row>
    <row r="45" spans="1:12" s="29" customFormat="1" ht="12.75">
      <c r="A45" s="318"/>
      <c r="B45" s="319"/>
      <c r="C45" s="64"/>
      <c r="D45" s="64"/>
      <c r="E45" s="64"/>
      <c r="F45" s="123"/>
      <c r="G45" s="13"/>
      <c r="L45" s="214"/>
    </row>
    <row r="46" spans="1:7" s="29" customFormat="1" ht="12.75">
      <c r="A46" s="600" t="s">
        <v>700</v>
      </c>
      <c r="B46" s="602"/>
      <c r="C46" s="122">
        <f>C38+C41+C44+C9</f>
        <v>203459</v>
      </c>
      <c r="D46" s="122">
        <f>D38+D41+D44+D9</f>
        <v>189845</v>
      </c>
      <c r="E46" s="122">
        <f>E38+E41+E44+E9</f>
        <v>185032</v>
      </c>
      <c r="F46" s="123">
        <f>E46/D46*100</f>
        <v>97.46477389449288</v>
      </c>
      <c r="G46" s="13"/>
    </row>
    <row r="47" spans="1:7" s="29" customFormat="1" ht="12.75">
      <c r="A47" s="316"/>
      <c r="B47" s="317"/>
      <c r="C47" s="122"/>
      <c r="D47" s="122"/>
      <c r="E47" s="122"/>
      <c r="F47" s="123"/>
      <c r="G47" s="13"/>
    </row>
    <row r="48" spans="1:7" s="29" customFormat="1" ht="12" customHeight="1">
      <c r="A48" s="23">
        <v>6121</v>
      </c>
      <c r="B48" s="23" t="s">
        <v>726</v>
      </c>
      <c r="C48" s="26">
        <v>0</v>
      </c>
      <c r="D48" s="26">
        <v>60</v>
      </c>
      <c r="E48" s="26">
        <v>5</v>
      </c>
      <c r="F48" s="36">
        <f>E48/D48*100</f>
        <v>8.333333333333332</v>
      </c>
      <c r="G48" s="13"/>
    </row>
    <row r="49" spans="1:7" s="29" customFormat="1" ht="12" customHeight="1">
      <c r="A49" s="23">
        <v>6122</v>
      </c>
      <c r="B49" s="23" t="s">
        <v>117</v>
      </c>
      <c r="C49" s="26">
        <v>0</v>
      </c>
      <c r="D49" s="26">
        <v>140</v>
      </c>
      <c r="E49" s="26">
        <v>140</v>
      </c>
      <c r="F49" s="36">
        <f>E49/D49*100</f>
        <v>100</v>
      </c>
      <c r="G49" s="13"/>
    </row>
    <row r="50" spans="1:7" s="29" customFormat="1" ht="12.75">
      <c r="A50" s="23">
        <v>6123</v>
      </c>
      <c r="B50" s="23" t="s">
        <v>701</v>
      </c>
      <c r="C50" s="26">
        <v>4000</v>
      </c>
      <c r="D50" s="26">
        <v>2300</v>
      </c>
      <c r="E50" s="26">
        <v>2297</v>
      </c>
      <c r="F50" s="36">
        <f>E50/D50*100</f>
        <v>99.86956521739131</v>
      </c>
      <c r="G50" s="13"/>
    </row>
    <row r="51" spans="1:7" s="29" customFormat="1" ht="12.75">
      <c r="A51" s="121" t="s">
        <v>703</v>
      </c>
      <c r="B51" s="121" t="s">
        <v>704</v>
      </c>
      <c r="C51" s="122">
        <f>SUM(C48:C50)</f>
        <v>4000</v>
      </c>
      <c r="D51" s="122">
        <f>SUM(D48:D50)</f>
        <v>2500</v>
      </c>
      <c r="E51" s="122">
        <f>SUM(E48:E50)</f>
        <v>2442</v>
      </c>
      <c r="F51" s="123">
        <f t="shared" si="0"/>
        <v>97.68</v>
      </c>
      <c r="G51" s="13"/>
    </row>
    <row r="52" spans="1:7" s="29" customFormat="1" ht="12.75">
      <c r="A52" s="318"/>
      <c r="B52" s="319"/>
      <c r="C52" s="122"/>
      <c r="D52" s="122"/>
      <c r="E52" s="122"/>
      <c r="F52" s="123"/>
      <c r="G52" s="13"/>
    </row>
    <row r="53" spans="1:7" ht="12.75">
      <c r="A53" s="639" t="s">
        <v>705</v>
      </c>
      <c r="B53" s="640"/>
      <c r="C53" s="9">
        <f>C46+C51</f>
        <v>207459</v>
      </c>
      <c r="D53" s="9">
        <f>D46+D51</f>
        <v>192345</v>
      </c>
      <c r="E53" s="9">
        <f>E46+E51</f>
        <v>187474</v>
      </c>
      <c r="F53" s="27">
        <f t="shared" si="0"/>
        <v>97.4675712911695</v>
      </c>
      <c r="G53" s="13"/>
    </row>
    <row r="54" spans="1:8" ht="12.75">
      <c r="A54" s="129"/>
      <c r="B54" s="13"/>
      <c r="C54" s="25"/>
      <c r="D54" s="25"/>
      <c r="E54" s="25"/>
      <c r="F54" s="73"/>
      <c r="G54" s="13"/>
      <c r="H54" s="29"/>
    </row>
    <row r="55" spans="1:6" ht="30" customHeight="1">
      <c r="A55" s="603" t="s">
        <v>706</v>
      </c>
      <c r="B55" s="605"/>
      <c r="C55" s="6" t="s">
        <v>612</v>
      </c>
      <c r="D55" s="6" t="s">
        <v>613</v>
      </c>
      <c r="E55" s="5" t="s">
        <v>479</v>
      </c>
      <c r="F55" s="51" t="s">
        <v>928</v>
      </c>
    </row>
    <row r="56" spans="1:6" ht="12.75">
      <c r="A56" s="641" t="s">
        <v>707</v>
      </c>
      <c r="B56" s="641"/>
      <c r="C56" s="26">
        <f>SUM(C4:C8)</f>
        <v>151389</v>
      </c>
      <c r="D56" s="26">
        <f>SUM(D4:D8)</f>
        <v>151666</v>
      </c>
      <c r="E56" s="26">
        <f>SUM(E4:E8)</f>
        <v>151446</v>
      </c>
      <c r="F56" s="36">
        <f>E56/D56*100</f>
        <v>99.8549444173381</v>
      </c>
    </row>
    <row r="57" spans="1:6" ht="12.75">
      <c r="A57" s="626" t="s">
        <v>708</v>
      </c>
      <c r="B57" s="628"/>
      <c r="C57" s="26">
        <f>C38+C41+C44-C58</f>
        <v>27270</v>
      </c>
      <c r="D57" s="26">
        <f>D38+D41+D44-D58</f>
        <v>19600</v>
      </c>
      <c r="E57" s="26">
        <f>E38+E41+E44-E58</f>
        <v>17092</v>
      </c>
      <c r="F57" s="36">
        <f>E57/D57*100</f>
        <v>87.20408163265306</v>
      </c>
    </row>
    <row r="58" spans="1:6" ht="12.75">
      <c r="A58" s="626" t="s">
        <v>709</v>
      </c>
      <c r="B58" s="628"/>
      <c r="C58" s="26">
        <f>C23+C24+C25+C27+C28+C29</f>
        <v>24800</v>
      </c>
      <c r="D58" s="26">
        <f>D23+D24+D25+D27+D28+D29</f>
        <v>18579</v>
      </c>
      <c r="E58" s="26">
        <f>E23+E24+E25+E27+E28+E29</f>
        <v>16494</v>
      </c>
      <c r="F58" s="36">
        <f>E58/D58*100</f>
        <v>88.77765218795413</v>
      </c>
    </row>
    <row r="59" spans="1:6" ht="12.75">
      <c r="A59" s="626" t="s">
        <v>710</v>
      </c>
      <c r="B59" s="628"/>
      <c r="C59" s="26">
        <f>C51</f>
        <v>4000</v>
      </c>
      <c r="D59" s="26">
        <f>D51</f>
        <v>2500</v>
      </c>
      <c r="E59" s="26">
        <f>E51</f>
        <v>2442</v>
      </c>
      <c r="F59" s="36">
        <f>E59/D59*100</f>
        <v>97.68</v>
      </c>
    </row>
    <row r="60" spans="1:7" ht="12.75">
      <c r="A60" s="600" t="s">
        <v>711</v>
      </c>
      <c r="B60" s="602"/>
      <c r="C60" s="122">
        <f>SUM(C56:C59)</f>
        <v>207459</v>
      </c>
      <c r="D60" s="122">
        <f>SUM(D56:D59)</f>
        <v>192345</v>
      </c>
      <c r="E60" s="122">
        <f>SUM(E56:E59)</f>
        <v>187474</v>
      </c>
      <c r="F60" s="123">
        <f>E60/D60*100</f>
        <v>97.4675712911695</v>
      </c>
      <c r="G60" s="29"/>
    </row>
    <row r="61" spans="1:7" ht="12.75">
      <c r="A61" s="20"/>
      <c r="B61" s="20"/>
      <c r="C61" s="18"/>
      <c r="D61" s="18"/>
      <c r="E61" s="18"/>
      <c r="F61" s="126"/>
      <c r="G61" s="29"/>
    </row>
    <row r="62" spans="1:7" ht="12.75">
      <c r="A62" s="20"/>
      <c r="B62" s="20"/>
      <c r="C62" s="18"/>
      <c r="D62" s="18"/>
      <c r="E62" s="18"/>
      <c r="F62" s="126"/>
      <c r="G62" s="29"/>
    </row>
    <row r="63" spans="1:7" ht="12.75">
      <c r="A63" s="20"/>
      <c r="B63" s="20"/>
      <c r="C63" s="18"/>
      <c r="D63" s="18"/>
      <c r="E63" s="18"/>
      <c r="F63" s="126"/>
      <c r="G63" s="29"/>
    </row>
    <row r="64" spans="1:7" ht="12.75">
      <c r="A64" s="20"/>
      <c r="B64" s="20"/>
      <c r="C64" s="18"/>
      <c r="D64" s="18"/>
      <c r="E64" s="18"/>
      <c r="F64" s="126"/>
      <c r="G64" s="29"/>
    </row>
  </sheetData>
  <mergeCells count="9">
    <mergeCell ref="A60:B60"/>
    <mergeCell ref="A55:B55"/>
    <mergeCell ref="A56:B56"/>
    <mergeCell ref="A57:B57"/>
    <mergeCell ref="A58:B58"/>
    <mergeCell ref="A1:F1"/>
    <mergeCell ref="A59:B59"/>
    <mergeCell ref="A46:B46"/>
    <mergeCell ref="A53:B53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J48" sqref="J48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9" hidden="1" customWidth="1"/>
    <col min="8" max="8" width="15.375" style="110" customWidth="1"/>
    <col min="9" max="9" width="9.125" style="111" customWidth="1"/>
  </cols>
  <sheetData>
    <row r="1" spans="1:8" ht="18">
      <c r="A1" s="616" t="s">
        <v>393</v>
      </c>
      <c r="B1" s="616"/>
      <c r="C1" s="616"/>
      <c r="D1" s="616"/>
      <c r="E1" s="616"/>
      <c r="F1" s="616"/>
      <c r="H1" s="110" t="s">
        <v>220</v>
      </c>
    </row>
    <row r="2" spans="1:6" ht="16.5">
      <c r="A2" s="112"/>
      <c r="F2" s="113" t="s">
        <v>592</v>
      </c>
    </row>
    <row r="3" spans="1:9" ht="26.25" customHeight="1">
      <c r="A3" s="114" t="s">
        <v>658</v>
      </c>
      <c r="B3" s="114" t="s">
        <v>659</v>
      </c>
      <c r="C3" s="115" t="s">
        <v>612</v>
      </c>
      <c r="D3" s="116" t="s">
        <v>613</v>
      </c>
      <c r="E3" s="81" t="s">
        <v>479</v>
      </c>
      <c r="F3" s="117" t="s">
        <v>614</v>
      </c>
      <c r="G3" s="118" t="s">
        <v>823</v>
      </c>
      <c r="H3" s="119"/>
      <c r="I3" s="110"/>
    </row>
    <row r="4" spans="1:11" s="29" customFormat="1" ht="12.75">
      <c r="A4" s="44">
        <v>5021</v>
      </c>
      <c r="B4" s="23" t="s">
        <v>660</v>
      </c>
      <c r="C4" s="28">
        <v>1895</v>
      </c>
      <c r="D4" s="28">
        <v>938</v>
      </c>
      <c r="E4" s="26">
        <v>467</v>
      </c>
      <c r="F4" s="63">
        <f aca="true" t="shared" si="0" ref="F4:F50">E4/D4*100</f>
        <v>49.78678038379531</v>
      </c>
      <c r="G4" s="142"/>
      <c r="H4" s="142"/>
      <c r="I4" s="143"/>
      <c r="K4" s="144"/>
    </row>
    <row r="5" spans="1:11" s="29" customFormat="1" ht="12.75">
      <c r="A5" s="44">
        <v>5023</v>
      </c>
      <c r="B5" s="23" t="s">
        <v>661</v>
      </c>
      <c r="C5" s="28">
        <v>8420</v>
      </c>
      <c r="D5" s="28">
        <v>8482</v>
      </c>
      <c r="E5" s="26">
        <v>8482</v>
      </c>
      <c r="F5" s="63">
        <f t="shared" si="0"/>
        <v>100</v>
      </c>
      <c r="G5" s="142"/>
      <c r="H5" s="142"/>
      <c r="I5" s="143"/>
      <c r="K5" s="144"/>
    </row>
    <row r="6" spans="1:11" s="29" customFormat="1" ht="12.75">
      <c r="A6" s="44">
        <v>5029</v>
      </c>
      <c r="B6" s="23" t="s">
        <v>662</v>
      </c>
      <c r="C6" s="28">
        <v>500</v>
      </c>
      <c r="D6" s="28">
        <v>523</v>
      </c>
      <c r="E6" s="26">
        <v>256</v>
      </c>
      <c r="F6" s="63">
        <f t="shared" si="0"/>
        <v>48.94837476099426</v>
      </c>
      <c r="G6" s="142"/>
      <c r="H6" s="142"/>
      <c r="I6" s="143"/>
      <c r="K6" s="144"/>
    </row>
    <row r="7" spans="1:11" s="29" customFormat="1" ht="12.75">
      <c r="A7" s="44">
        <v>5031</v>
      </c>
      <c r="B7" s="23" t="s">
        <v>663</v>
      </c>
      <c r="C7" s="28">
        <v>1645</v>
      </c>
      <c r="D7" s="28">
        <v>1645</v>
      </c>
      <c r="E7" s="26">
        <v>1545</v>
      </c>
      <c r="F7" s="63">
        <f t="shared" si="0"/>
        <v>93.9209726443769</v>
      </c>
      <c r="G7" s="142"/>
      <c r="H7" s="142"/>
      <c r="I7" s="143"/>
      <c r="K7" s="144"/>
    </row>
    <row r="8" spans="1:11" s="29" customFormat="1" ht="12.75">
      <c r="A8" s="44">
        <v>5032</v>
      </c>
      <c r="B8" s="23" t="s">
        <v>664</v>
      </c>
      <c r="C8" s="28">
        <v>570</v>
      </c>
      <c r="D8" s="28">
        <v>570</v>
      </c>
      <c r="E8" s="26">
        <v>560</v>
      </c>
      <c r="F8" s="63">
        <f t="shared" si="0"/>
        <v>98.24561403508771</v>
      </c>
      <c r="G8" s="142"/>
      <c r="H8" s="142"/>
      <c r="I8" s="143"/>
      <c r="K8" s="144"/>
    </row>
    <row r="9" spans="1:11" s="29" customFormat="1" ht="12.75">
      <c r="A9" s="44">
        <v>5038</v>
      </c>
      <c r="B9" s="23" t="s">
        <v>857</v>
      </c>
      <c r="C9" s="28">
        <v>30</v>
      </c>
      <c r="D9" s="28">
        <v>30</v>
      </c>
      <c r="E9" s="26">
        <v>0</v>
      </c>
      <c r="F9" s="63">
        <f t="shared" si="0"/>
        <v>0</v>
      </c>
      <c r="G9" s="142"/>
      <c r="H9" s="142"/>
      <c r="I9" s="143"/>
      <c r="K9" s="144"/>
    </row>
    <row r="10" spans="1:11" s="29" customFormat="1" ht="12.75">
      <c r="A10" s="44">
        <v>5039</v>
      </c>
      <c r="B10" s="23" t="s">
        <v>890</v>
      </c>
      <c r="C10" s="28">
        <v>100</v>
      </c>
      <c r="D10" s="28">
        <v>100</v>
      </c>
      <c r="E10" s="26">
        <v>20</v>
      </c>
      <c r="F10" s="63">
        <f t="shared" si="0"/>
        <v>20</v>
      </c>
      <c r="G10" s="142"/>
      <c r="H10" s="142"/>
      <c r="I10" s="143"/>
      <c r="K10" s="144"/>
    </row>
    <row r="11" spans="1:11" s="29" customFormat="1" ht="12.75">
      <c r="A11" s="120" t="s">
        <v>665</v>
      </c>
      <c r="B11" s="121" t="s">
        <v>666</v>
      </c>
      <c r="C11" s="122">
        <f>SUM(C4:C10)</f>
        <v>13160</v>
      </c>
      <c r="D11" s="122">
        <f>SUM(D4:D10)</f>
        <v>12288</v>
      </c>
      <c r="E11" s="122">
        <f>SUM(E4:E10)</f>
        <v>11330</v>
      </c>
      <c r="F11" s="123">
        <f t="shared" si="0"/>
        <v>92.20377604166666</v>
      </c>
      <c r="G11" s="142"/>
      <c r="H11" s="142"/>
      <c r="I11" s="143"/>
      <c r="K11" s="144"/>
    </row>
    <row r="12" spans="1:11" s="29" customFormat="1" ht="12.75">
      <c r="A12" s="44">
        <v>5136</v>
      </c>
      <c r="B12" s="23" t="s">
        <v>667</v>
      </c>
      <c r="C12" s="28">
        <v>50</v>
      </c>
      <c r="D12" s="28">
        <v>162</v>
      </c>
      <c r="E12" s="26">
        <v>161</v>
      </c>
      <c r="F12" s="63">
        <f t="shared" si="0"/>
        <v>99.38271604938271</v>
      </c>
      <c r="G12" s="142"/>
      <c r="H12" s="145"/>
      <c r="I12" s="144"/>
      <c r="K12" s="144"/>
    </row>
    <row r="13" spans="1:11" s="29" customFormat="1" ht="12.75">
      <c r="A13" s="33">
        <v>5137</v>
      </c>
      <c r="B13" s="34" t="s">
        <v>668</v>
      </c>
      <c r="C13" s="28">
        <v>1350</v>
      </c>
      <c r="D13" s="28">
        <v>130</v>
      </c>
      <c r="E13" s="28">
        <v>29</v>
      </c>
      <c r="F13" s="63">
        <f t="shared" si="0"/>
        <v>22.30769230769231</v>
      </c>
      <c r="G13" s="142"/>
      <c r="H13" s="145"/>
      <c r="I13" s="144"/>
      <c r="K13" s="144"/>
    </row>
    <row r="14" spans="1:11" s="29" customFormat="1" ht="12.75">
      <c r="A14" s="44">
        <v>5139</v>
      </c>
      <c r="B14" s="23" t="s">
        <v>669</v>
      </c>
      <c r="C14" s="28">
        <v>1150</v>
      </c>
      <c r="D14" s="28">
        <v>2200</v>
      </c>
      <c r="E14" s="26">
        <v>2199</v>
      </c>
      <c r="F14" s="63">
        <f t="shared" si="0"/>
        <v>99.95454545454545</v>
      </c>
      <c r="G14" s="142"/>
      <c r="H14" s="145"/>
      <c r="I14" s="144"/>
      <c r="K14" s="144"/>
    </row>
    <row r="15" spans="1:11" s="29" customFormat="1" ht="12.75">
      <c r="A15" s="44">
        <v>5142</v>
      </c>
      <c r="B15" s="23" t="s">
        <v>670</v>
      </c>
      <c r="C15" s="28">
        <v>5</v>
      </c>
      <c r="D15" s="28">
        <v>5</v>
      </c>
      <c r="E15" s="26">
        <v>0</v>
      </c>
      <c r="F15" s="63">
        <f t="shared" si="0"/>
        <v>0</v>
      </c>
      <c r="G15" s="142"/>
      <c r="H15" s="145"/>
      <c r="I15" s="144"/>
      <c r="K15" s="144"/>
    </row>
    <row r="16" spans="1:11" s="29" customFormat="1" ht="12.75">
      <c r="A16" s="44">
        <v>5153</v>
      </c>
      <c r="B16" s="23" t="s">
        <v>671</v>
      </c>
      <c r="C16" s="28">
        <v>5</v>
      </c>
      <c r="D16" s="28">
        <v>0</v>
      </c>
      <c r="E16" s="26">
        <v>0</v>
      </c>
      <c r="F16" s="63" t="s">
        <v>863</v>
      </c>
      <c r="G16" s="142"/>
      <c r="H16" s="145"/>
      <c r="I16" s="144"/>
      <c r="K16" s="144"/>
    </row>
    <row r="17" spans="1:11" s="29" customFormat="1" ht="12.75">
      <c r="A17" s="44">
        <v>5156</v>
      </c>
      <c r="B17" s="23" t="s">
        <v>672</v>
      </c>
      <c r="C17" s="28">
        <v>700</v>
      </c>
      <c r="D17" s="28">
        <v>757</v>
      </c>
      <c r="E17" s="26">
        <v>757</v>
      </c>
      <c r="F17" s="63">
        <f t="shared" si="0"/>
        <v>100</v>
      </c>
      <c r="G17" s="142"/>
      <c r="H17" s="145"/>
      <c r="I17" s="144"/>
      <c r="K17" s="144"/>
    </row>
    <row r="18" spans="1:11" s="29" customFormat="1" ht="12.75">
      <c r="A18" s="44">
        <v>5161</v>
      </c>
      <c r="B18" s="23" t="s">
        <v>673</v>
      </c>
      <c r="C18" s="28">
        <v>300</v>
      </c>
      <c r="D18" s="28">
        <v>150</v>
      </c>
      <c r="E18" s="26">
        <v>62</v>
      </c>
      <c r="F18" s="63">
        <f t="shared" si="0"/>
        <v>41.333333333333336</v>
      </c>
      <c r="G18" s="142"/>
      <c r="H18" s="142"/>
      <c r="I18" s="144"/>
      <c r="K18" s="144"/>
    </row>
    <row r="19" spans="1:11" s="29" customFormat="1" ht="12.75">
      <c r="A19" s="44">
        <v>5162</v>
      </c>
      <c r="B19" s="23" t="s">
        <v>674</v>
      </c>
      <c r="C19" s="28">
        <v>550</v>
      </c>
      <c r="D19" s="28">
        <v>450</v>
      </c>
      <c r="E19" s="26">
        <v>327</v>
      </c>
      <c r="F19" s="63">
        <f t="shared" si="0"/>
        <v>72.66666666666667</v>
      </c>
      <c r="G19" s="142"/>
      <c r="H19" s="145"/>
      <c r="I19" s="144"/>
      <c r="K19" s="144"/>
    </row>
    <row r="20" spans="1:11" s="29" customFormat="1" ht="12.75">
      <c r="A20" s="44">
        <v>5163</v>
      </c>
      <c r="B20" s="23" t="s">
        <v>675</v>
      </c>
      <c r="C20" s="28">
        <v>50</v>
      </c>
      <c r="D20" s="28">
        <v>80</v>
      </c>
      <c r="E20" s="26">
        <v>66</v>
      </c>
      <c r="F20" s="63">
        <f t="shared" si="0"/>
        <v>82.5</v>
      </c>
      <c r="G20" s="142"/>
      <c r="H20" s="145"/>
      <c r="I20" s="144"/>
      <c r="K20" s="144"/>
    </row>
    <row r="21" spans="1:11" s="29" customFormat="1" ht="12.75">
      <c r="A21" s="44">
        <v>5164</v>
      </c>
      <c r="B21" s="23" t="s">
        <v>676</v>
      </c>
      <c r="C21" s="28">
        <v>100</v>
      </c>
      <c r="D21" s="28">
        <v>10</v>
      </c>
      <c r="E21" s="26">
        <v>5</v>
      </c>
      <c r="F21" s="63">
        <f t="shared" si="0"/>
        <v>50</v>
      </c>
      <c r="G21" s="142"/>
      <c r="H21" s="145"/>
      <c r="I21" s="144"/>
      <c r="K21" s="144"/>
    </row>
    <row r="22" spans="1:11" s="29" customFormat="1" ht="12.75">
      <c r="A22" s="44">
        <v>5166</v>
      </c>
      <c r="B22" s="23" t="s">
        <v>677</v>
      </c>
      <c r="C22" s="28">
        <v>1000</v>
      </c>
      <c r="D22" s="28">
        <v>100</v>
      </c>
      <c r="E22" s="26">
        <v>2</v>
      </c>
      <c r="F22" s="63">
        <f t="shared" si="0"/>
        <v>2</v>
      </c>
      <c r="G22" s="142"/>
      <c r="H22" s="145"/>
      <c r="I22" s="144"/>
      <c r="K22" s="144"/>
    </row>
    <row r="23" spans="1:11" s="29" customFormat="1" ht="12.75">
      <c r="A23" s="44">
        <v>5167</v>
      </c>
      <c r="B23" s="23" t="s">
        <v>678</v>
      </c>
      <c r="C23" s="28">
        <v>100</v>
      </c>
      <c r="D23" s="28">
        <v>80</v>
      </c>
      <c r="E23" s="26">
        <v>64</v>
      </c>
      <c r="F23" s="63">
        <f t="shared" si="0"/>
        <v>80</v>
      </c>
      <c r="G23" s="142"/>
      <c r="H23" s="145"/>
      <c r="I23" s="144"/>
      <c r="K23" s="144"/>
    </row>
    <row r="24" spans="1:11" s="29" customFormat="1" ht="12.75">
      <c r="A24" s="44">
        <v>5169</v>
      </c>
      <c r="B24" s="23" t="s">
        <v>679</v>
      </c>
      <c r="C24" s="28">
        <v>7700</v>
      </c>
      <c r="D24" s="28">
        <v>7447</v>
      </c>
      <c r="E24" s="26">
        <v>7101</v>
      </c>
      <c r="F24" s="63">
        <f t="shared" si="0"/>
        <v>95.3538337585605</v>
      </c>
      <c r="G24" s="142"/>
      <c r="H24" s="145"/>
      <c r="I24" s="144"/>
      <c r="K24" s="144"/>
    </row>
    <row r="25" spans="1:11" s="29" customFormat="1" ht="12.75">
      <c r="A25" s="44">
        <v>5171</v>
      </c>
      <c r="B25" s="23" t="s">
        <v>680</v>
      </c>
      <c r="C25" s="28">
        <v>250</v>
      </c>
      <c r="D25" s="28">
        <v>320</v>
      </c>
      <c r="E25" s="26">
        <v>309</v>
      </c>
      <c r="F25" s="63">
        <f t="shared" si="0"/>
        <v>96.5625</v>
      </c>
      <c r="G25" s="142"/>
      <c r="H25" s="145"/>
      <c r="I25" s="144"/>
      <c r="K25" s="144"/>
    </row>
    <row r="26" spans="1:11" s="29" customFormat="1" ht="12.75">
      <c r="A26" s="44">
        <v>5172</v>
      </c>
      <c r="B26" s="23" t="s">
        <v>681</v>
      </c>
      <c r="C26" s="28">
        <v>50</v>
      </c>
      <c r="D26" s="28">
        <v>30</v>
      </c>
      <c r="E26" s="26">
        <v>11</v>
      </c>
      <c r="F26" s="63">
        <f t="shared" si="0"/>
        <v>36.666666666666664</v>
      </c>
      <c r="G26" s="142"/>
      <c r="H26" s="145"/>
      <c r="I26" s="144"/>
      <c r="K26" s="144"/>
    </row>
    <row r="27" spans="1:11" s="29" customFormat="1" ht="12.75">
      <c r="A27" s="44">
        <v>5173</v>
      </c>
      <c r="B27" s="23" t="s">
        <v>858</v>
      </c>
      <c r="C27" s="28">
        <v>1000</v>
      </c>
      <c r="D27" s="28">
        <v>600</v>
      </c>
      <c r="E27" s="26">
        <v>459</v>
      </c>
      <c r="F27" s="63">
        <f t="shared" si="0"/>
        <v>76.5</v>
      </c>
      <c r="G27" s="142"/>
      <c r="H27" s="145"/>
      <c r="I27" s="144"/>
      <c r="K27" s="144"/>
    </row>
    <row r="28" spans="1:11" s="29" customFormat="1" ht="13.5" customHeight="1">
      <c r="A28" s="44">
        <v>5175</v>
      </c>
      <c r="B28" s="23" t="s">
        <v>682</v>
      </c>
      <c r="C28" s="28">
        <v>1100</v>
      </c>
      <c r="D28" s="28">
        <v>1300</v>
      </c>
      <c r="E28" s="26">
        <v>1193</v>
      </c>
      <c r="F28" s="63">
        <f t="shared" si="0"/>
        <v>91.76923076923077</v>
      </c>
      <c r="G28" s="142"/>
      <c r="H28" s="145"/>
      <c r="I28" s="144"/>
      <c r="K28" s="144"/>
    </row>
    <row r="29" spans="1:11" s="29" customFormat="1" ht="13.5" customHeight="1">
      <c r="A29" s="44">
        <v>5176</v>
      </c>
      <c r="B29" s="23" t="s">
        <v>683</v>
      </c>
      <c r="C29" s="28">
        <v>20</v>
      </c>
      <c r="D29" s="28">
        <v>40</v>
      </c>
      <c r="E29" s="26">
        <v>25</v>
      </c>
      <c r="F29" s="63">
        <f t="shared" si="0"/>
        <v>62.5</v>
      </c>
      <c r="G29" s="142"/>
      <c r="H29" s="145"/>
      <c r="I29" s="144"/>
      <c r="K29" s="144"/>
    </row>
    <row r="30" spans="1:11" s="29" customFormat="1" ht="12.75">
      <c r="A30" s="44">
        <v>5178</v>
      </c>
      <c r="B30" s="23" t="s">
        <v>684</v>
      </c>
      <c r="C30" s="28">
        <v>400</v>
      </c>
      <c r="D30" s="28">
        <v>200</v>
      </c>
      <c r="E30" s="26">
        <v>115</v>
      </c>
      <c r="F30" s="63">
        <f t="shared" si="0"/>
        <v>57.49999999999999</v>
      </c>
      <c r="G30" s="142"/>
      <c r="H30" s="145"/>
      <c r="I30" s="144"/>
      <c r="K30" s="144"/>
    </row>
    <row r="31" spans="1:11" s="29" customFormat="1" ht="12.75">
      <c r="A31" s="44">
        <v>5179</v>
      </c>
      <c r="B31" s="23" t="s">
        <v>685</v>
      </c>
      <c r="C31" s="28">
        <v>10</v>
      </c>
      <c r="D31" s="28">
        <v>516</v>
      </c>
      <c r="E31" s="26">
        <v>500</v>
      </c>
      <c r="F31" s="63">
        <f t="shared" si="0"/>
        <v>96.89922480620154</v>
      </c>
      <c r="G31" s="142"/>
      <c r="H31" s="145"/>
      <c r="I31" s="144"/>
      <c r="K31" s="144"/>
    </row>
    <row r="32" spans="1:11" s="29" customFormat="1" ht="12.75">
      <c r="A32" s="44">
        <v>5189</v>
      </c>
      <c r="B32" s="23" t="s">
        <v>223</v>
      </c>
      <c r="C32" s="28">
        <v>0</v>
      </c>
      <c r="D32" s="28">
        <v>35</v>
      </c>
      <c r="E32" s="26">
        <v>35</v>
      </c>
      <c r="F32" s="63">
        <f t="shared" si="0"/>
        <v>100</v>
      </c>
      <c r="G32" s="142"/>
      <c r="H32" s="145"/>
      <c r="I32" s="144"/>
      <c r="K32" s="144"/>
    </row>
    <row r="33" spans="1:11" s="29" customFormat="1" ht="12.75">
      <c r="A33" s="44">
        <v>5194</v>
      </c>
      <c r="B33" s="23" t="s">
        <v>686</v>
      </c>
      <c r="C33" s="28">
        <v>550</v>
      </c>
      <c r="D33" s="28">
        <v>231</v>
      </c>
      <c r="E33" s="26">
        <v>9</v>
      </c>
      <c r="F33" s="63">
        <f t="shared" si="0"/>
        <v>3.896103896103896</v>
      </c>
      <c r="G33" s="142"/>
      <c r="H33" s="145"/>
      <c r="I33" s="144"/>
      <c r="K33" s="144"/>
    </row>
    <row r="34" spans="1:11" s="29" customFormat="1" ht="12.75">
      <c r="A34" s="120" t="s">
        <v>687</v>
      </c>
      <c r="B34" s="121" t="s">
        <v>688</v>
      </c>
      <c r="C34" s="122">
        <f>SUM(C12:C33)</f>
        <v>16440</v>
      </c>
      <c r="D34" s="122">
        <f>SUM(D12:D33)</f>
        <v>14843</v>
      </c>
      <c r="E34" s="122">
        <f>SUM(E12:E33)</f>
        <v>13429</v>
      </c>
      <c r="F34" s="123">
        <f t="shared" si="0"/>
        <v>90.47362393047229</v>
      </c>
      <c r="G34" s="142"/>
      <c r="H34" s="145"/>
      <c r="I34" s="144"/>
      <c r="K34" s="144"/>
    </row>
    <row r="35" spans="1:11" s="29" customFormat="1" ht="12.75">
      <c r="A35" s="44">
        <v>5229</v>
      </c>
      <c r="B35" s="23" t="s">
        <v>689</v>
      </c>
      <c r="C35" s="28">
        <v>2300</v>
      </c>
      <c r="D35" s="28">
        <v>2400</v>
      </c>
      <c r="E35" s="26">
        <v>2400</v>
      </c>
      <c r="F35" s="63">
        <f t="shared" si="0"/>
        <v>100</v>
      </c>
      <c r="G35" s="142"/>
      <c r="H35" s="145"/>
      <c r="I35" s="144"/>
      <c r="K35" s="144"/>
    </row>
    <row r="36" spans="1:9" s="29" customFormat="1" ht="12.75">
      <c r="A36" s="120" t="s">
        <v>690</v>
      </c>
      <c r="B36" s="121" t="s">
        <v>691</v>
      </c>
      <c r="C36" s="122">
        <f>C35</f>
        <v>2300</v>
      </c>
      <c r="D36" s="122">
        <f>D35</f>
        <v>2400</v>
      </c>
      <c r="E36" s="122">
        <f>E35</f>
        <v>2400</v>
      </c>
      <c r="F36" s="123">
        <f t="shared" si="0"/>
        <v>100</v>
      </c>
      <c r="G36" s="142"/>
      <c r="H36" s="145"/>
      <c r="I36" s="144"/>
    </row>
    <row r="37" spans="1:9" s="29" customFormat="1" ht="12.75">
      <c r="A37" s="44">
        <v>5361</v>
      </c>
      <c r="B37" s="23" t="s">
        <v>692</v>
      </c>
      <c r="C37" s="28">
        <v>10</v>
      </c>
      <c r="D37" s="28">
        <v>10</v>
      </c>
      <c r="E37" s="26">
        <v>0</v>
      </c>
      <c r="F37" s="63">
        <f t="shared" si="0"/>
        <v>0</v>
      </c>
      <c r="G37" s="142"/>
      <c r="H37" s="145"/>
      <c r="I37" s="144"/>
    </row>
    <row r="38" spans="1:9" s="29" customFormat="1" ht="12.75">
      <c r="A38" s="44">
        <v>5362</v>
      </c>
      <c r="B38" s="23" t="s">
        <v>693</v>
      </c>
      <c r="C38" s="28">
        <v>20</v>
      </c>
      <c r="D38" s="28">
        <v>20</v>
      </c>
      <c r="E38" s="28">
        <v>19</v>
      </c>
      <c r="F38" s="63">
        <f t="shared" si="0"/>
        <v>95</v>
      </c>
      <c r="G38" s="142"/>
      <c r="H38" s="145"/>
      <c r="I38" s="144"/>
    </row>
    <row r="39" spans="1:9" s="29" customFormat="1" ht="12.75">
      <c r="A39" s="44">
        <v>5492</v>
      </c>
      <c r="B39" s="23" t="s">
        <v>891</v>
      </c>
      <c r="C39" s="28">
        <v>20</v>
      </c>
      <c r="D39" s="28">
        <v>20</v>
      </c>
      <c r="E39" s="28">
        <v>13</v>
      </c>
      <c r="F39" s="63">
        <f t="shared" si="0"/>
        <v>65</v>
      </c>
      <c r="G39" s="142"/>
      <c r="H39" s="145"/>
      <c r="I39" s="144"/>
    </row>
    <row r="40" spans="1:9" s="29" customFormat="1" ht="12.75">
      <c r="A40" s="120" t="s">
        <v>694</v>
      </c>
      <c r="B40" s="121" t="s">
        <v>695</v>
      </c>
      <c r="C40" s="122">
        <f>SUM(C37:C39)</f>
        <v>50</v>
      </c>
      <c r="D40" s="122">
        <f>SUM(D37:D39)</f>
        <v>50</v>
      </c>
      <c r="E40" s="122">
        <f>SUM(E37:E39)</f>
        <v>32</v>
      </c>
      <c r="F40" s="123">
        <f t="shared" si="0"/>
        <v>64</v>
      </c>
      <c r="G40" s="142"/>
      <c r="H40" s="145"/>
      <c r="I40" s="144"/>
    </row>
    <row r="41" spans="1:9" s="29" customFormat="1" ht="12.75">
      <c r="A41" s="33">
        <v>5901</v>
      </c>
      <c r="B41" s="34" t="s">
        <v>696</v>
      </c>
      <c r="C41" s="339">
        <v>800</v>
      </c>
      <c r="D41" s="339">
        <v>0</v>
      </c>
      <c r="E41" s="339">
        <v>0</v>
      </c>
      <c r="F41" s="63" t="s">
        <v>863</v>
      </c>
      <c r="G41" s="142"/>
      <c r="H41" s="145"/>
      <c r="I41" s="144"/>
    </row>
    <row r="42" spans="1:9" s="29" customFormat="1" ht="12.75">
      <c r="A42" s="120" t="s">
        <v>697</v>
      </c>
      <c r="B42" s="121" t="s">
        <v>698</v>
      </c>
      <c r="C42" s="64">
        <f>SUM(C41:C41)</f>
        <v>800</v>
      </c>
      <c r="D42" s="64">
        <f>SUM(D41:D41)</f>
        <v>0</v>
      </c>
      <c r="E42" s="64">
        <f>E41</f>
        <v>0</v>
      </c>
      <c r="F42" s="123" t="s">
        <v>863</v>
      </c>
      <c r="G42" s="142"/>
      <c r="H42" s="145"/>
      <c r="I42" s="144"/>
    </row>
    <row r="43" spans="1:9" s="29" customFormat="1" ht="12.75">
      <c r="A43" s="120"/>
      <c r="B43" s="121"/>
      <c r="C43" s="122"/>
      <c r="D43" s="122"/>
      <c r="E43" s="26"/>
      <c r="F43" s="63"/>
      <c r="G43" s="142"/>
      <c r="H43" s="145"/>
      <c r="I43" s="144"/>
    </row>
    <row r="44" spans="1:9" s="29" customFormat="1" ht="12.75">
      <c r="A44" s="600" t="s">
        <v>700</v>
      </c>
      <c r="B44" s="602"/>
      <c r="C44" s="122">
        <f>C34+C36+C40+C42+C11</f>
        <v>32750</v>
      </c>
      <c r="D44" s="122">
        <f>D34+D36+D40+D42+D11</f>
        <v>29581</v>
      </c>
      <c r="E44" s="122">
        <f>E34+E36+E40+E11+E42</f>
        <v>27191</v>
      </c>
      <c r="F44" s="123">
        <f t="shared" si="0"/>
        <v>91.92048950339745</v>
      </c>
      <c r="G44" s="142"/>
      <c r="H44" s="145"/>
      <c r="I44" s="144"/>
    </row>
    <row r="45" spans="1:9" s="29" customFormat="1" ht="12.75">
      <c r="A45" s="44"/>
      <c r="B45" s="23"/>
      <c r="C45" s="28"/>
      <c r="D45" s="23"/>
      <c r="E45" s="26"/>
      <c r="F45" s="63"/>
      <c r="G45" s="142"/>
      <c r="H45" s="145"/>
      <c r="I45" s="144"/>
    </row>
    <row r="46" spans="1:9" s="29" customFormat="1" ht="12.75">
      <c r="A46" s="44">
        <v>6123</v>
      </c>
      <c r="B46" s="23" t="s">
        <v>701</v>
      </c>
      <c r="C46" s="28">
        <v>2000</v>
      </c>
      <c r="D46" s="26">
        <v>1850</v>
      </c>
      <c r="E46" s="26">
        <v>1842</v>
      </c>
      <c r="F46" s="63">
        <f t="shared" si="0"/>
        <v>99.56756756756758</v>
      </c>
      <c r="G46" s="142"/>
      <c r="H46" s="145"/>
      <c r="I46" s="144"/>
    </row>
    <row r="47" spans="1:9" s="29" customFormat="1" ht="12.75">
      <c r="A47" s="44">
        <v>6127</v>
      </c>
      <c r="B47" s="23" t="s">
        <v>702</v>
      </c>
      <c r="C47" s="28">
        <v>250</v>
      </c>
      <c r="D47" s="28">
        <v>250</v>
      </c>
      <c r="E47" s="23">
        <v>250</v>
      </c>
      <c r="F47" s="63">
        <f t="shared" si="0"/>
        <v>100</v>
      </c>
      <c r="G47" s="142"/>
      <c r="H47" s="145"/>
      <c r="I47" s="144"/>
    </row>
    <row r="48" spans="1:9" s="29" customFormat="1" ht="12.75">
      <c r="A48" s="120" t="s">
        <v>703</v>
      </c>
      <c r="B48" s="121" t="s">
        <v>704</v>
      </c>
      <c r="C48" s="122">
        <f>SUM(C46:C47)</f>
        <v>2250</v>
      </c>
      <c r="D48" s="122">
        <f>SUM(D46:D47)</f>
        <v>2100</v>
      </c>
      <c r="E48" s="122">
        <f>SUM(E46:E47)</f>
        <v>2092</v>
      </c>
      <c r="F48" s="123">
        <f t="shared" si="0"/>
        <v>99.61904761904762</v>
      </c>
      <c r="G48" s="142"/>
      <c r="H48" s="145"/>
      <c r="I48" s="144"/>
    </row>
    <row r="49" spans="1:9" s="29" customFormat="1" ht="12.75">
      <c r="A49" s="120"/>
      <c r="B49" s="121"/>
      <c r="C49" s="122"/>
      <c r="D49" s="122"/>
      <c r="E49" s="122"/>
      <c r="F49" s="123"/>
      <c r="G49" s="142"/>
      <c r="H49" s="145"/>
      <c r="I49" s="144"/>
    </row>
    <row r="50" spans="1:8" ht="12.75">
      <c r="A50" s="639" t="s">
        <v>705</v>
      </c>
      <c r="B50" s="640"/>
      <c r="C50" s="9">
        <f>C44+C48</f>
        <v>35000</v>
      </c>
      <c r="D50" s="9">
        <f>D44+D48</f>
        <v>31681</v>
      </c>
      <c r="E50" s="9">
        <f>E44+E48</f>
        <v>29283</v>
      </c>
      <c r="F50" s="27">
        <f t="shared" si="0"/>
        <v>92.43079448249739</v>
      </c>
      <c r="G50" s="119"/>
      <c r="H50" s="124"/>
    </row>
    <row r="51" spans="1:8" ht="12.75">
      <c r="A51" s="20"/>
      <c r="B51" s="20"/>
      <c r="C51" s="18"/>
      <c r="D51" s="18"/>
      <c r="E51" s="18"/>
      <c r="F51" s="126"/>
      <c r="G51" s="119"/>
      <c r="H51" s="124"/>
    </row>
    <row r="52" spans="1:8" ht="12.75">
      <c r="A52" s="20"/>
      <c r="B52" s="20"/>
      <c r="C52" s="18"/>
      <c r="D52" s="18"/>
      <c r="E52" s="18"/>
      <c r="F52" s="126"/>
      <c r="G52" s="119"/>
      <c r="H52" s="124"/>
    </row>
    <row r="54" spans="1:6" ht="25.5" customHeight="1">
      <c r="A54" s="603" t="s">
        <v>706</v>
      </c>
      <c r="B54" s="605"/>
      <c r="C54" s="52" t="s">
        <v>612</v>
      </c>
      <c r="D54" s="6" t="s">
        <v>613</v>
      </c>
      <c r="E54" s="5" t="s">
        <v>479</v>
      </c>
      <c r="F54" s="51" t="s">
        <v>614</v>
      </c>
    </row>
    <row r="55" spans="1:6" ht="12.75">
      <c r="A55" s="641" t="s">
        <v>707</v>
      </c>
      <c r="B55" s="641"/>
      <c r="C55" s="26">
        <f>C11</f>
        <v>13160</v>
      </c>
      <c r="D55" s="26">
        <f>D11</f>
        <v>12288</v>
      </c>
      <c r="E55" s="26">
        <f>E11</f>
        <v>11330</v>
      </c>
      <c r="F55" s="36">
        <f>E55/D55*100</f>
        <v>92.20377604166666</v>
      </c>
    </row>
    <row r="56" spans="1:6" ht="12.75">
      <c r="A56" s="626" t="s">
        <v>708</v>
      </c>
      <c r="B56" s="628"/>
      <c r="C56" s="26">
        <f>C34+C36+C40+C42-C57</f>
        <v>9890</v>
      </c>
      <c r="D56" s="26">
        <f>D34+D36+D40+D42-D57</f>
        <v>8986</v>
      </c>
      <c r="E56" s="26">
        <f>E34+E36+E40+E42-E57</f>
        <v>8239</v>
      </c>
      <c r="F56" s="36">
        <f>E56/D56*100</f>
        <v>91.6870687736479</v>
      </c>
    </row>
    <row r="57" spans="1:6" ht="12.75">
      <c r="A57" s="626" t="s">
        <v>709</v>
      </c>
      <c r="B57" s="628"/>
      <c r="C57" s="26">
        <f>C18+C19+C20+C22+C23+C24</f>
        <v>9700</v>
      </c>
      <c r="D57" s="26">
        <f>D18+D19+D20+D22+D23+D24</f>
        <v>8307</v>
      </c>
      <c r="E57" s="26">
        <f>E18+E19+E20+E22+E23+E24</f>
        <v>7622</v>
      </c>
      <c r="F57" s="36">
        <f>E57/D57*100</f>
        <v>91.75394245816781</v>
      </c>
    </row>
    <row r="58" spans="1:6" ht="12.75">
      <c r="A58" s="626" t="s">
        <v>710</v>
      </c>
      <c r="B58" s="628"/>
      <c r="C58" s="26">
        <f>C48</f>
        <v>2250</v>
      </c>
      <c r="D58" s="26">
        <f>D48</f>
        <v>2100</v>
      </c>
      <c r="E58" s="26">
        <f>E47+E46</f>
        <v>2092</v>
      </c>
      <c r="F58" s="36">
        <f>E58/D58*100</f>
        <v>99.61904761904762</v>
      </c>
    </row>
    <row r="59" spans="1:6" ht="12.75">
      <c r="A59" s="600" t="s">
        <v>711</v>
      </c>
      <c r="B59" s="602"/>
      <c r="C59" s="122">
        <f>SUM(C55:C58)</f>
        <v>35000</v>
      </c>
      <c r="D59" s="122">
        <f>SUM(D55:D58)</f>
        <v>31681</v>
      </c>
      <c r="E59" s="122">
        <f>SUM(E55:E58)</f>
        <v>29283</v>
      </c>
      <c r="F59" s="123">
        <f>E59/D59*100</f>
        <v>92.43079448249739</v>
      </c>
    </row>
  </sheetData>
  <mergeCells count="9">
    <mergeCell ref="A59:B59"/>
    <mergeCell ref="A55:B55"/>
    <mergeCell ref="A56:B56"/>
    <mergeCell ref="A57:B57"/>
    <mergeCell ref="A58:B58"/>
    <mergeCell ref="A1:F1"/>
    <mergeCell ref="A44:B44"/>
    <mergeCell ref="A50:B50"/>
    <mergeCell ref="A54:B54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H26" sqref="H26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3" t="s">
        <v>450</v>
      </c>
      <c r="B1" s="283"/>
      <c r="C1" s="283"/>
      <c r="D1" s="283"/>
      <c r="E1" s="283"/>
      <c r="F1" s="283"/>
      <c r="G1" s="283"/>
      <c r="H1" s="24"/>
      <c r="Q1" s="78"/>
      <c r="R1" s="78"/>
    </row>
    <row r="2" spans="1:18" ht="18">
      <c r="A2" s="283"/>
      <c r="B2" s="283"/>
      <c r="C2" s="283"/>
      <c r="D2" s="283"/>
      <c r="E2" s="283"/>
      <c r="F2" s="283"/>
      <c r="G2" s="283"/>
      <c r="H2" s="24"/>
      <c r="Q2" s="78"/>
      <c r="R2" s="78"/>
    </row>
    <row r="3" spans="1:2" ht="15.75">
      <c r="A3" s="1"/>
      <c r="B3" s="1"/>
    </row>
    <row r="4" spans="1:5" ht="15.75">
      <c r="A4" s="1" t="s">
        <v>943</v>
      </c>
      <c r="B4" s="1"/>
      <c r="D4" s="174">
        <v>600937.27</v>
      </c>
      <c r="E4" s="2" t="s">
        <v>580</v>
      </c>
    </row>
    <row r="5" spans="1:2" ht="15.75">
      <c r="A5" s="1"/>
      <c r="B5" s="1"/>
    </row>
    <row r="6" spans="1:8" ht="15.75">
      <c r="A6" s="1" t="s">
        <v>581</v>
      </c>
      <c r="B6" s="1"/>
      <c r="H6" s="2"/>
    </row>
    <row r="7" spans="1:6" ht="25.5" customHeight="1">
      <c r="A7" s="81"/>
      <c r="B7" s="52" t="s">
        <v>612</v>
      </c>
      <c r="C7" s="6" t="s">
        <v>613</v>
      </c>
      <c r="D7" s="5" t="s">
        <v>479</v>
      </c>
      <c r="E7" s="51" t="s">
        <v>614</v>
      </c>
      <c r="F7" t="s">
        <v>826</v>
      </c>
    </row>
    <row r="8" spans="1:5" ht="12.75">
      <c r="A8" s="34" t="s">
        <v>904</v>
      </c>
      <c r="B8" s="28">
        <v>3327000</v>
      </c>
      <c r="C8" s="28">
        <v>3327000</v>
      </c>
      <c r="D8" s="28">
        <v>3323000</v>
      </c>
      <c r="E8" s="36">
        <f>D8/C8*100</f>
        <v>99.87977156597535</v>
      </c>
    </row>
    <row r="9" spans="1:5" ht="12.75">
      <c r="A9" s="34" t="s">
        <v>905</v>
      </c>
      <c r="B9" s="28">
        <v>190000</v>
      </c>
      <c r="C9" s="28">
        <v>190000</v>
      </c>
      <c r="D9" s="28">
        <v>190000</v>
      </c>
      <c r="E9" s="36">
        <f>D9/C9*100</f>
        <v>100</v>
      </c>
    </row>
    <row r="10" spans="1:5" ht="12.75">
      <c r="A10" s="34" t="s">
        <v>894</v>
      </c>
      <c r="B10" s="28">
        <v>0</v>
      </c>
      <c r="C10" s="28">
        <v>0</v>
      </c>
      <c r="D10" s="28">
        <v>22785</v>
      </c>
      <c r="E10" s="36" t="s">
        <v>863</v>
      </c>
    </row>
    <row r="11" spans="1:5" ht="12.75">
      <c r="A11" s="3" t="s">
        <v>892</v>
      </c>
      <c r="B11" s="9">
        <f>B8+B9</f>
        <v>3517000</v>
      </c>
      <c r="C11" s="9">
        <f>C8+C9+C10</f>
        <v>3517000</v>
      </c>
      <c r="D11" s="9">
        <f>D8+D9+D10</f>
        <v>3535785</v>
      </c>
      <c r="E11" s="27">
        <f>D11/C11*100</f>
        <v>100.53411998862667</v>
      </c>
    </row>
    <row r="12" spans="1:5" s="279" customFormat="1" ht="12.75">
      <c r="A12"/>
      <c r="B12"/>
      <c r="C12"/>
      <c r="D12"/>
      <c r="E12"/>
    </row>
    <row r="15" ht="17.25" customHeight="1"/>
    <row r="16" spans="1:4" ht="15.75">
      <c r="A16" s="1" t="s">
        <v>582</v>
      </c>
      <c r="B16" s="1"/>
      <c r="D16" s="29"/>
    </row>
    <row r="17" spans="1:18" ht="25.5">
      <c r="A17" s="3"/>
      <c r="B17" s="52" t="s">
        <v>612</v>
      </c>
      <c r="C17" s="6" t="s">
        <v>613</v>
      </c>
      <c r="D17" s="277" t="s">
        <v>479</v>
      </c>
      <c r="E17" s="51" t="s">
        <v>614</v>
      </c>
      <c r="F17" s="11" t="s">
        <v>825</v>
      </c>
      <c r="G17" s="12"/>
      <c r="H17" s="12"/>
      <c r="Q17" s="11"/>
      <c r="R17" s="12"/>
    </row>
    <row r="18" spans="1:18" ht="12.75">
      <c r="A18" s="34" t="s">
        <v>583</v>
      </c>
      <c r="B18" s="28">
        <v>1300000</v>
      </c>
      <c r="C18" s="28">
        <v>1300000</v>
      </c>
      <c r="D18" s="26">
        <v>1169100</v>
      </c>
      <c r="E18" s="278">
        <f>D18/C18*100</f>
        <v>89.93076923076923</v>
      </c>
      <c r="F18" s="25" t="s">
        <v>824</v>
      </c>
      <c r="G18" s="58"/>
      <c r="H18" s="58"/>
      <c r="Q18" s="25"/>
      <c r="R18" s="58"/>
    </row>
    <row r="19" spans="1:18" ht="12.75">
      <c r="A19" s="34" t="s">
        <v>584</v>
      </c>
      <c r="B19" s="28">
        <v>2100000</v>
      </c>
      <c r="C19" s="28">
        <v>2375000</v>
      </c>
      <c r="D19" s="26">
        <v>2366840</v>
      </c>
      <c r="E19" s="278">
        <f>D19/C19*100</f>
        <v>99.65642105263159</v>
      </c>
      <c r="F19" s="25">
        <v>5179</v>
      </c>
      <c r="G19" s="58"/>
      <c r="H19" s="58"/>
      <c r="Q19" s="25"/>
      <c r="R19" s="58"/>
    </row>
    <row r="20" spans="1:18" ht="12.75">
      <c r="A20" s="34" t="s">
        <v>686</v>
      </c>
      <c r="B20" s="28">
        <v>60000</v>
      </c>
      <c r="C20" s="28">
        <v>60000</v>
      </c>
      <c r="D20" s="26">
        <v>35990</v>
      </c>
      <c r="E20" s="203">
        <f>D20/C20*100</f>
        <v>59.983333333333334</v>
      </c>
      <c r="F20" s="25">
        <v>5194</v>
      </c>
      <c r="G20" s="58"/>
      <c r="H20" s="58"/>
      <c r="Q20" s="25"/>
      <c r="R20" s="58"/>
    </row>
    <row r="21" spans="1:18" ht="12.75">
      <c r="A21" s="34" t="s">
        <v>944</v>
      </c>
      <c r="B21" s="28">
        <v>57000</v>
      </c>
      <c r="C21" s="28">
        <v>57000</v>
      </c>
      <c r="D21" s="26">
        <v>16800</v>
      </c>
      <c r="E21" s="203">
        <f>D21/C21*100</f>
        <v>29.47368421052631</v>
      </c>
      <c r="F21" s="25"/>
      <c r="G21" s="58"/>
      <c r="H21" s="58"/>
      <c r="Q21" s="25"/>
      <c r="R21" s="58"/>
    </row>
    <row r="22" spans="1:18" ht="13.5" customHeight="1">
      <c r="A22" s="34" t="s">
        <v>61</v>
      </c>
      <c r="B22" s="28">
        <v>0</v>
      </c>
      <c r="C22" s="28">
        <v>325940</v>
      </c>
      <c r="D22" s="26">
        <v>0</v>
      </c>
      <c r="E22" s="203">
        <v>0</v>
      </c>
      <c r="F22" s="25"/>
      <c r="G22" s="58"/>
      <c r="H22" s="58"/>
      <c r="Q22" s="25"/>
      <c r="R22" s="58"/>
    </row>
    <row r="23" spans="1:18" ht="12.75">
      <c r="A23" s="3" t="s">
        <v>893</v>
      </c>
      <c r="B23" s="9">
        <f>SUM(B18:B22)</f>
        <v>3517000</v>
      </c>
      <c r="C23" s="9">
        <f>SUM(C18:C22)</f>
        <v>4117940</v>
      </c>
      <c r="D23" s="9">
        <f>SUM(D18:D22)</f>
        <v>3588730</v>
      </c>
      <c r="E23" s="10">
        <f>D23/C23*100</f>
        <v>87.14867142309018</v>
      </c>
      <c r="F23" s="18"/>
      <c r="G23" s="31"/>
      <c r="H23" s="31"/>
      <c r="Q23" s="18"/>
      <c r="R23" s="31"/>
    </row>
    <row r="26" spans="1:7" ht="15.75">
      <c r="A26" s="1" t="s">
        <v>396</v>
      </c>
      <c r="B26" s="1"/>
      <c r="D26" s="418">
        <v>547992.27</v>
      </c>
      <c r="E26" s="346" t="s">
        <v>580</v>
      </c>
      <c r="G26" t="s">
        <v>650</v>
      </c>
    </row>
    <row r="28" ht="18.75">
      <c r="A28" s="175"/>
    </row>
    <row r="29" spans="1:4" ht="18.75">
      <c r="A29" s="175"/>
      <c r="D29" s="418"/>
    </row>
    <row r="30" ht="18.75">
      <c r="A30" s="177"/>
    </row>
    <row r="31" ht="18.75">
      <c r="A31" s="177"/>
    </row>
    <row r="32" ht="15.75">
      <c r="A32" s="179"/>
    </row>
    <row r="33" ht="18.75">
      <c r="A33" s="177"/>
    </row>
    <row r="34" ht="18.75">
      <c r="A34" s="177"/>
    </row>
    <row r="35" ht="18.75">
      <c r="A35" s="177"/>
    </row>
    <row r="36" ht="18.75">
      <c r="A36" s="181"/>
    </row>
    <row r="37" ht="18.75">
      <c r="A37" s="181"/>
    </row>
    <row r="38" ht="18.75">
      <c r="A38" s="181"/>
    </row>
    <row r="39" ht="18.75">
      <c r="A39" s="177"/>
    </row>
    <row r="40" ht="18.75">
      <c r="A40" s="177"/>
    </row>
    <row r="41" ht="15.75">
      <c r="A41" s="180"/>
    </row>
    <row r="42" ht="18.75">
      <c r="A42" s="178"/>
    </row>
    <row r="43" ht="18.75">
      <c r="A43" s="178"/>
    </row>
    <row r="44" ht="18.75">
      <c r="A44" s="178"/>
    </row>
    <row r="45" ht="18.75">
      <c r="A45" s="176"/>
    </row>
    <row r="46" ht="18.75">
      <c r="A46" s="178"/>
    </row>
    <row r="47" ht="18.75">
      <c r="A47" s="178"/>
    </row>
    <row r="48" ht="18.75">
      <c r="A48" s="178"/>
    </row>
    <row r="49" ht="15.75">
      <c r="A49" s="179"/>
    </row>
    <row r="50" ht="18.75">
      <c r="A50" s="178"/>
    </row>
    <row r="51" ht="15.75">
      <c r="A51" s="180"/>
    </row>
    <row r="52" ht="18.75">
      <c r="A52" s="176"/>
    </row>
    <row r="53" ht="15.75">
      <c r="A53" s="179"/>
    </row>
    <row r="54" ht="15.75">
      <c r="A54" s="180"/>
    </row>
    <row r="55" ht="15.75">
      <c r="A55" s="180"/>
    </row>
    <row r="56" ht="18.75">
      <c r="A56" s="178"/>
    </row>
    <row r="57" spans="1:2" ht="18.75">
      <c r="A57" s="178"/>
      <c r="B57" s="176"/>
    </row>
    <row r="58" ht="18.75">
      <c r="A58" s="178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2">
      <selection activeCell="G28" sqref="G28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83" t="s">
        <v>449</v>
      </c>
      <c r="B2" s="283"/>
      <c r="C2" s="283"/>
      <c r="D2" s="283"/>
      <c r="E2" s="283"/>
    </row>
    <row r="3" spans="1:5" ht="17.25" customHeight="1">
      <c r="A3" s="283"/>
      <c r="B3" s="283"/>
      <c r="C3" s="283"/>
      <c r="D3" s="283"/>
      <c r="E3" s="283"/>
    </row>
    <row r="4" spans="1:2" ht="15.75">
      <c r="A4" s="1"/>
      <c r="B4" s="1"/>
    </row>
    <row r="5" spans="1:5" ht="15.75">
      <c r="A5" s="1" t="s">
        <v>943</v>
      </c>
      <c r="B5" s="1" t="s">
        <v>650</v>
      </c>
      <c r="D5" s="174">
        <v>56398305.48</v>
      </c>
      <c r="E5" s="2" t="s">
        <v>580</v>
      </c>
    </row>
    <row r="6" spans="1:2" ht="15.75">
      <c r="A6" s="1"/>
      <c r="B6" s="1"/>
    </row>
    <row r="7" spans="1:2" ht="15.75">
      <c r="A7" s="1" t="s">
        <v>581</v>
      </c>
      <c r="B7" s="1"/>
    </row>
    <row r="8" spans="1:5" ht="26.25" customHeight="1">
      <c r="A8" s="81"/>
      <c r="B8" s="52" t="s">
        <v>612</v>
      </c>
      <c r="C8" s="6" t="s">
        <v>613</v>
      </c>
      <c r="D8" s="5" t="s">
        <v>479</v>
      </c>
      <c r="E8" s="51" t="s">
        <v>614</v>
      </c>
    </row>
    <row r="9" spans="1:5" ht="12.75">
      <c r="A9" s="34" t="s">
        <v>38</v>
      </c>
      <c r="B9" s="28">
        <v>0</v>
      </c>
      <c r="C9" s="28">
        <v>2500000</v>
      </c>
      <c r="D9" s="419">
        <v>2500000</v>
      </c>
      <c r="E9" s="36">
        <f>D9/C9*100</f>
        <v>100</v>
      </c>
    </row>
    <row r="10" spans="1:5" ht="12.75">
      <c r="A10" s="34" t="s">
        <v>24</v>
      </c>
      <c r="B10" s="28">
        <v>0</v>
      </c>
      <c r="C10" s="28">
        <v>0</v>
      </c>
      <c r="D10" s="28">
        <v>1134549</v>
      </c>
      <c r="E10" s="36" t="s">
        <v>863</v>
      </c>
    </row>
    <row r="11" spans="1:5" ht="12.75">
      <c r="A11" s="34" t="s">
        <v>940</v>
      </c>
      <c r="B11" s="28">
        <v>0</v>
      </c>
      <c r="C11" s="28">
        <v>0</v>
      </c>
      <c r="D11" s="419">
        <v>665914</v>
      </c>
      <c r="E11" s="36" t="s">
        <v>863</v>
      </c>
    </row>
    <row r="12" spans="1:5" ht="12.75">
      <c r="A12" s="34" t="s">
        <v>13</v>
      </c>
      <c r="B12" s="28">
        <v>0</v>
      </c>
      <c r="C12" s="28">
        <v>0</v>
      </c>
      <c r="D12" s="28">
        <v>60000000</v>
      </c>
      <c r="E12" s="278" t="s">
        <v>863</v>
      </c>
    </row>
    <row r="13" spans="1:5" ht="12.75">
      <c r="A13" s="3" t="s">
        <v>892</v>
      </c>
      <c r="B13" s="9">
        <f>SUM(B9:B12)</f>
        <v>0</v>
      </c>
      <c r="C13" s="9">
        <f>SUM(C9:C12)</f>
        <v>2500000</v>
      </c>
      <c r="D13" s="9">
        <f>SUM(D9:D12)</f>
        <v>64300463</v>
      </c>
      <c r="E13" s="426">
        <v>0</v>
      </c>
    </row>
    <row r="14" ht="12" customHeight="1">
      <c r="A14" s="377"/>
    </row>
    <row r="15" ht="12" customHeight="1">
      <c r="A15" s="17"/>
    </row>
    <row r="16" ht="12" customHeight="1"/>
    <row r="18" spans="1:2" ht="15.75">
      <c r="A18" s="1" t="s">
        <v>582</v>
      </c>
      <c r="B18" s="1"/>
    </row>
    <row r="19" spans="1:5" ht="26.25" customHeight="1">
      <c r="A19" s="3"/>
      <c r="B19" s="52" t="s">
        <v>612</v>
      </c>
      <c r="C19" s="6" t="s">
        <v>613</v>
      </c>
      <c r="D19" s="277" t="s">
        <v>479</v>
      </c>
      <c r="E19" s="51" t="s">
        <v>614</v>
      </c>
    </row>
    <row r="20" spans="1:5" ht="12.75">
      <c r="A20" s="34" t="s">
        <v>895</v>
      </c>
      <c r="B20" s="28">
        <v>0</v>
      </c>
      <c r="C20" s="28">
        <v>118898310</v>
      </c>
      <c r="D20" s="26">
        <v>67149679</v>
      </c>
      <c r="E20" s="36">
        <f>D20/C20*100</f>
        <v>56.47656303945784</v>
      </c>
    </row>
    <row r="21" spans="1:5" ht="12.75">
      <c r="A21" s="3" t="s">
        <v>893</v>
      </c>
      <c r="B21" s="9">
        <f>SUM(B20:B20)</f>
        <v>0</v>
      </c>
      <c r="C21" s="9">
        <f>SUM(C20)</f>
        <v>118898310</v>
      </c>
      <c r="D21" s="9">
        <f>SUM(D20:D20)</f>
        <v>67149679</v>
      </c>
      <c r="E21" s="426">
        <f>D21/C21*100</f>
        <v>56.47656303945784</v>
      </c>
    </row>
    <row r="22" ht="12.75">
      <c r="C22" s="15"/>
    </row>
    <row r="24" spans="1:5" ht="14.25">
      <c r="A24" t="s">
        <v>20</v>
      </c>
      <c r="D24" s="394">
        <v>40000000</v>
      </c>
      <c r="E24" t="s">
        <v>580</v>
      </c>
    </row>
    <row r="26" spans="1:5" ht="14.25">
      <c r="A26" t="s">
        <v>21</v>
      </c>
      <c r="D26" s="505">
        <v>-65510969</v>
      </c>
      <c r="E26" t="s">
        <v>580</v>
      </c>
    </row>
    <row r="28" spans="1:5" ht="15.75">
      <c r="A28" s="1" t="s">
        <v>397</v>
      </c>
      <c r="D28" s="345">
        <v>28038120.38</v>
      </c>
      <c r="E28" s="2" t="s">
        <v>580</v>
      </c>
    </row>
  </sheetData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71"/>
  <sheetViews>
    <sheetView workbookViewId="0" topLeftCell="A140">
      <selection activeCell="H169" sqref="H169"/>
    </sheetView>
  </sheetViews>
  <sheetFormatPr defaultColWidth="9.125" defaultRowHeight="12.75"/>
  <cols>
    <col min="1" max="1" width="5.25390625" style="0" customWidth="1"/>
    <col min="4" max="4" width="11.00390625" style="0" customWidth="1"/>
    <col min="5" max="5" width="6.875" style="0" hidden="1" customWidth="1"/>
    <col min="6" max="6" width="10.875" style="0" customWidth="1"/>
    <col min="7" max="7" width="10.00390625" style="0" customWidth="1"/>
    <col min="8" max="8" width="9.875" style="0" customWidth="1"/>
    <col min="9" max="10" width="10.125" style="0" customWidth="1"/>
    <col min="11" max="11" width="10.875" style="0" customWidth="1"/>
  </cols>
  <sheetData>
    <row r="1" spans="1:11" ht="15.75">
      <c r="A1" s="653" t="s">
        <v>407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</row>
    <row r="2" spans="1:11" ht="39.75" customHeight="1">
      <c r="A2" s="484" t="s">
        <v>226</v>
      </c>
      <c r="B2" s="654" t="s">
        <v>227</v>
      </c>
      <c r="C2" s="654"/>
      <c r="D2" s="654"/>
      <c r="E2" s="654"/>
      <c r="F2" s="507" t="s">
        <v>228</v>
      </c>
      <c r="G2" s="484" t="s">
        <v>229</v>
      </c>
      <c r="H2" s="485" t="s">
        <v>230</v>
      </c>
      <c r="I2" s="485" t="s">
        <v>231</v>
      </c>
      <c r="J2" s="485" t="s">
        <v>232</v>
      </c>
      <c r="K2" s="484" t="s">
        <v>233</v>
      </c>
    </row>
    <row r="3" spans="1:11" ht="12.75">
      <c r="A3" s="652" t="s">
        <v>234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</row>
    <row r="4" spans="1:11" ht="12.75">
      <c r="A4" s="486">
        <v>1</v>
      </c>
      <c r="B4" s="643" t="s">
        <v>235</v>
      </c>
      <c r="C4" s="643"/>
      <c r="D4" s="643"/>
      <c r="E4" s="643"/>
      <c r="F4" s="488">
        <v>4823611</v>
      </c>
      <c r="G4" s="488">
        <v>2698399</v>
      </c>
      <c r="H4" s="487">
        <v>1964233</v>
      </c>
      <c r="I4" s="171"/>
      <c r="J4" s="171"/>
      <c r="K4" s="487">
        <f>SUM(G4:H4)</f>
        <v>4662632</v>
      </c>
    </row>
    <row r="5" spans="1:11" ht="12.75">
      <c r="A5" s="486">
        <v>2</v>
      </c>
      <c r="B5" s="643" t="s">
        <v>236</v>
      </c>
      <c r="C5" s="643"/>
      <c r="D5" s="643"/>
      <c r="E5" s="643"/>
      <c r="F5" s="488">
        <v>2999597</v>
      </c>
      <c r="G5" s="488">
        <v>2099719</v>
      </c>
      <c r="H5" s="487">
        <v>632221.6</v>
      </c>
      <c r="I5" s="487">
        <v>48000</v>
      </c>
      <c r="J5" s="487"/>
      <c r="K5" s="487">
        <f>SUM(G5:H5:I5)</f>
        <v>2779940.6</v>
      </c>
    </row>
    <row r="6" spans="1:11" ht="12.75">
      <c r="A6" s="486">
        <v>3</v>
      </c>
      <c r="B6" s="643" t="s">
        <v>237</v>
      </c>
      <c r="C6" s="643"/>
      <c r="D6" s="643"/>
      <c r="E6" s="643"/>
      <c r="F6" s="488">
        <v>500000</v>
      </c>
      <c r="G6" s="488">
        <v>450000</v>
      </c>
      <c r="H6" s="487">
        <v>-11479</v>
      </c>
      <c r="I6" s="171"/>
      <c r="J6" s="171"/>
      <c r="K6" s="487">
        <f>G6+H6</f>
        <v>438521</v>
      </c>
    </row>
    <row r="7" spans="1:11" ht="12.75">
      <c r="A7" s="486">
        <v>4</v>
      </c>
      <c r="B7" s="643" t="s">
        <v>238</v>
      </c>
      <c r="C7" s="643"/>
      <c r="D7" s="643"/>
      <c r="E7" s="643"/>
      <c r="F7" s="488">
        <v>3725000</v>
      </c>
      <c r="G7" s="488">
        <v>1877500</v>
      </c>
      <c r="H7" s="487">
        <v>1825567</v>
      </c>
      <c r="I7" s="171"/>
      <c r="J7" s="171"/>
      <c r="K7" s="487">
        <f>G7+H7</f>
        <v>3703067</v>
      </c>
    </row>
    <row r="8" spans="1:11" ht="12.75">
      <c r="A8" s="486">
        <v>5</v>
      </c>
      <c r="B8" s="643" t="s">
        <v>239</v>
      </c>
      <c r="C8" s="643"/>
      <c r="D8" s="643"/>
      <c r="E8" s="643"/>
      <c r="F8" s="488">
        <v>1821700</v>
      </c>
      <c r="G8" s="488">
        <v>944134</v>
      </c>
      <c r="H8" s="487">
        <v>561102</v>
      </c>
      <c r="I8" s="487">
        <v>17858</v>
      </c>
      <c r="J8" s="487"/>
      <c r="K8" s="487">
        <f>G8+H8+I8</f>
        <v>1523094</v>
      </c>
    </row>
    <row r="9" spans="1:11" ht="12.75">
      <c r="A9" s="486">
        <v>6</v>
      </c>
      <c r="B9" s="643" t="s">
        <v>244</v>
      </c>
      <c r="C9" s="643"/>
      <c r="D9" s="643"/>
      <c r="E9" s="643"/>
      <c r="F9" s="488">
        <v>4000000</v>
      </c>
      <c r="G9" s="488">
        <v>1502476.2</v>
      </c>
      <c r="H9" s="487">
        <v>2496973.8</v>
      </c>
      <c r="I9" s="171"/>
      <c r="J9" s="171"/>
      <c r="K9" s="487">
        <f>G9+H9</f>
        <v>3999450</v>
      </c>
    </row>
    <row r="10" spans="1:11" ht="12.75">
      <c r="A10" s="486">
        <v>7</v>
      </c>
      <c r="B10" s="643" t="s">
        <v>245</v>
      </c>
      <c r="C10" s="643"/>
      <c r="D10" s="643"/>
      <c r="E10" s="643"/>
      <c r="F10" s="488">
        <v>1672600</v>
      </c>
      <c r="G10" s="488">
        <v>1672600</v>
      </c>
      <c r="H10" s="487">
        <v>-3032.5</v>
      </c>
      <c r="I10" s="487">
        <v>-24569</v>
      </c>
      <c r="J10" s="171"/>
      <c r="K10" s="487">
        <f>SUM(G10:H10:I10)</f>
        <v>1644998.5</v>
      </c>
    </row>
    <row r="11" spans="1:11" ht="12.75">
      <c r="A11" s="486">
        <v>7</v>
      </c>
      <c r="B11" s="643" t="s">
        <v>246</v>
      </c>
      <c r="C11" s="643"/>
      <c r="D11" s="643"/>
      <c r="E11" s="643"/>
      <c r="F11" s="488">
        <v>293700</v>
      </c>
      <c r="G11" s="488">
        <v>293700</v>
      </c>
      <c r="H11" s="487"/>
      <c r="I11" s="171"/>
      <c r="J11" s="171"/>
      <c r="K11" s="487">
        <f>G11+H11</f>
        <v>293700</v>
      </c>
    </row>
    <row r="12" spans="1:11" ht="12.75">
      <c r="A12" s="486">
        <v>8</v>
      </c>
      <c r="B12" s="643" t="s">
        <v>247</v>
      </c>
      <c r="C12" s="643"/>
      <c r="D12" s="643"/>
      <c r="E12" s="643"/>
      <c r="F12" s="488">
        <v>1517869</v>
      </c>
      <c r="G12" s="488">
        <v>1354013.7</v>
      </c>
      <c r="H12" s="487">
        <v>50778</v>
      </c>
      <c r="I12" s="171"/>
      <c r="J12" s="171"/>
      <c r="K12" s="487">
        <f>G12+H12</f>
        <v>1404791.7</v>
      </c>
    </row>
    <row r="13" spans="1:11" ht="12.75">
      <c r="A13" s="486">
        <v>9</v>
      </c>
      <c r="B13" s="643" t="s">
        <v>248</v>
      </c>
      <c r="C13" s="643"/>
      <c r="D13" s="643"/>
      <c r="E13" s="643"/>
      <c r="F13" s="488">
        <v>1999900</v>
      </c>
      <c r="G13" s="488">
        <v>340000</v>
      </c>
      <c r="H13" s="487">
        <v>1163517</v>
      </c>
      <c r="I13" s="487">
        <v>23940</v>
      </c>
      <c r="J13" s="487"/>
      <c r="K13" s="487">
        <v>1527457</v>
      </c>
    </row>
    <row r="14" spans="1:11" ht="12.75">
      <c r="A14" s="486">
        <v>10</v>
      </c>
      <c r="B14" s="643" t="s">
        <v>249</v>
      </c>
      <c r="C14" s="643"/>
      <c r="D14" s="643"/>
      <c r="E14" s="643"/>
      <c r="F14" s="488">
        <v>373000</v>
      </c>
      <c r="G14" s="488"/>
      <c r="H14" s="487">
        <v>373000</v>
      </c>
      <c r="I14" s="487"/>
      <c r="J14" s="487"/>
      <c r="K14" s="487">
        <f>G14+H14</f>
        <v>373000</v>
      </c>
    </row>
    <row r="15" spans="1:11" ht="12.75">
      <c r="A15" s="486">
        <v>11</v>
      </c>
      <c r="B15" s="643" t="s">
        <v>250</v>
      </c>
      <c r="C15" s="643"/>
      <c r="D15" s="643"/>
      <c r="E15" s="643"/>
      <c r="F15" s="488">
        <v>2000000</v>
      </c>
      <c r="G15" s="488">
        <v>895260</v>
      </c>
      <c r="H15" s="487">
        <v>916500</v>
      </c>
      <c r="I15" s="487">
        <v>119856</v>
      </c>
      <c r="J15" s="487"/>
      <c r="K15" s="487">
        <f>G15+H15+I15</f>
        <v>1931616</v>
      </c>
    </row>
    <row r="16" spans="1:11" ht="12.75">
      <c r="A16" s="486">
        <v>12</v>
      </c>
      <c r="B16" s="643" t="s">
        <v>251</v>
      </c>
      <c r="C16" s="643"/>
      <c r="D16" s="643"/>
      <c r="E16" s="643"/>
      <c r="F16" s="488">
        <v>799800</v>
      </c>
      <c r="G16" s="488">
        <v>774800</v>
      </c>
      <c r="H16" s="487">
        <v>-18681</v>
      </c>
      <c r="I16" s="487"/>
      <c r="J16" s="487"/>
      <c r="K16" s="487">
        <f>G16+H16</f>
        <v>756119</v>
      </c>
    </row>
    <row r="17" spans="1:11" ht="12.75">
      <c r="A17" s="486">
        <v>13</v>
      </c>
      <c r="B17" s="643" t="s">
        <v>252</v>
      </c>
      <c r="C17" s="643"/>
      <c r="D17" s="643"/>
      <c r="E17" s="643"/>
      <c r="F17" s="488">
        <v>799850</v>
      </c>
      <c r="G17" s="488">
        <v>799850</v>
      </c>
      <c r="H17" s="487">
        <v>-5962</v>
      </c>
      <c r="I17" s="487"/>
      <c r="J17" s="487"/>
      <c r="K17" s="487">
        <f>G17+H17</f>
        <v>793888</v>
      </c>
    </row>
    <row r="18" spans="1:11" ht="12.75">
      <c r="A18" s="486">
        <v>14</v>
      </c>
      <c r="B18" s="643" t="s">
        <v>253</v>
      </c>
      <c r="C18" s="643"/>
      <c r="D18" s="643"/>
      <c r="E18" s="643"/>
      <c r="F18" s="488">
        <v>2694000</v>
      </c>
      <c r="G18" s="488"/>
      <c r="H18" s="487">
        <v>2424600</v>
      </c>
      <c r="I18" s="487">
        <v>-137665</v>
      </c>
      <c r="J18" s="487">
        <v>220876</v>
      </c>
      <c r="K18" s="487">
        <f>SUM(H18:I18:J18)</f>
        <v>2507811</v>
      </c>
    </row>
    <row r="19" spans="1:11" ht="12.75">
      <c r="A19" s="486">
        <v>15</v>
      </c>
      <c r="B19" s="643" t="s">
        <v>254</v>
      </c>
      <c r="C19" s="643"/>
      <c r="D19" s="643"/>
      <c r="E19" s="643"/>
      <c r="F19" s="488">
        <v>2399000</v>
      </c>
      <c r="G19" s="488">
        <v>2399000</v>
      </c>
      <c r="H19" s="487">
        <v>-152403</v>
      </c>
      <c r="I19" s="487"/>
      <c r="J19" s="487"/>
      <c r="K19" s="487">
        <f>G19+H19</f>
        <v>2246597</v>
      </c>
    </row>
    <row r="20" spans="1:11" ht="12.75">
      <c r="A20" s="486">
        <v>16</v>
      </c>
      <c r="B20" s="643" t="s">
        <v>255</v>
      </c>
      <c r="C20" s="643"/>
      <c r="D20" s="643"/>
      <c r="E20" s="643"/>
      <c r="F20" s="488">
        <v>874496</v>
      </c>
      <c r="G20" s="488"/>
      <c r="H20" s="487">
        <v>827483</v>
      </c>
      <c r="I20" s="487"/>
      <c r="J20" s="487"/>
      <c r="K20" s="487">
        <f>SUM(G20:H20)</f>
        <v>827483</v>
      </c>
    </row>
    <row r="21" spans="1:11" ht="12.75">
      <c r="A21" s="486">
        <v>17</v>
      </c>
      <c r="B21" s="643" t="s">
        <v>256</v>
      </c>
      <c r="C21" s="643"/>
      <c r="D21" s="643"/>
      <c r="E21" s="643"/>
      <c r="F21" s="488">
        <v>700000</v>
      </c>
      <c r="G21" s="488">
        <v>105167.25</v>
      </c>
      <c r="H21" s="487">
        <v>582382.3</v>
      </c>
      <c r="I21" s="487"/>
      <c r="J21" s="487"/>
      <c r="K21" s="487">
        <v>687549</v>
      </c>
    </row>
    <row r="22" spans="1:11" ht="12.75">
      <c r="A22" s="486">
        <v>18</v>
      </c>
      <c r="B22" s="643" t="s">
        <v>257</v>
      </c>
      <c r="C22" s="643"/>
      <c r="D22" s="643"/>
      <c r="E22" s="643"/>
      <c r="F22" s="488">
        <v>737300</v>
      </c>
      <c r="G22" s="488">
        <v>186250</v>
      </c>
      <c r="H22" s="487">
        <v>456149</v>
      </c>
      <c r="I22" s="487"/>
      <c r="J22" s="487"/>
      <c r="K22" s="487">
        <f>G22+H22</f>
        <v>642399</v>
      </c>
    </row>
    <row r="23" spans="1:11" ht="12.75">
      <c r="A23" s="486">
        <v>19</v>
      </c>
      <c r="B23" s="643" t="s">
        <v>258</v>
      </c>
      <c r="C23" s="643"/>
      <c r="D23" s="643"/>
      <c r="E23" s="643"/>
      <c r="F23" s="488">
        <v>269250</v>
      </c>
      <c r="G23" s="490"/>
      <c r="H23" s="487">
        <v>199956</v>
      </c>
      <c r="I23" s="487"/>
      <c r="J23" s="487"/>
      <c r="K23" s="489">
        <f>SUM(G23:H23)</f>
        <v>199956</v>
      </c>
    </row>
    <row r="24" spans="1:11" ht="12.75">
      <c r="A24" s="486">
        <v>20</v>
      </c>
      <c r="B24" s="643" t="s">
        <v>259</v>
      </c>
      <c r="C24" s="643"/>
      <c r="D24" s="643"/>
      <c r="E24" s="643"/>
      <c r="F24" s="488">
        <v>1701875</v>
      </c>
      <c r="G24" s="490"/>
      <c r="H24" s="487">
        <v>1411874</v>
      </c>
      <c r="I24" s="487"/>
      <c r="J24" s="487"/>
      <c r="K24" s="487">
        <f>SUM(G24:H24)</f>
        <v>1411874</v>
      </c>
    </row>
    <row r="25" spans="1:11" ht="12.75">
      <c r="A25" s="486">
        <v>21</v>
      </c>
      <c r="B25" s="643" t="s">
        <v>260</v>
      </c>
      <c r="C25" s="643"/>
      <c r="D25" s="643"/>
      <c r="E25" s="643"/>
      <c r="F25" s="488">
        <v>797650</v>
      </c>
      <c r="G25" s="490"/>
      <c r="H25" s="487">
        <v>765090.3</v>
      </c>
      <c r="I25" s="487"/>
      <c r="J25" s="487"/>
      <c r="K25" s="487">
        <f>SUM(G25:H25)</f>
        <v>765090.3</v>
      </c>
    </row>
    <row r="26" spans="1:11" ht="12.75">
      <c r="A26" s="486">
        <v>22</v>
      </c>
      <c r="B26" s="643" t="s">
        <v>261</v>
      </c>
      <c r="C26" s="643"/>
      <c r="D26" s="643"/>
      <c r="E26" s="643"/>
      <c r="F26" s="488">
        <v>1611350</v>
      </c>
      <c r="G26" s="490"/>
      <c r="H26" s="487">
        <v>1450486</v>
      </c>
      <c r="I26" s="487">
        <v>116848</v>
      </c>
      <c r="J26" s="487"/>
      <c r="K26" s="487">
        <f>SUM(G26:H26:I26)</f>
        <v>1567334</v>
      </c>
    </row>
    <row r="27" spans="1:11" ht="12.75" customHeight="1">
      <c r="A27" s="486">
        <v>23</v>
      </c>
      <c r="B27" s="643" t="s">
        <v>262</v>
      </c>
      <c r="C27" s="643"/>
      <c r="D27" s="643"/>
      <c r="E27" s="643"/>
      <c r="F27" s="488">
        <v>149625</v>
      </c>
      <c r="G27" s="490"/>
      <c r="H27" s="487">
        <v>149625</v>
      </c>
      <c r="I27" s="171"/>
      <c r="J27" s="171"/>
      <c r="K27" s="487">
        <f>SUM(H27)</f>
        <v>149625</v>
      </c>
    </row>
    <row r="28" spans="1:11" ht="12.75">
      <c r="A28" s="486">
        <v>24</v>
      </c>
      <c r="B28" s="643" t="s">
        <v>263</v>
      </c>
      <c r="C28" s="643"/>
      <c r="D28" s="643"/>
      <c r="E28" s="643"/>
      <c r="F28" s="488">
        <v>2178000</v>
      </c>
      <c r="G28" s="490"/>
      <c r="H28" s="487">
        <v>1960200</v>
      </c>
      <c r="I28" s="171"/>
      <c r="J28" s="171"/>
      <c r="K28" s="487">
        <f>SUM(H28)</f>
        <v>1960200</v>
      </c>
    </row>
    <row r="29" spans="1:11" ht="12.75">
      <c r="A29" s="486">
        <v>25</v>
      </c>
      <c r="B29" s="643" t="s">
        <v>264</v>
      </c>
      <c r="C29" s="643"/>
      <c r="D29" s="643"/>
      <c r="E29" s="643"/>
      <c r="F29" s="488">
        <v>70000</v>
      </c>
      <c r="G29" s="490"/>
      <c r="H29" s="487"/>
      <c r="I29" s="171">
        <v>70000</v>
      </c>
      <c r="J29" s="171"/>
      <c r="K29" s="171">
        <f>SUM(I29)</f>
        <v>70000</v>
      </c>
    </row>
    <row r="30" spans="1:11" ht="12.75">
      <c r="A30" s="652" t="s">
        <v>265</v>
      </c>
      <c r="B30" s="652"/>
      <c r="C30" s="652"/>
      <c r="D30" s="652"/>
      <c r="E30" s="652"/>
      <c r="F30" s="652"/>
      <c r="G30" s="652"/>
      <c r="H30" s="652"/>
      <c r="I30" s="652"/>
      <c r="J30" s="652"/>
      <c r="K30" s="652"/>
    </row>
    <row r="31" spans="1:11" ht="12.75">
      <c r="A31" s="486">
        <v>26</v>
      </c>
      <c r="B31" s="643" t="s">
        <v>266</v>
      </c>
      <c r="C31" s="643"/>
      <c r="D31" s="643"/>
      <c r="E31" s="643"/>
      <c r="F31" s="488">
        <v>1998000</v>
      </c>
      <c r="G31" s="490"/>
      <c r="H31" s="487">
        <v>1978840</v>
      </c>
      <c r="I31" s="487">
        <v>-69503</v>
      </c>
      <c r="J31" s="487"/>
      <c r="K31" s="487">
        <f>SUM(H31:I31:J31)</f>
        <v>1909337</v>
      </c>
    </row>
    <row r="32" spans="1:11" ht="12.75">
      <c r="A32" s="486">
        <v>27</v>
      </c>
      <c r="B32" s="643" t="s">
        <v>267</v>
      </c>
      <c r="C32" s="643"/>
      <c r="D32" s="643"/>
      <c r="E32" s="643"/>
      <c r="F32" s="488">
        <v>1999000</v>
      </c>
      <c r="G32" s="490"/>
      <c r="H32" s="487">
        <v>1999000</v>
      </c>
      <c r="I32" s="487">
        <v>-1710</v>
      </c>
      <c r="J32" s="487"/>
      <c r="K32" s="487">
        <f>SUM(H32:I32:J32)</f>
        <v>1997290</v>
      </c>
    </row>
    <row r="33" spans="1:11" ht="12.75">
      <c r="A33" s="486">
        <v>28</v>
      </c>
      <c r="B33" s="643" t="s">
        <v>268</v>
      </c>
      <c r="C33" s="643"/>
      <c r="D33" s="643"/>
      <c r="E33" s="643"/>
      <c r="F33" s="488">
        <v>1299053</v>
      </c>
      <c r="G33" s="490"/>
      <c r="H33" s="487">
        <v>1188601.6</v>
      </c>
      <c r="I33" s="491"/>
      <c r="J33" s="491"/>
      <c r="K33" s="487">
        <f>SUM(H33:I33:J33)</f>
        <v>1188601.6</v>
      </c>
    </row>
    <row r="34" spans="1:11" ht="12.75">
      <c r="A34" s="486">
        <v>29</v>
      </c>
      <c r="B34" s="643" t="s">
        <v>269</v>
      </c>
      <c r="C34" s="643"/>
      <c r="D34" s="643"/>
      <c r="E34" s="643"/>
      <c r="F34" s="488">
        <v>4990385</v>
      </c>
      <c r="G34" s="490"/>
      <c r="H34" s="487">
        <v>3263102</v>
      </c>
      <c r="I34" s="487">
        <v>1714954</v>
      </c>
      <c r="J34" s="487"/>
      <c r="K34" s="487">
        <f>SUM(H34:I34:J34)</f>
        <v>4978056</v>
      </c>
    </row>
    <row r="35" spans="1:11" ht="12.75">
      <c r="A35" s="486">
        <v>30</v>
      </c>
      <c r="B35" s="643" t="s">
        <v>270</v>
      </c>
      <c r="C35" s="643"/>
      <c r="D35" s="643"/>
      <c r="E35" s="643"/>
      <c r="F35" s="488">
        <v>3000000</v>
      </c>
      <c r="G35" s="490"/>
      <c r="H35" s="487">
        <v>199497.5</v>
      </c>
      <c r="I35" s="487">
        <v>2141267</v>
      </c>
      <c r="J35" s="487"/>
      <c r="K35" s="487">
        <f>SUM(H35:I35:J35)</f>
        <v>2340764.5</v>
      </c>
    </row>
    <row r="36" spans="1:11" ht="12.75">
      <c r="A36" s="486">
        <v>31</v>
      </c>
      <c r="B36" s="643" t="s">
        <v>271</v>
      </c>
      <c r="C36" s="643"/>
      <c r="D36" s="643"/>
      <c r="E36" s="643"/>
      <c r="F36" s="488">
        <v>2200000</v>
      </c>
      <c r="G36" s="490"/>
      <c r="H36" s="487">
        <v>428742</v>
      </c>
      <c r="I36" s="487">
        <v>1390168</v>
      </c>
      <c r="J36" s="487">
        <v>36675</v>
      </c>
      <c r="K36" s="487">
        <f>SUM(H36:I36:J36)</f>
        <v>1855585</v>
      </c>
    </row>
    <row r="37" spans="1:11" ht="12.75">
      <c r="A37" s="486">
        <v>32</v>
      </c>
      <c r="B37" s="643" t="s">
        <v>272</v>
      </c>
      <c r="C37" s="643"/>
      <c r="D37" s="643"/>
      <c r="E37" s="643"/>
      <c r="F37" s="488">
        <v>1654114</v>
      </c>
      <c r="G37" s="490"/>
      <c r="H37" s="487">
        <v>486532</v>
      </c>
      <c r="I37" s="487">
        <v>1167582</v>
      </c>
      <c r="J37" s="487"/>
      <c r="K37" s="487">
        <f>SUM(H37:I37:J37)</f>
        <v>1654114</v>
      </c>
    </row>
    <row r="38" spans="1:11" ht="12.75">
      <c r="A38" s="486">
        <v>33</v>
      </c>
      <c r="B38" s="643" t="s">
        <v>273</v>
      </c>
      <c r="C38" s="643"/>
      <c r="D38" s="643"/>
      <c r="E38" s="643"/>
      <c r="F38" s="488">
        <v>2173497</v>
      </c>
      <c r="G38" s="490"/>
      <c r="H38" s="487">
        <v>1433529</v>
      </c>
      <c r="I38" s="487">
        <v>559003</v>
      </c>
      <c r="J38" s="487"/>
      <c r="K38" s="487">
        <f>SUM(H38:I38:J38)</f>
        <v>1992532</v>
      </c>
    </row>
    <row r="39" spans="1:11" ht="12.75">
      <c r="A39" s="486">
        <v>34</v>
      </c>
      <c r="B39" s="643" t="s">
        <v>274</v>
      </c>
      <c r="C39" s="643"/>
      <c r="D39" s="643"/>
      <c r="E39" s="643"/>
      <c r="F39" s="488">
        <v>1800000</v>
      </c>
      <c r="G39" s="490"/>
      <c r="H39" s="487">
        <v>1578000</v>
      </c>
      <c r="I39" s="487">
        <v>-23000</v>
      </c>
      <c r="J39" s="487"/>
      <c r="K39" s="487">
        <f>SUM(H39:I39:J39)</f>
        <v>1555000</v>
      </c>
    </row>
    <row r="40" spans="1:11" ht="12.75">
      <c r="A40" s="486">
        <v>35</v>
      </c>
      <c r="B40" s="643" t="s">
        <v>275</v>
      </c>
      <c r="C40" s="643"/>
      <c r="D40" s="643"/>
      <c r="E40" s="643"/>
      <c r="F40" s="488">
        <v>3977620</v>
      </c>
      <c r="G40" s="490"/>
      <c r="H40" s="487">
        <v>2055726</v>
      </c>
      <c r="I40" s="487">
        <v>1164994</v>
      </c>
      <c r="J40" s="487">
        <v>220602.6</v>
      </c>
      <c r="K40" s="487">
        <f>SUM(H40:I40:J40)</f>
        <v>3441322.6</v>
      </c>
    </row>
    <row r="41" spans="1:11" ht="12.75">
      <c r="A41" s="486">
        <v>36</v>
      </c>
      <c r="B41" s="643" t="s">
        <v>276</v>
      </c>
      <c r="C41" s="643"/>
      <c r="D41" s="643"/>
      <c r="E41" s="643"/>
      <c r="F41" s="488">
        <v>800000</v>
      </c>
      <c r="G41" s="490"/>
      <c r="H41" s="487">
        <v>239500</v>
      </c>
      <c r="I41" s="487">
        <v>301954</v>
      </c>
      <c r="J41" s="487">
        <v>158791</v>
      </c>
      <c r="K41" s="487">
        <f>SUM(H41:I41:J41)</f>
        <v>700245</v>
      </c>
    </row>
    <row r="42" spans="1:11" ht="12.75">
      <c r="A42" s="486">
        <v>37</v>
      </c>
      <c r="B42" s="643" t="s">
        <v>277</v>
      </c>
      <c r="C42" s="643"/>
      <c r="D42" s="643"/>
      <c r="E42" s="643"/>
      <c r="F42" s="488">
        <v>2500000</v>
      </c>
      <c r="G42" s="490"/>
      <c r="H42" s="487">
        <v>344000</v>
      </c>
      <c r="I42" s="487">
        <v>1893600</v>
      </c>
      <c r="J42" s="487"/>
      <c r="K42" s="487">
        <f>SUM(H42:I42:J42)</f>
        <v>2237600</v>
      </c>
    </row>
    <row r="43" spans="1:11" ht="12.75">
      <c r="A43" s="486">
        <v>38</v>
      </c>
      <c r="B43" s="642" t="s">
        <v>278</v>
      </c>
      <c r="C43" s="642"/>
      <c r="D43" s="642"/>
      <c r="E43" s="642"/>
      <c r="F43" s="488">
        <v>2000000</v>
      </c>
      <c r="G43" s="490"/>
      <c r="H43" s="487">
        <v>1971448</v>
      </c>
      <c r="I43" s="487">
        <v>-16685</v>
      </c>
      <c r="J43" s="487"/>
      <c r="K43" s="487">
        <f>SUM(H43:I43:J43)</f>
        <v>1954763</v>
      </c>
    </row>
    <row r="44" spans="1:11" ht="12.75">
      <c r="A44" s="486">
        <v>39</v>
      </c>
      <c r="B44" s="643" t="s">
        <v>279</v>
      </c>
      <c r="C44" s="643"/>
      <c r="D44" s="643"/>
      <c r="E44" s="643"/>
      <c r="F44" s="488">
        <v>1599826</v>
      </c>
      <c r="G44" s="490"/>
      <c r="H44" s="487">
        <v>221250</v>
      </c>
      <c r="I44" s="487">
        <v>1351575</v>
      </c>
      <c r="J44" s="487"/>
      <c r="K44" s="487">
        <f>SUM(H44:I44:J44)</f>
        <v>1572825</v>
      </c>
    </row>
    <row r="45" spans="1:11" ht="12.75">
      <c r="A45" s="486">
        <v>40</v>
      </c>
      <c r="B45" s="643" t="s">
        <v>280</v>
      </c>
      <c r="C45" s="643"/>
      <c r="D45" s="643"/>
      <c r="E45" s="643"/>
      <c r="F45" s="488">
        <v>1382512</v>
      </c>
      <c r="G45" s="490"/>
      <c r="H45" s="487">
        <v>320400</v>
      </c>
      <c r="I45" s="487">
        <v>950482</v>
      </c>
      <c r="J45" s="487"/>
      <c r="K45" s="487">
        <f>SUM(H45:I45:J45)</f>
        <v>1270882</v>
      </c>
    </row>
    <row r="46" spans="1:11" ht="12.75">
      <c r="A46" s="486">
        <v>41</v>
      </c>
      <c r="B46" s="643" t="s">
        <v>281</v>
      </c>
      <c r="C46" s="642"/>
      <c r="D46" s="642"/>
      <c r="E46" s="642"/>
      <c r="F46" s="488">
        <v>539753</v>
      </c>
      <c r="G46" s="490"/>
      <c r="H46" s="487">
        <v>276463</v>
      </c>
      <c r="I46" s="487">
        <v>222180</v>
      </c>
      <c r="J46" s="487"/>
      <c r="K46" s="487">
        <f>SUM(H46:I46:J46)</f>
        <v>498643</v>
      </c>
    </row>
    <row r="47" spans="1:11" ht="12.75">
      <c r="A47" s="486">
        <v>42</v>
      </c>
      <c r="B47" s="643" t="s">
        <v>282</v>
      </c>
      <c r="C47" s="642"/>
      <c r="D47" s="642"/>
      <c r="E47" s="642"/>
      <c r="F47" s="488">
        <v>492463</v>
      </c>
      <c r="G47" s="490"/>
      <c r="H47" s="487">
        <v>37950</v>
      </c>
      <c r="I47" s="487">
        <v>348104</v>
      </c>
      <c r="J47" s="487"/>
      <c r="K47" s="487">
        <f>SUM(H47:I47:J47)</f>
        <v>386054</v>
      </c>
    </row>
    <row r="48" spans="1:11" ht="12.75">
      <c r="A48" s="486">
        <v>43</v>
      </c>
      <c r="B48" s="643" t="s">
        <v>283</v>
      </c>
      <c r="C48" s="642"/>
      <c r="D48" s="642"/>
      <c r="E48" s="642"/>
      <c r="F48" s="488">
        <v>484053</v>
      </c>
      <c r="G48" s="490"/>
      <c r="H48" s="487">
        <v>167187</v>
      </c>
      <c r="I48" s="487">
        <v>247475</v>
      </c>
      <c r="J48" s="487"/>
      <c r="K48" s="487">
        <f>SUM(H48:I48:J48)</f>
        <v>414662</v>
      </c>
    </row>
    <row r="49" spans="1:11" ht="12.75">
      <c r="A49" s="486">
        <v>44</v>
      </c>
      <c r="B49" s="643" t="s">
        <v>284</v>
      </c>
      <c r="C49" s="643"/>
      <c r="D49" s="643"/>
      <c r="E49" s="643"/>
      <c r="F49" s="488">
        <v>2934699</v>
      </c>
      <c r="G49" s="490"/>
      <c r="H49" s="487">
        <v>717502</v>
      </c>
      <c r="I49" s="487">
        <v>978235</v>
      </c>
      <c r="J49" s="487">
        <v>522469</v>
      </c>
      <c r="K49" s="487">
        <f>SUM(H49:I49:J49)</f>
        <v>2218206</v>
      </c>
    </row>
    <row r="50" spans="1:11" ht="12.75">
      <c r="A50" s="486">
        <v>45</v>
      </c>
      <c r="B50" s="643" t="s">
        <v>285</v>
      </c>
      <c r="C50" s="642"/>
      <c r="D50" s="642"/>
      <c r="E50" s="642"/>
      <c r="F50" s="488">
        <v>2151100</v>
      </c>
      <c r="G50" s="490"/>
      <c r="H50" s="487"/>
      <c r="I50" s="487">
        <v>1344975</v>
      </c>
      <c r="J50" s="487">
        <v>727573</v>
      </c>
      <c r="K50" s="487">
        <f>SUM(H50:I50:J50)</f>
        <v>2072548</v>
      </c>
    </row>
    <row r="51" spans="1:11" ht="12.75">
      <c r="A51" s="486">
        <v>46</v>
      </c>
      <c r="B51" s="643" t="s">
        <v>286</v>
      </c>
      <c r="C51" s="642"/>
      <c r="D51" s="642"/>
      <c r="E51" s="642"/>
      <c r="F51" s="488">
        <v>4742000</v>
      </c>
      <c r="G51" s="490"/>
      <c r="H51" s="487">
        <v>330000</v>
      </c>
      <c r="I51" s="487">
        <v>3912000</v>
      </c>
      <c r="J51" s="487">
        <v>500000</v>
      </c>
      <c r="K51" s="487">
        <f>SUM(H51:I51:J51)</f>
        <v>4742000</v>
      </c>
    </row>
    <row r="52" spans="1:11" ht="12.75">
      <c r="A52" s="486">
        <v>47</v>
      </c>
      <c r="B52" s="643" t="s">
        <v>287</v>
      </c>
      <c r="C52" s="642"/>
      <c r="D52" s="642"/>
      <c r="E52" s="642"/>
      <c r="F52" s="488">
        <v>2526397</v>
      </c>
      <c r="G52" s="490"/>
      <c r="H52" s="487">
        <v>817331</v>
      </c>
      <c r="I52" s="487">
        <v>1472118</v>
      </c>
      <c r="J52" s="487"/>
      <c r="K52" s="487">
        <f>SUM(H52:I52:J52)</f>
        <v>2289449</v>
      </c>
    </row>
    <row r="53" spans="1:12" ht="12.75">
      <c r="A53" s="486">
        <v>48</v>
      </c>
      <c r="B53" s="643" t="s">
        <v>288</v>
      </c>
      <c r="C53" s="642"/>
      <c r="D53" s="642"/>
      <c r="E53" s="642"/>
      <c r="F53" s="488">
        <v>1452200</v>
      </c>
      <c r="G53" s="490"/>
      <c r="H53" s="487">
        <v>538375</v>
      </c>
      <c r="I53" s="487">
        <v>264567</v>
      </c>
      <c r="J53" s="487">
        <v>432296</v>
      </c>
      <c r="K53" s="487">
        <f>SUM(H53:I53:J53)</f>
        <v>1235238</v>
      </c>
      <c r="L53" s="54"/>
    </row>
    <row r="54" spans="1:11" ht="12.75">
      <c r="A54" s="486">
        <v>49</v>
      </c>
      <c r="B54" s="643" t="s">
        <v>289</v>
      </c>
      <c r="C54" s="643"/>
      <c r="D54" s="643"/>
      <c r="E54" s="643"/>
      <c r="F54" s="488">
        <v>2000000</v>
      </c>
      <c r="G54" s="490"/>
      <c r="H54" s="88"/>
      <c r="I54" s="487">
        <v>1360038</v>
      </c>
      <c r="J54" s="487">
        <v>381542</v>
      </c>
      <c r="K54" s="487">
        <f>SUM(H54:I54:J54)</f>
        <v>1741580</v>
      </c>
    </row>
    <row r="55" spans="1:11" ht="12.75">
      <c r="A55" s="486">
        <v>50</v>
      </c>
      <c r="B55" s="643" t="s">
        <v>290</v>
      </c>
      <c r="C55" s="643"/>
      <c r="D55" s="643"/>
      <c r="E55" s="643"/>
      <c r="F55" s="488">
        <v>980200</v>
      </c>
      <c r="G55" s="490"/>
      <c r="H55" s="88"/>
      <c r="I55" s="487">
        <v>882180</v>
      </c>
      <c r="J55" s="487">
        <v>98020</v>
      </c>
      <c r="K55" s="487">
        <f>SUM(H55:I55:J55)</f>
        <v>980200</v>
      </c>
    </row>
    <row r="56" spans="1:11" ht="12.75">
      <c r="A56" s="486">
        <v>51</v>
      </c>
      <c r="B56" s="643" t="s">
        <v>291</v>
      </c>
      <c r="C56" s="643"/>
      <c r="D56" s="643"/>
      <c r="E56" s="643"/>
      <c r="F56" s="488">
        <v>1607720</v>
      </c>
      <c r="G56" s="490"/>
      <c r="H56" s="88"/>
      <c r="I56" s="487">
        <v>732157</v>
      </c>
      <c r="J56" s="487">
        <v>633893</v>
      </c>
      <c r="K56" s="487">
        <f>SUM(H56:I56:J56)</f>
        <v>1366050</v>
      </c>
    </row>
    <row r="57" spans="1:11" ht="12.75">
      <c r="A57" s="486">
        <v>52</v>
      </c>
      <c r="B57" s="643" t="s">
        <v>292</v>
      </c>
      <c r="C57" s="643"/>
      <c r="D57" s="643"/>
      <c r="E57" s="643"/>
      <c r="F57" s="488">
        <v>2400000</v>
      </c>
      <c r="G57" s="490"/>
      <c r="H57" s="88"/>
      <c r="I57" s="487">
        <v>2400000</v>
      </c>
      <c r="J57" s="487"/>
      <c r="K57" s="487">
        <f>SUM(H57:I57:J57)</f>
        <v>2400000</v>
      </c>
    </row>
    <row r="58" spans="1:11" ht="12.75">
      <c r="A58" s="486">
        <v>53</v>
      </c>
      <c r="B58" s="643" t="s">
        <v>293</v>
      </c>
      <c r="C58" s="643"/>
      <c r="D58" s="643"/>
      <c r="E58" s="643"/>
      <c r="F58" s="488">
        <v>2195045</v>
      </c>
      <c r="G58" s="490"/>
      <c r="H58" s="88"/>
      <c r="I58" s="487">
        <v>1359194</v>
      </c>
      <c r="J58" s="487">
        <v>416659</v>
      </c>
      <c r="K58" s="487">
        <f>SUM(H58:I58:J58)</f>
        <v>1775853</v>
      </c>
    </row>
    <row r="59" spans="1:11" ht="12.75">
      <c r="A59" s="486">
        <v>54</v>
      </c>
      <c r="B59" s="643" t="s">
        <v>259</v>
      </c>
      <c r="C59" s="643"/>
      <c r="D59" s="643"/>
      <c r="E59" s="643"/>
      <c r="F59" s="488">
        <v>2130000</v>
      </c>
      <c r="G59" s="490"/>
      <c r="H59" s="88"/>
      <c r="I59" s="487">
        <v>261750</v>
      </c>
      <c r="J59" s="487">
        <v>1261470</v>
      </c>
      <c r="K59" s="487">
        <f>SUM(H59:I59:J59)</f>
        <v>1523220</v>
      </c>
    </row>
    <row r="60" spans="1:11" ht="12.75">
      <c r="A60" s="486">
        <v>55</v>
      </c>
      <c r="B60" s="643" t="s">
        <v>294</v>
      </c>
      <c r="C60" s="643"/>
      <c r="D60" s="643"/>
      <c r="E60" s="643"/>
      <c r="F60" s="488">
        <v>1000000</v>
      </c>
      <c r="G60" s="490"/>
      <c r="H60" s="88"/>
      <c r="I60" s="487">
        <v>657964</v>
      </c>
      <c r="J60" s="487">
        <v>312039</v>
      </c>
      <c r="K60" s="487">
        <f>SUM(H60:I60:J60)</f>
        <v>970003</v>
      </c>
    </row>
    <row r="61" spans="1:11" ht="12.75">
      <c r="A61" s="486">
        <v>56</v>
      </c>
      <c r="B61" s="643" t="s">
        <v>295</v>
      </c>
      <c r="C61" s="643"/>
      <c r="D61" s="643"/>
      <c r="E61" s="643"/>
      <c r="F61" s="488">
        <v>2818000</v>
      </c>
      <c r="G61" s="508"/>
      <c r="H61" s="88"/>
      <c r="I61" s="487">
        <v>2798000</v>
      </c>
      <c r="J61" s="487"/>
      <c r="K61" s="487">
        <f>SUM(H61:I61:J61)</f>
        <v>2798000</v>
      </c>
    </row>
    <row r="62" spans="1:11" ht="12.75">
      <c r="A62" s="486">
        <v>57</v>
      </c>
      <c r="B62" s="643" t="s">
        <v>296</v>
      </c>
      <c r="C62" s="643"/>
      <c r="D62" s="643"/>
      <c r="E62" s="643"/>
      <c r="F62" s="488">
        <v>3000000</v>
      </c>
      <c r="G62" s="490"/>
      <c r="H62" s="88"/>
      <c r="I62" s="487">
        <v>3000000</v>
      </c>
      <c r="J62" s="487"/>
      <c r="K62" s="487">
        <f>SUM(H62:I62:J62)</f>
        <v>3000000</v>
      </c>
    </row>
    <row r="63" spans="1:11" ht="12.75">
      <c r="A63" s="650" t="s">
        <v>297</v>
      </c>
      <c r="B63" s="650"/>
      <c r="C63" s="650"/>
      <c r="D63" s="650"/>
      <c r="E63" s="650"/>
      <c r="F63" s="650"/>
      <c r="G63" s="650"/>
      <c r="H63" s="650"/>
      <c r="I63" s="650"/>
      <c r="J63" s="650"/>
      <c r="K63" s="650"/>
    </row>
    <row r="64" spans="1:11" ht="12.75">
      <c r="A64" s="486">
        <v>58</v>
      </c>
      <c r="B64" s="643" t="s">
        <v>298</v>
      </c>
      <c r="C64" s="643"/>
      <c r="D64" s="643"/>
      <c r="E64" s="643"/>
      <c r="F64" s="488">
        <v>1499769</v>
      </c>
      <c r="G64" s="490"/>
      <c r="H64" s="88"/>
      <c r="I64" s="487">
        <v>1202760</v>
      </c>
      <c r="J64" s="487">
        <v>139210</v>
      </c>
      <c r="K64" s="487">
        <f aca="true" t="shared" si="0" ref="K64:K103">SUM(I64:J64)</f>
        <v>1341970</v>
      </c>
    </row>
    <row r="65" spans="1:11" ht="12.75" customHeight="1">
      <c r="A65" s="486">
        <v>59</v>
      </c>
      <c r="B65" s="643" t="s">
        <v>299</v>
      </c>
      <c r="C65" s="643"/>
      <c r="D65" s="643"/>
      <c r="E65" s="643"/>
      <c r="F65" s="488">
        <v>2000000</v>
      </c>
      <c r="G65" s="490"/>
      <c r="H65" s="88"/>
      <c r="I65" s="487">
        <v>975000</v>
      </c>
      <c r="J65" s="487">
        <v>704257</v>
      </c>
      <c r="K65" s="487">
        <f t="shared" si="0"/>
        <v>1679257</v>
      </c>
    </row>
    <row r="66" spans="1:11" ht="12.75">
      <c r="A66" s="486">
        <v>60</v>
      </c>
      <c r="B66" s="643" t="s">
        <v>300</v>
      </c>
      <c r="C66" s="643"/>
      <c r="D66" s="643"/>
      <c r="E66" s="643"/>
      <c r="F66" s="488">
        <v>1500000</v>
      </c>
      <c r="G66" s="490"/>
      <c r="H66" s="88"/>
      <c r="I66" s="487">
        <v>255000</v>
      </c>
      <c r="J66" s="487">
        <v>1036427</v>
      </c>
      <c r="K66" s="487">
        <f t="shared" si="0"/>
        <v>1291427</v>
      </c>
    </row>
    <row r="67" spans="1:11" ht="12.75" customHeight="1">
      <c r="A67" s="486">
        <v>61</v>
      </c>
      <c r="B67" s="643" t="s">
        <v>301</v>
      </c>
      <c r="C67" s="643"/>
      <c r="D67" s="643"/>
      <c r="E67" s="643"/>
      <c r="F67" s="488">
        <v>2500000</v>
      </c>
      <c r="G67" s="490"/>
      <c r="H67" s="88"/>
      <c r="I67" s="487">
        <v>757029</v>
      </c>
      <c r="J67" s="487">
        <v>1350610</v>
      </c>
      <c r="K67" s="487">
        <f t="shared" si="0"/>
        <v>2107639</v>
      </c>
    </row>
    <row r="68" spans="1:11" ht="12.75">
      <c r="A68" s="486">
        <v>62</v>
      </c>
      <c r="B68" s="643" t="s">
        <v>302</v>
      </c>
      <c r="C68" s="643"/>
      <c r="D68" s="643"/>
      <c r="E68" s="643"/>
      <c r="F68" s="488">
        <v>245708</v>
      </c>
      <c r="G68" s="490"/>
      <c r="H68" s="88"/>
      <c r="I68" s="487">
        <v>206843</v>
      </c>
      <c r="J68" s="487">
        <v>13500</v>
      </c>
      <c r="K68" s="487">
        <f t="shared" si="0"/>
        <v>220343</v>
      </c>
    </row>
    <row r="69" spans="1:11" ht="12.75">
      <c r="A69" s="486">
        <v>63</v>
      </c>
      <c r="B69" s="643" t="s">
        <v>303</v>
      </c>
      <c r="C69" s="643"/>
      <c r="D69" s="643"/>
      <c r="E69" s="643"/>
      <c r="F69" s="488">
        <v>168697</v>
      </c>
      <c r="G69" s="490"/>
      <c r="H69" s="88"/>
      <c r="I69" s="487">
        <v>158287</v>
      </c>
      <c r="J69" s="487"/>
      <c r="K69" s="487">
        <f t="shared" si="0"/>
        <v>158287</v>
      </c>
    </row>
    <row r="70" spans="1:11" ht="12.75">
      <c r="A70" s="486">
        <v>64</v>
      </c>
      <c r="B70" s="643" t="s">
        <v>304</v>
      </c>
      <c r="C70" s="643"/>
      <c r="D70" s="643"/>
      <c r="E70" s="643"/>
      <c r="F70" s="488">
        <v>1449077</v>
      </c>
      <c r="G70" s="490"/>
      <c r="H70" s="88"/>
      <c r="I70" s="487">
        <v>883983</v>
      </c>
      <c r="J70" s="487">
        <v>411105</v>
      </c>
      <c r="K70" s="487">
        <f t="shared" si="0"/>
        <v>1295088</v>
      </c>
    </row>
    <row r="71" spans="1:11" ht="12.75">
      <c r="A71" s="486">
        <v>65</v>
      </c>
      <c r="B71" s="643" t="s">
        <v>305</v>
      </c>
      <c r="C71" s="643"/>
      <c r="D71" s="643"/>
      <c r="E71" s="643"/>
      <c r="F71" s="488">
        <v>3000000</v>
      </c>
      <c r="G71" s="490"/>
      <c r="H71" s="88"/>
      <c r="I71" s="487">
        <v>737000</v>
      </c>
      <c r="J71" s="487">
        <v>1979707</v>
      </c>
      <c r="K71" s="487">
        <f t="shared" si="0"/>
        <v>2716707</v>
      </c>
    </row>
    <row r="72" spans="1:11" ht="12.75">
      <c r="A72" s="486">
        <v>66</v>
      </c>
      <c r="B72" s="643" t="s">
        <v>306</v>
      </c>
      <c r="C72" s="643"/>
      <c r="D72" s="643"/>
      <c r="E72" s="643"/>
      <c r="F72" s="488">
        <v>1000000</v>
      </c>
      <c r="G72" s="490"/>
      <c r="H72" s="88"/>
      <c r="I72" s="487">
        <v>950000</v>
      </c>
      <c r="J72" s="487"/>
      <c r="K72" s="487">
        <f t="shared" si="0"/>
        <v>950000</v>
      </c>
    </row>
    <row r="73" spans="1:11" ht="12.75">
      <c r="A73" s="486">
        <v>67</v>
      </c>
      <c r="B73" s="643" t="s">
        <v>307</v>
      </c>
      <c r="C73" s="643"/>
      <c r="D73" s="643"/>
      <c r="E73" s="643"/>
      <c r="F73" s="488">
        <v>956900</v>
      </c>
      <c r="G73" s="490"/>
      <c r="H73" s="88"/>
      <c r="I73" s="487">
        <v>451605</v>
      </c>
      <c r="J73" s="487">
        <v>426119</v>
      </c>
      <c r="K73" s="487">
        <f t="shared" si="0"/>
        <v>877724</v>
      </c>
    </row>
    <row r="74" spans="1:11" ht="12.75">
      <c r="A74" s="486">
        <v>68</v>
      </c>
      <c r="B74" s="643" t="s">
        <v>308</v>
      </c>
      <c r="C74" s="643"/>
      <c r="D74" s="643"/>
      <c r="E74" s="643"/>
      <c r="F74" s="488">
        <v>600000</v>
      </c>
      <c r="G74" s="490"/>
      <c r="H74" s="88"/>
      <c r="I74" s="487">
        <v>144288</v>
      </c>
      <c r="J74" s="487">
        <v>230093</v>
      </c>
      <c r="K74" s="487">
        <f t="shared" si="0"/>
        <v>374381</v>
      </c>
    </row>
    <row r="75" spans="1:11" ht="12.75">
      <c r="A75" s="486">
        <v>69</v>
      </c>
      <c r="B75" s="643" t="s">
        <v>309</v>
      </c>
      <c r="C75" s="643"/>
      <c r="D75" s="643"/>
      <c r="E75" s="643"/>
      <c r="F75" s="488">
        <v>3500000</v>
      </c>
      <c r="G75" s="490"/>
      <c r="H75" s="88"/>
      <c r="I75" s="487">
        <v>2020846</v>
      </c>
      <c r="J75" s="487">
        <v>1423647</v>
      </c>
      <c r="K75" s="487">
        <f t="shared" si="0"/>
        <v>3444493</v>
      </c>
    </row>
    <row r="76" spans="1:11" ht="12.75">
      <c r="A76" s="486">
        <v>70</v>
      </c>
      <c r="B76" s="643" t="s">
        <v>310</v>
      </c>
      <c r="C76" s="643"/>
      <c r="D76" s="643"/>
      <c r="E76" s="643"/>
      <c r="F76" s="488">
        <v>1759794</v>
      </c>
      <c r="G76" s="490"/>
      <c r="H76" s="88"/>
      <c r="I76" s="487">
        <v>847447</v>
      </c>
      <c r="J76" s="487">
        <v>407790</v>
      </c>
      <c r="K76" s="487">
        <f t="shared" si="0"/>
        <v>1255237</v>
      </c>
    </row>
    <row r="77" spans="1:11" ht="12.75" customHeight="1">
      <c r="A77" s="486">
        <v>71</v>
      </c>
      <c r="B77" s="643" t="s">
        <v>311</v>
      </c>
      <c r="C77" s="643"/>
      <c r="D77" s="643"/>
      <c r="E77" s="643"/>
      <c r="F77" s="488">
        <v>3800000</v>
      </c>
      <c r="G77" s="490"/>
      <c r="H77" s="88"/>
      <c r="I77" s="487"/>
      <c r="J77" s="487">
        <v>2692394</v>
      </c>
      <c r="K77" s="487">
        <f t="shared" si="0"/>
        <v>2692394</v>
      </c>
    </row>
    <row r="78" spans="1:11" ht="12.75" customHeight="1">
      <c r="A78" s="486">
        <v>72</v>
      </c>
      <c r="B78" s="651" t="s">
        <v>312</v>
      </c>
      <c r="C78" s="651"/>
      <c r="D78" s="651"/>
      <c r="E78" s="506"/>
      <c r="F78" s="488"/>
      <c r="G78" s="490"/>
      <c r="H78" s="88"/>
      <c r="I78" s="487">
        <v>2366200</v>
      </c>
      <c r="J78" s="487"/>
      <c r="K78" s="487">
        <f t="shared" si="0"/>
        <v>2366200</v>
      </c>
    </row>
    <row r="79" spans="1:11" ht="12.75">
      <c r="A79" s="486">
        <v>73</v>
      </c>
      <c r="B79" s="643" t="s">
        <v>313</v>
      </c>
      <c r="C79" s="643"/>
      <c r="D79" s="643"/>
      <c r="E79" s="643"/>
      <c r="F79" s="488">
        <v>808500</v>
      </c>
      <c r="G79" s="490"/>
      <c r="H79" s="88"/>
      <c r="I79" s="487">
        <v>404250</v>
      </c>
      <c r="J79" s="487">
        <v>320409</v>
      </c>
      <c r="K79" s="487">
        <f t="shared" si="0"/>
        <v>724659</v>
      </c>
    </row>
    <row r="80" spans="1:11" ht="12.75">
      <c r="A80" s="486">
        <v>74</v>
      </c>
      <c r="B80" s="643" t="s">
        <v>314</v>
      </c>
      <c r="C80" s="643"/>
      <c r="D80" s="643"/>
      <c r="E80" s="643"/>
      <c r="F80" s="488">
        <v>3997000</v>
      </c>
      <c r="G80" s="490"/>
      <c r="H80" s="88"/>
      <c r="I80" s="487">
        <v>935000</v>
      </c>
      <c r="J80" s="487">
        <v>1939057</v>
      </c>
      <c r="K80" s="487">
        <f t="shared" si="0"/>
        <v>2874057</v>
      </c>
    </row>
    <row r="81" spans="1:11" ht="12.75">
      <c r="A81" s="486">
        <v>75</v>
      </c>
      <c r="B81" s="643" t="s">
        <v>315</v>
      </c>
      <c r="C81" s="643"/>
      <c r="D81" s="643"/>
      <c r="E81" s="643"/>
      <c r="F81" s="488">
        <v>536485</v>
      </c>
      <c r="G81" s="490"/>
      <c r="H81" s="88"/>
      <c r="I81" s="487">
        <v>175000</v>
      </c>
      <c r="J81" s="487">
        <v>206651</v>
      </c>
      <c r="K81" s="487">
        <f t="shared" si="0"/>
        <v>381651</v>
      </c>
    </row>
    <row r="82" spans="1:11" ht="12.75">
      <c r="A82" s="486">
        <v>76</v>
      </c>
      <c r="B82" s="643" t="s">
        <v>316</v>
      </c>
      <c r="C82" s="643"/>
      <c r="D82" s="643"/>
      <c r="E82" s="643"/>
      <c r="F82" s="488">
        <v>1996314</v>
      </c>
      <c r="G82" s="490"/>
      <c r="H82" s="88"/>
      <c r="I82" s="487">
        <v>53846</v>
      </c>
      <c r="J82" s="487">
        <v>1420895</v>
      </c>
      <c r="K82" s="487">
        <f t="shared" si="0"/>
        <v>1474741</v>
      </c>
    </row>
    <row r="83" spans="1:11" ht="12.75">
      <c r="A83" s="486">
        <v>77</v>
      </c>
      <c r="B83" s="643" t="s">
        <v>317</v>
      </c>
      <c r="C83" s="643"/>
      <c r="D83" s="643"/>
      <c r="E83" s="643"/>
      <c r="F83" s="488">
        <v>1604478</v>
      </c>
      <c r="G83" s="490"/>
      <c r="H83" s="88"/>
      <c r="I83" s="487">
        <v>134404</v>
      </c>
      <c r="J83" s="487">
        <v>1409452</v>
      </c>
      <c r="K83" s="487">
        <f t="shared" si="0"/>
        <v>1543856</v>
      </c>
    </row>
    <row r="84" spans="1:11" ht="12.75">
      <c r="A84" s="486">
        <v>78</v>
      </c>
      <c r="B84" s="643" t="s">
        <v>318</v>
      </c>
      <c r="C84" s="643"/>
      <c r="D84" s="643"/>
      <c r="E84" s="643"/>
      <c r="F84" s="488">
        <v>380000</v>
      </c>
      <c r="G84" s="490"/>
      <c r="H84" s="88"/>
      <c r="I84" s="487"/>
      <c r="J84" s="487">
        <v>379399</v>
      </c>
      <c r="K84" s="487">
        <f t="shared" si="0"/>
        <v>379399</v>
      </c>
    </row>
    <row r="85" spans="1:11" ht="12.75">
      <c r="A85" s="486">
        <v>79</v>
      </c>
      <c r="B85" s="643" t="s">
        <v>319</v>
      </c>
      <c r="C85" s="643"/>
      <c r="D85" s="643"/>
      <c r="E85" s="643"/>
      <c r="F85" s="488">
        <v>5438846</v>
      </c>
      <c r="G85" s="490"/>
      <c r="H85" s="88"/>
      <c r="I85" s="487">
        <v>5350542</v>
      </c>
      <c r="J85" s="487"/>
      <c r="K85" s="487">
        <f t="shared" si="0"/>
        <v>5350542</v>
      </c>
    </row>
    <row r="86" spans="1:11" ht="12.75">
      <c r="A86" s="486">
        <v>80</v>
      </c>
      <c r="B86" s="643" t="s">
        <v>320</v>
      </c>
      <c r="C86" s="643"/>
      <c r="D86" s="643"/>
      <c r="E86" s="643"/>
      <c r="F86" s="488">
        <v>2957153</v>
      </c>
      <c r="G86" s="490"/>
      <c r="H86" s="88"/>
      <c r="I86" s="487">
        <v>471644</v>
      </c>
      <c r="J86" s="487">
        <v>2476217</v>
      </c>
      <c r="K86" s="487">
        <f t="shared" si="0"/>
        <v>2947861</v>
      </c>
    </row>
    <row r="87" spans="1:11" ht="12.75">
      <c r="A87" s="486">
        <v>81</v>
      </c>
      <c r="B87" s="643" t="s">
        <v>321</v>
      </c>
      <c r="C87" s="643"/>
      <c r="D87" s="643"/>
      <c r="E87" s="643"/>
      <c r="F87" s="488">
        <v>2463550</v>
      </c>
      <c r="G87" s="490"/>
      <c r="H87" s="88"/>
      <c r="I87" s="487">
        <v>739065</v>
      </c>
      <c r="J87" s="487"/>
      <c r="K87" s="487">
        <f t="shared" si="0"/>
        <v>739065</v>
      </c>
    </row>
    <row r="88" spans="1:11" ht="12.75">
      <c r="A88" s="486">
        <v>82</v>
      </c>
      <c r="B88" s="643" t="s">
        <v>322</v>
      </c>
      <c r="C88" s="643"/>
      <c r="D88" s="643"/>
      <c r="E88" s="643"/>
      <c r="F88" s="488">
        <v>3808160</v>
      </c>
      <c r="G88" s="490"/>
      <c r="H88" s="88"/>
      <c r="I88" s="487"/>
      <c r="J88" s="487">
        <v>3374250.5</v>
      </c>
      <c r="K88" s="487">
        <f t="shared" si="0"/>
        <v>3374250.5</v>
      </c>
    </row>
    <row r="89" spans="1:11" ht="12.75">
      <c r="A89" s="486">
        <v>83</v>
      </c>
      <c r="B89" s="643" t="s">
        <v>323</v>
      </c>
      <c r="C89" s="643"/>
      <c r="D89" s="643"/>
      <c r="E89" s="643"/>
      <c r="F89" s="488">
        <v>589450</v>
      </c>
      <c r="G89" s="490"/>
      <c r="H89" s="88"/>
      <c r="I89" s="487"/>
      <c r="J89" s="487">
        <v>584439</v>
      </c>
      <c r="K89" s="487">
        <f t="shared" si="0"/>
        <v>584439</v>
      </c>
    </row>
    <row r="90" spans="1:11" ht="12.75">
      <c r="A90" s="486">
        <v>84</v>
      </c>
      <c r="B90" s="643" t="s">
        <v>324</v>
      </c>
      <c r="C90" s="643"/>
      <c r="D90" s="643"/>
      <c r="E90" s="643"/>
      <c r="F90" s="488">
        <v>68600</v>
      </c>
      <c r="G90" s="490"/>
      <c r="H90" s="88"/>
      <c r="I90" s="487"/>
      <c r="J90" s="487"/>
      <c r="K90" s="487">
        <f t="shared" si="0"/>
        <v>0</v>
      </c>
    </row>
    <row r="91" spans="1:11" ht="12.75">
      <c r="A91" s="486">
        <v>85</v>
      </c>
      <c r="B91" s="643" t="s">
        <v>325</v>
      </c>
      <c r="C91" s="643"/>
      <c r="D91" s="643"/>
      <c r="E91" s="643"/>
      <c r="F91" s="488">
        <v>3631191</v>
      </c>
      <c r="G91" s="490"/>
      <c r="H91" s="88"/>
      <c r="I91" s="487"/>
      <c r="J91" s="487">
        <v>2813191.5</v>
      </c>
      <c r="K91" s="487">
        <f t="shared" si="0"/>
        <v>2813191.5</v>
      </c>
    </row>
    <row r="92" spans="1:11" ht="12.75">
      <c r="A92" s="486">
        <v>86</v>
      </c>
      <c r="B92" s="643" t="s">
        <v>326</v>
      </c>
      <c r="C92" s="643"/>
      <c r="D92" s="643"/>
      <c r="E92" s="643"/>
      <c r="F92" s="488">
        <v>328944</v>
      </c>
      <c r="G92" s="490"/>
      <c r="H92" s="88"/>
      <c r="I92" s="487"/>
      <c r="J92" s="487">
        <v>148944</v>
      </c>
      <c r="K92" s="487">
        <f t="shared" si="0"/>
        <v>148944</v>
      </c>
    </row>
    <row r="93" spans="1:11" ht="12.75">
      <c r="A93" s="486">
        <v>87</v>
      </c>
      <c r="B93" s="643" t="s">
        <v>327</v>
      </c>
      <c r="C93" s="643"/>
      <c r="D93" s="643"/>
      <c r="E93" s="643"/>
      <c r="F93" s="488">
        <v>2113458</v>
      </c>
      <c r="G93" s="490"/>
      <c r="H93" s="88"/>
      <c r="I93" s="487"/>
      <c r="J93" s="487">
        <v>2108711</v>
      </c>
      <c r="K93" s="487">
        <f t="shared" si="0"/>
        <v>2108711</v>
      </c>
    </row>
    <row r="94" spans="1:11" ht="12.75">
      <c r="A94" s="486">
        <v>88</v>
      </c>
      <c r="B94" s="643" t="s">
        <v>328</v>
      </c>
      <c r="C94" s="643"/>
      <c r="D94" s="643"/>
      <c r="E94" s="643"/>
      <c r="F94" s="488">
        <v>595590</v>
      </c>
      <c r="G94" s="490"/>
      <c r="H94" s="88"/>
      <c r="I94" s="487"/>
      <c r="J94" s="487">
        <v>390749</v>
      </c>
      <c r="K94" s="487">
        <f t="shared" si="0"/>
        <v>390749</v>
      </c>
    </row>
    <row r="95" spans="1:11" ht="12.75">
      <c r="A95" s="486">
        <v>89</v>
      </c>
      <c r="B95" s="643" t="s">
        <v>329</v>
      </c>
      <c r="C95" s="643"/>
      <c r="D95" s="643"/>
      <c r="E95" s="643"/>
      <c r="F95" s="488">
        <v>1814119</v>
      </c>
      <c r="G95" s="490"/>
      <c r="H95" s="88"/>
      <c r="I95" s="487"/>
      <c r="J95" s="487">
        <v>1318092</v>
      </c>
      <c r="K95" s="487">
        <f t="shared" si="0"/>
        <v>1318092</v>
      </c>
    </row>
    <row r="96" spans="1:11" ht="12.75">
      <c r="A96" s="486">
        <v>90</v>
      </c>
      <c r="B96" s="643" t="s">
        <v>330</v>
      </c>
      <c r="C96" s="643"/>
      <c r="D96" s="643"/>
      <c r="E96" s="643"/>
      <c r="F96" s="488">
        <v>2095250</v>
      </c>
      <c r="G96" s="490"/>
      <c r="H96" s="88"/>
      <c r="I96" s="487"/>
      <c r="J96" s="487">
        <v>491940</v>
      </c>
      <c r="K96" s="487">
        <f t="shared" si="0"/>
        <v>491940</v>
      </c>
    </row>
    <row r="97" spans="1:11" ht="12.75">
      <c r="A97" s="486">
        <v>91</v>
      </c>
      <c r="B97" s="643" t="s">
        <v>331</v>
      </c>
      <c r="C97" s="643"/>
      <c r="D97" s="643"/>
      <c r="E97" s="643"/>
      <c r="F97" s="488">
        <v>2936533</v>
      </c>
      <c r="G97" s="490"/>
      <c r="H97" s="88"/>
      <c r="I97" s="487"/>
      <c r="J97" s="487">
        <v>2688767</v>
      </c>
      <c r="K97" s="487">
        <f t="shared" si="0"/>
        <v>2688767</v>
      </c>
    </row>
    <row r="98" spans="1:11" ht="12.75">
      <c r="A98" s="486">
        <v>92</v>
      </c>
      <c r="B98" s="643" t="s">
        <v>332</v>
      </c>
      <c r="C98" s="643"/>
      <c r="D98" s="643"/>
      <c r="E98" s="643"/>
      <c r="F98" s="488">
        <v>1999980</v>
      </c>
      <c r="G98" s="490"/>
      <c r="H98" s="88"/>
      <c r="I98" s="487"/>
      <c r="J98" s="487">
        <v>1319420</v>
      </c>
      <c r="K98" s="487">
        <f t="shared" si="0"/>
        <v>1319420</v>
      </c>
    </row>
    <row r="99" spans="1:11" ht="12.75">
      <c r="A99" s="486">
        <v>93</v>
      </c>
      <c r="B99" s="643" t="s">
        <v>333</v>
      </c>
      <c r="C99" s="643"/>
      <c r="D99" s="643"/>
      <c r="E99" s="643"/>
      <c r="F99" s="488">
        <v>5000000</v>
      </c>
      <c r="G99" s="490"/>
      <c r="H99" s="88"/>
      <c r="I99" s="487"/>
      <c r="J99" s="487">
        <v>4963420</v>
      </c>
      <c r="K99" s="487">
        <f t="shared" si="0"/>
        <v>4963420</v>
      </c>
    </row>
    <row r="100" spans="1:11" ht="12.75">
      <c r="A100" s="486">
        <v>94</v>
      </c>
      <c r="B100" s="643" t="s">
        <v>334</v>
      </c>
      <c r="C100" s="643"/>
      <c r="D100" s="643"/>
      <c r="E100" s="643"/>
      <c r="F100" s="488">
        <v>3000000</v>
      </c>
      <c r="G100" s="490"/>
      <c r="H100" s="88"/>
      <c r="I100" s="487"/>
      <c r="J100" s="487">
        <v>2911713</v>
      </c>
      <c r="K100" s="487">
        <f t="shared" si="0"/>
        <v>2911713</v>
      </c>
    </row>
    <row r="101" spans="1:11" ht="12.75">
      <c r="A101" s="486">
        <v>95</v>
      </c>
      <c r="B101" s="643" t="s">
        <v>335</v>
      </c>
      <c r="C101" s="643"/>
      <c r="D101" s="643"/>
      <c r="E101" s="643"/>
      <c r="F101" s="488">
        <v>1496871</v>
      </c>
      <c r="G101" s="490"/>
      <c r="H101" s="88"/>
      <c r="I101" s="487"/>
      <c r="J101" s="487">
        <v>940657</v>
      </c>
      <c r="K101" s="487">
        <f t="shared" si="0"/>
        <v>940657</v>
      </c>
    </row>
    <row r="102" spans="1:11" ht="12.75" customHeight="1">
      <c r="A102" s="486">
        <v>96</v>
      </c>
      <c r="B102" s="643" t="s">
        <v>336</v>
      </c>
      <c r="C102" s="643"/>
      <c r="D102" s="643"/>
      <c r="E102" s="643"/>
      <c r="F102" s="488">
        <v>2500000</v>
      </c>
      <c r="G102" s="490"/>
      <c r="H102" s="88"/>
      <c r="I102" s="487"/>
      <c r="J102" s="487">
        <v>2500000</v>
      </c>
      <c r="K102" s="487">
        <f t="shared" si="0"/>
        <v>2500000</v>
      </c>
    </row>
    <row r="103" spans="1:11" ht="12.75" customHeight="1">
      <c r="A103" s="486">
        <v>97</v>
      </c>
      <c r="B103" s="643" t="s">
        <v>337</v>
      </c>
      <c r="C103" s="643"/>
      <c r="D103" s="643"/>
      <c r="E103" s="643"/>
      <c r="F103" s="488">
        <v>1000000</v>
      </c>
      <c r="G103" s="490"/>
      <c r="H103" s="88"/>
      <c r="I103" s="487"/>
      <c r="J103" s="487">
        <v>500000</v>
      </c>
      <c r="K103" s="487">
        <f t="shared" si="0"/>
        <v>500000</v>
      </c>
    </row>
    <row r="104" spans="1:11" ht="12.75">
      <c r="A104" s="650" t="s">
        <v>338</v>
      </c>
      <c r="B104" s="650"/>
      <c r="C104" s="650"/>
      <c r="D104" s="650"/>
      <c r="E104" s="650"/>
      <c r="F104" s="650"/>
      <c r="G104" s="650"/>
      <c r="H104" s="650"/>
      <c r="I104" s="650"/>
      <c r="J104" s="650"/>
      <c r="K104" s="650"/>
    </row>
    <row r="105" spans="1:11" ht="12.75">
      <c r="A105" s="486">
        <v>98</v>
      </c>
      <c r="B105" s="643" t="s">
        <v>339</v>
      </c>
      <c r="C105" s="643"/>
      <c r="D105" s="643"/>
      <c r="E105" s="506"/>
      <c r="F105" s="488">
        <v>4987462</v>
      </c>
      <c r="G105" s="490"/>
      <c r="H105" s="88"/>
      <c r="I105" s="487"/>
      <c r="J105" s="487">
        <v>213600</v>
      </c>
      <c r="K105" s="487">
        <f>SUM(J105)</f>
        <v>213600</v>
      </c>
    </row>
    <row r="106" spans="1:11" ht="12.75">
      <c r="A106" s="486">
        <v>99</v>
      </c>
      <c r="B106" s="643" t="s">
        <v>340</v>
      </c>
      <c r="C106" s="643"/>
      <c r="D106" s="643"/>
      <c r="E106" s="506"/>
      <c r="F106" s="488">
        <v>2792756</v>
      </c>
      <c r="G106" s="490"/>
      <c r="H106" s="88"/>
      <c r="I106" s="487"/>
      <c r="J106" s="487">
        <v>1477038</v>
      </c>
      <c r="K106" s="487">
        <f aca="true" t="shared" si="1" ref="K106:K111">SUM(J106)</f>
        <v>1477038</v>
      </c>
    </row>
    <row r="107" spans="1:11" ht="12.75">
      <c r="A107" s="486">
        <v>100</v>
      </c>
      <c r="B107" s="643" t="s">
        <v>341</v>
      </c>
      <c r="C107" s="643"/>
      <c r="D107" s="643"/>
      <c r="E107" s="506"/>
      <c r="F107" s="488">
        <v>988200</v>
      </c>
      <c r="G107" s="490"/>
      <c r="H107" s="88"/>
      <c r="I107" s="487"/>
      <c r="J107" s="487">
        <v>988200</v>
      </c>
      <c r="K107" s="488">
        <f t="shared" si="1"/>
        <v>988200</v>
      </c>
    </row>
    <row r="108" spans="1:11" ht="12.75">
      <c r="A108" s="486">
        <v>101</v>
      </c>
      <c r="B108" s="643" t="s">
        <v>342</v>
      </c>
      <c r="C108" s="643"/>
      <c r="D108" s="643"/>
      <c r="E108" s="506"/>
      <c r="F108" s="488">
        <v>3582195</v>
      </c>
      <c r="G108" s="490"/>
      <c r="H108" s="88"/>
      <c r="I108" s="487"/>
      <c r="J108" s="487">
        <v>3504074</v>
      </c>
      <c r="K108" s="487">
        <f t="shared" si="1"/>
        <v>3504074</v>
      </c>
    </row>
    <row r="109" spans="1:11" ht="12.75">
      <c r="A109" s="486">
        <v>102</v>
      </c>
      <c r="B109" s="643" t="s">
        <v>343</v>
      </c>
      <c r="C109" s="643"/>
      <c r="D109" s="643"/>
      <c r="E109" s="506"/>
      <c r="F109" s="488">
        <v>1350262</v>
      </c>
      <c r="G109" s="490"/>
      <c r="H109" s="88"/>
      <c r="I109" s="487"/>
      <c r="J109" s="487">
        <v>1141967</v>
      </c>
      <c r="K109" s="487">
        <f t="shared" si="1"/>
        <v>1141967</v>
      </c>
    </row>
    <row r="110" spans="1:11" ht="12.75">
      <c r="A110" s="486">
        <v>103</v>
      </c>
      <c r="B110" s="643" t="s">
        <v>344</v>
      </c>
      <c r="C110" s="643"/>
      <c r="D110" s="643"/>
      <c r="E110" s="506"/>
      <c r="F110" s="488">
        <v>1397929</v>
      </c>
      <c r="G110" s="490"/>
      <c r="H110" s="88"/>
      <c r="I110" s="487"/>
      <c r="J110" s="487">
        <v>1359943</v>
      </c>
      <c r="K110" s="487">
        <f t="shared" si="1"/>
        <v>1359943</v>
      </c>
    </row>
    <row r="111" spans="1:11" ht="12.75">
      <c r="A111" s="486">
        <v>104</v>
      </c>
      <c r="B111" s="643" t="s">
        <v>345</v>
      </c>
      <c r="C111" s="643"/>
      <c r="D111" s="643"/>
      <c r="E111" s="506"/>
      <c r="F111" s="488">
        <v>2000000</v>
      </c>
      <c r="G111" s="490"/>
      <c r="H111" s="88"/>
      <c r="I111" s="487"/>
      <c r="J111" s="487">
        <v>1313678</v>
      </c>
      <c r="K111" s="487">
        <f t="shared" si="1"/>
        <v>1313678</v>
      </c>
    </row>
    <row r="112" spans="1:11" ht="12.75">
      <c r="A112" s="486">
        <v>105</v>
      </c>
      <c r="B112" s="643" t="s">
        <v>346</v>
      </c>
      <c r="C112" s="643"/>
      <c r="D112" s="643"/>
      <c r="E112" s="506"/>
      <c r="F112" s="488">
        <v>1497700</v>
      </c>
      <c r="G112" s="490"/>
      <c r="H112" s="88"/>
      <c r="I112" s="487"/>
      <c r="J112" s="487"/>
      <c r="K112" s="487">
        <v>0</v>
      </c>
    </row>
    <row r="113" spans="1:11" ht="12.75">
      <c r="A113" s="486">
        <v>106</v>
      </c>
      <c r="B113" s="643" t="s">
        <v>347</v>
      </c>
      <c r="C113" s="643"/>
      <c r="D113" s="643"/>
      <c r="E113" s="506"/>
      <c r="F113" s="488">
        <v>2490186</v>
      </c>
      <c r="G113" s="490"/>
      <c r="H113" s="88"/>
      <c r="I113" s="487"/>
      <c r="J113" s="487">
        <v>220000</v>
      </c>
      <c r="K113" s="487">
        <f aca="true" t="shared" si="2" ref="K113:K132">SUM(J113)</f>
        <v>220000</v>
      </c>
    </row>
    <row r="114" spans="1:11" ht="12.75">
      <c r="A114" s="486">
        <v>107</v>
      </c>
      <c r="B114" s="643" t="s">
        <v>348</v>
      </c>
      <c r="C114" s="643"/>
      <c r="D114" s="643"/>
      <c r="E114" s="506"/>
      <c r="F114" s="488">
        <v>3621035</v>
      </c>
      <c r="G114" s="490"/>
      <c r="H114" s="88"/>
      <c r="I114" s="487"/>
      <c r="J114" s="487">
        <v>159600</v>
      </c>
      <c r="K114" s="487">
        <f t="shared" si="2"/>
        <v>159600</v>
      </c>
    </row>
    <row r="115" spans="1:11" ht="12.75">
      <c r="A115" s="486">
        <v>108</v>
      </c>
      <c r="B115" s="643" t="s">
        <v>349</v>
      </c>
      <c r="C115" s="643"/>
      <c r="D115" s="643"/>
      <c r="E115" s="506"/>
      <c r="F115" s="488">
        <v>1500000</v>
      </c>
      <c r="G115" s="490"/>
      <c r="H115" s="88"/>
      <c r="I115" s="487"/>
      <c r="J115" s="487">
        <v>78483</v>
      </c>
      <c r="K115" s="487">
        <f t="shared" si="2"/>
        <v>78483</v>
      </c>
    </row>
    <row r="116" spans="1:11" ht="12.75">
      <c r="A116" s="486">
        <v>109</v>
      </c>
      <c r="B116" s="643" t="s">
        <v>350</v>
      </c>
      <c r="C116" s="643"/>
      <c r="D116" s="643"/>
      <c r="E116" s="506"/>
      <c r="F116" s="488">
        <v>851799</v>
      </c>
      <c r="G116" s="490"/>
      <c r="H116" s="88"/>
      <c r="I116" s="487"/>
      <c r="J116" s="487">
        <v>342668.5</v>
      </c>
      <c r="K116" s="487">
        <f t="shared" si="2"/>
        <v>342668.5</v>
      </c>
    </row>
    <row r="117" spans="1:11" ht="12.75">
      <c r="A117" s="486">
        <v>110</v>
      </c>
      <c r="B117" s="643" t="s">
        <v>351</v>
      </c>
      <c r="C117" s="643"/>
      <c r="D117" s="643"/>
      <c r="E117" s="506"/>
      <c r="F117" s="488">
        <v>1734079</v>
      </c>
      <c r="G117" s="490"/>
      <c r="H117" s="88"/>
      <c r="I117" s="487"/>
      <c r="J117" s="487">
        <v>992825</v>
      </c>
      <c r="K117" s="487">
        <f t="shared" si="2"/>
        <v>992825</v>
      </c>
    </row>
    <row r="118" spans="1:11" ht="12.75">
      <c r="A118" s="486">
        <v>111</v>
      </c>
      <c r="B118" s="643" t="s">
        <v>352</v>
      </c>
      <c r="C118" s="643"/>
      <c r="D118" s="643"/>
      <c r="E118" s="506"/>
      <c r="F118" s="488">
        <v>1408980</v>
      </c>
      <c r="G118" s="490"/>
      <c r="H118" s="88"/>
      <c r="I118" s="487"/>
      <c r="J118" s="487">
        <v>78000</v>
      </c>
      <c r="K118" s="487">
        <f t="shared" si="2"/>
        <v>78000</v>
      </c>
    </row>
    <row r="119" spans="1:11" ht="12.75">
      <c r="A119" s="486">
        <v>112</v>
      </c>
      <c r="B119" s="643" t="s">
        <v>353</v>
      </c>
      <c r="C119" s="643"/>
      <c r="D119" s="643"/>
      <c r="E119" s="506"/>
      <c r="F119" s="488">
        <v>1799144</v>
      </c>
      <c r="G119" s="490"/>
      <c r="H119" s="88"/>
      <c r="I119" s="487"/>
      <c r="J119" s="487"/>
      <c r="K119" s="487">
        <f t="shared" si="2"/>
        <v>0</v>
      </c>
    </row>
    <row r="120" spans="1:11" ht="12.75">
      <c r="A120" s="486">
        <v>113</v>
      </c>
      <c r="B120" s="643" t="s">
        <v>354</v>
      </c>
      <c r="C120" s="643"/>
      <c r="D120" s="643"/>
      <c r="E120" s="506"/>
      <c r="F120" s="488">
        <v>1786000</v>
      </c>
      <c r="G120" s="490"/>
      <c r="H120" s="88"/>
      <c r="I120" s="487"/>
      <c r="J120" s="487">
        <v>535800</v>
      </c>
      <c r="K120" s="487">
        <f t="shared" si="2"/>
        <v>535800</v>
      </c>
    </row>
    <row r="121" spans="1:11" ht="12.75">
      <c r="A121" s="486">
        <v>114</v>
      </c>
      <c r="B121" s="643" t="s">
        <v>355</v>
      </c>
      <c r="C121" s="643"/>
      <c r="D121" s="643"/>
      <c r="E121" s="506"/>
      <c r="F121" s="488">
        <v>1882748</v>
      </c>
      <c r="G121" s="490"/>
      <c r="H121" s="88"/>
      <c r="I121" s="487"/>
      <c r="J121" s="487"/>
      <c r="K121" s="487">
        <f t="shared" si="2"/>
        <v>0</v>
      </c>
    </row>
    <row r="122" spans="1:11" ht="12.75">
      <c r="A122" s="486">
        <v>115</v>
      </c>
      <c r="B122" s="643" t="s">
        <v>356</v>
      </c>
      <c r="C122" s="643"/>
      <c r="D122" s="643"/>
      <c r="E122" s="506"/>
      <c r="F122" s="488">
        <v>2000000</v>
      </c>
      <c r="G122" s="490"/>
      <c r="H122" s="88"/>
      <c r="I122" s="487"/>
      <c r="J122" s="487">
        <v>57544</v>
      </c>
      <c r="K122" s="487">
        <f t="shared" si="2"/>
        <v>57544</v>
      </c>
    </row>
    <row r="123" spans="1:11" ht="12.75">
      <c r="A123" s="486">
        <v>116</v>
      </c>
      <c r="B123" s="643" t="s">
        <v>357</v>
      </c>
      <c r="C123" s="643"/>
      <c r="D123" s="643"/>
      <c r="E123" s="506"/>
      <c r="F123" s="488">
        <v>916997</v>
      </c>
      <c r="G123" s="490"/>
      <c r="H123" s="88"/>
      <c r="I123" s="487"/>
      <c r="J123" s="487">
        <v>873967</v>
      </c>
      <c r="K123" s="487">
        <f t="shared" si="2"/>
        <v>873967</v>
      </c>
    </row>
    <row r="124" spans="1:11" ht="12.75">
      <c r="A124" s="486">
        <v>117</v>
      </c>
      <c r="B124" s="643" t="s">
        <v>358</v>
      </c>
      <c r="C124" s="643"/>
      <c r="D124" s="643"/>
      <c r="E124" s="506"/>
      <c r="F124" s="488">
        <v>4004669</v>
      </c>
      <c r="G124" s="490"/>
      <c r="H124" s="88"/>
      <c r="I124" s="487"/>
      <c r="J124" s="487">
        <v>150000</v>
      </c>
      <c r="K124" s="487">
        <f t="shared" si="2"/>
        <v>150000</v>
      </c>
    </row>
    <row r="125" spans="1:11" ht="12.75">
      <c r="A125" s="486">
        <v>118</v>
      </c>
      <c r="B125" s="643" t="s">
        <v>359</v>
      </c>
      <c r="C125" s="643"/>
      <c r="D125" s="643"/>
      <c r="E125" s="506"/>
      <c r="F125" s="488">
        <v>1921491</v>
      </c>
      <c r="G125" s="490"/>
      <c r="H125" s="88"/>
      <c r="I125" s="487"/>
      <c r="J125" s="487">
        <v>100000</v>
      </c>
      <c r="K125" s="487">
        <f t="shared" si="2"/>
        <v>100000</v>
      </c>
    </row>
    <row r="126" spans="1:11" ht="12.75">
      <c r="A126" s="486">
        <v>119</v>
      </c>
      <c r="B126" s="643" t="s">
        <v>360</v>
      </c>
      <c r="C126" s="643"/>
      <c r="D126" s="643"/>
      <c r="E126" s="506"/>
      <c r="F126" s="488">
        <v>1498830</v>
      </c>
      <c r="G126" s="490"/>
      <c r="H126" s="88"/>
      <c r="I126" s="487"/>
      <c r="J126" s="487">
        <v>1498830</v>
      </c>
      <c r="K126" s="487">
        <f t="shared" si="2"/>
        <v>1498830</v>
      </c>
    </row>
    <row r="127" spans="1:11" ht="12.75">
      <c r="A127" s="486">
        <v>120</v>
      </c>
      <c r="B127" s="643" t="s">
        <v>361</v>
      </c>
      <c r="C127" s="643"/>
      <c r="D127" s="643"/>
      <c r="E127" s="506"/>
      <c r="F127" s="488">
        <v>1200000</v>
      </c>
      <c r="G127" s="490"/>
      <c r="H127" s="88"/>
      <c r="I127" s="487"/>
      <c r="J127" s="487">
        <v>76850</v>
      </c>
      <c r="K127" s="487">
        <f t="shared" si="2"/>
        <v>76850</v>
      </c>
    </row>
    <row r="128" spans="1:11" ht="12.75">
      <c r="A128" s="486">
        <v>121</v>
      </c>
      <c r="B128" s="643" t="s">
        <v>362</v>
      </c>
      <c r="C128" s="642"/>
      <c r="D128" s="642"/>
      <c r="E128" s="506"/>
      <c r="F128" s="488">
        <v>5000000</v>
      </c>
      <c r="G128" s="490"/>
      <c r="H128" s="88"/>
      <c r="I128" s="487"/>
      <c r="J128" s="487"/>
      <c r="K128" s="487">
        <f t="shared" si="2"/>
        <v>0</v>
      </c>
    </row>
    <row r="129" spans="1:11" ht="12.75">
      <c r="A129" s="486">
        <v>122</v>
      </c>
      <c r="B129" s="643" t="s">
        <v>363</v>
      </c>
      <c r="C129" s="642"/>
      <c r="D129" s="642"/>
      <c r="E129" s="506"/>
      <c r="F129" s="488">
        <v>1199738</v>
      </c>
      <c r="G129" s="490"/>
      <c r="H129" s="88"/>
      <c r="I129" s="487"/>
      <c r="J129" s="487"/>
      <c r="K129" s="487">
        <f t="shared" si="2"/>
        <v>0</v>
      </c>
    </row>
    <row r="130" spans="1:11" ht="12.75">
      <c r="A130" s="486">
        <v>123</v>
      </c>
      <c r="B130" s="643" t="s">
        <v>468</v>
      </c>
      <c r="C130" s="642"/>
      <c r="D130" s="642"/>
      <c r="E130" s="506"/>
      <c r="F130" s="488">
        <v>2000000</v>
      </c>
      <c r="G130" s="490"/>
      <c r="H130" s="88"/>
      <c r="I130" s="487"/>
      <c r="J130" s="487"/>
      <c r="K130" s="487">
        <f t="shared" si="2"/>
        <v>0</v>
      </c>
    </row>
    <row r="131" spans="1:11" ht="12.75">
      <c r="A131" s="486">
        <v>124</v>
      </c>
      <c r="B131" s="643" t="s">
        <v>364</v>
      </c>
      <c r="C131" s="642"/>
      <c r="D131" s="642"/>
      <c r="E131" s="506"/>
      <c r="F131" s="488">
        <v>2900000</v>
      </c>
      <c r="G131" s="490"/>
      <c r="H131" s="88"/>
      <c r="I131" s="487"/>
      <c r="J131" s="487"/>
      <c r="K131" s="487">
        <f t="shared" si="2"/>
        <v>0</v>
      </c>
    </row>
    <row r="132" spans="1:11" ht="12.75">
      <c r="A132" s="486">
        <v>125</v>
      </c>
      <c r="B132" s="643" t="s">
        <v>365</v>
      </c>
      <c r="C132" s="642"/>
      <c r="D132" s="642"/>
      <c r="E132" s="506"/>
      <c r="F132" s="488">
        <v>2900000</v>
      </c>
      <c r="G132" s="490"/>
      <c r="H132" s="88"/>
      <c r="I132" s="487"/>
      <c r="J132" s="487"/>
      <c r="K132" s="487">
        <f t="shared" si="2"/>
        <v>0</v>
      </c>
    </row>
    <row r="133" spans="1:11" ht="12.75">
      <c r="A133" s="486">
        <v>126</v>
      </c>
      <c r="B133" s="643" t="s">
        <v>469</v>
      </c>
      <c r="C133" s="642"/>
      <c r="D133" s="642"/>
      <c r="E133" s="506"/>
      <c r="F133" s="509">
        <v>500000</v>
      </c>
      <c r="G133" s="4"/>
      <c r="H133" s="4"/>
      <c r="I133" s="4"/>
      <c r="J133" s="489">
        <v>42473</v>
      </c>
      <c r="K133" s="4"/>
    </row>
    <row r="134" spans="1:11" ht="12.75">
      <c r="A134" s="486">
        <v>127</v>
      </c>
      <c r="B134" s="643" t="s">
        <v>470</v>
      </c>
      <c r="C134" s="642"/>
      <c r="D134" s="642"/>
      <c r="E134" s="506"/>
      <c r="F134" s="509">
        <v>500000</v>
      </c>
      <c r="G134" s="4"/>
      <c r="H134" s="4"/>
      <c r="I134" s="4"/>
      <c r="J134" s="489"/>
      <c r="K134" s="4"/>
    </row>
    <row r="135" spans="1:11" ht="12.75">
      <c r="A135" s="486">
        <v>128</v>
      </c>
      <c r="B135" s="643" t="s">
        <v>471</v>
      </c>
      <c r="C135" s="642"/>
      <c r="D135" s="642"/>
      <c r="E135" s="506"/>
      <c r="F135" s="509">
        <v>1007000</v>
      </c>
      <c r="G135" s="4"/>
      <c r="H135" s="4"/>
      <c r="I135" s="4"/>
      <c r="J135" s="489"/>
      <c r="K135" s="4"/>
    </row>
    <row r="136" spans="1:11" ht="12.75">
      <c r="A136" s="486">
        <v>129</v>
      </c>
      <c r="B136" s="643" t="s">
        <v>472</v>
      </c>
      <c r="C136" s="642"/>
      <c r="D136" s="642"/>
      <c r="E136" s="506"/>
      <c r="F136" s="509">
        <v>1500000</v>
      </c>
      <c r="G136" s="4"/>
      <c r="H136" s="4"/>
      <c r="I136" s="4"/>
      <c r="J136" s="489"/>
      <c r="K136" s="4"/>
    </row>
    <row r="137" spans="1:11" ht="12.75">
      <c r="A137" s="486">
        <v>130</v>
      </c>
      <c r="B137" s="643" t="s">
        <v>473</v>
      </c>
      <c r="C137" s="642"/>
      <c r="D137" s="642"/>
      <c r="E137" s="506"/>
      <c r="F137" s="509">
        <v>2000000</v>
      </c>
      <c r="G137" s="4"/>
      <c r="H137" s="4"/>
      <c r="I137" s="4"/>
      <c r="J137" s="489"/>
      <c r="K137" s="4"/>
    </row>
    <row r="138" spans="1:11" ht="12.75">
      <c r="A138" s="486">
        <v>131</v>
      </c>
      <c r="B138" s="643" t="s">
        <v>474</v>
      </c>
      <c r="C138" s="642"/>
      <c r="D138" s="642"/>
      <c r="E138" s="506"/>
      <c r="F138" s="509">
        <v>950000</v>
      </c>
      <c r="G138" s="4"/>
      <c r="H138" s="4"/>
      <c r="I138" s="4"/>
      <c r="J138" s="489"/>
      <c r="K138" s="4"/>
    </row>
    <row r="139" spans="1:11" ht="12.75">
      <c r="A139" s="486">
        <v>132</v>
      </c>
      <c r="B139" s="643" t="s">
        <v>475</v>
      </c>
      <c r="C139" s="642"/>
      <c r="D139" s="642"/>
      <c r="E139" s="506"/>
      <c r="F139" s="509">
        <v>1000000</v>
      </c>
      <c r="G139" s="4"/>
      <c r="H139" s="4"/>
      <c r="I139" s="4"/>
      <c r="J139" s="489"/>
      <c r="K139" s="4"/>
    </row>
    <row r="140" spans="1:11" ht="12.75">
      <c r="A140" s="486">
        <v>133</v>
      </c>
      <c r="B140" s="643" t="s">
        <v>476</v>
      </c>
      <c r="C140" s="642"/>
      <c r="D140" s="642"/>
      <c r="E140" s="506"/>
      <c r="F140" s="509">
        <v>2000000</v>
      </c>
      <c r="G140" s="4"/>
      <c r="H140" s="4"/>
      <c r="I140" s="4"/>
      <c r="J140" s="489"/>
      <c r="K140" s="4"/>
    </row>
    <row r="141" spans="1:11" ht="12.75">
      <c r="A141" s="649" t="s">
        <v>366</v>
      </c>
      <c r="B141" s="649"/>
      <c r="C141" s="649"/>
      <c r="D141" s="649"/>
      <c r="E141" s="649"/>
      <c r="F141" s="123">
        <f>SUM(F4:F140)</f>
        <v>256146427</v>
      </c>
      <c r="G141" s="123">
        <f>SUM(G4:G140)</f>
        <v>18392869.15</v>
      </c>
      <c r="H141" s="64">
        <f>SUM(H4:H140)</f>
        <v>40613156.6</v>
      </c>
      <c r="I141" s="64">
        <f>SUM(I4:I140)</f>
        <v>55219925</v>
      </c>
      <c r="J141" s="64">
        <f>SUM(J4:J140)</f>
        <v>67149679.1</v>
      </c>
      <c r="K141" s="123">
        <f>SUM(G141:H141:I141:J141)</f>
        <v>181375629.85</v>
      </c>
    </row>
    <row r="142" spans="10:23" ht="24.75" customHeight="1"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</row>
    <row r="143" spans="1:11" ht="12.75">
      <c r="A143" s="648" t="s">
        <v>367</v>
      </c>
      <c r="B143" s="648"/>
      <c r="C143" s="648"/>
      <c r="D143" s="648"/>
      <c r="E143" s="648"/>
      <c r="F143" s="648"/>
      <c r="G143" s="648"/>
      <c r="H143" s="648"/>
      <c r="I143" s="648"/>
      <c r="J143" s="648"/>
      <c r="K143" s="648"/>
    </row>
    <row r="144" spans="1:11" ht="39.75" customHeight="1">
      <c r="A144" s="495" t="s">
        <v>368</v>
      </c>
      <c r="B144" s="647" t="s">
        <v>227</v>
      </c>
      <c r="C144" s="647"/>
      <c r="D144" s="647"/>
      <c r="E144" s="647"/>
      <c r="F144" s="4"/>
      <c r="G144" s="4"/>
      <c r="H144" s="4"/>
      <c r="I144" s="495"/>
      <c r="J144" s="495" t="s">
        <v>369</v>
      </c>
      <c r="K144" s="496" t="s">
        <v>233</v>
      </c>
    </row>
    <row r="145" spans="1:11" ht="12.75">
      <c r="A145" s="497">
        <v>2</v>
      </c>
      <c r="B145" s="642" t="s">
        <v>236</v>
      </c>
      <c r="C145" s="642"/>
      <c r="D145" s="642"/>
      <c r="E145" s="642"/>
      <c r="F145" s="4"/>
      <c r="G145" s="4"/>
      <c r="H145" s="4"/>
      <c r="I145" s="489"/>
      <c r="J145" s="489">
        <v>50000</v>
      </c>
      <c r="K145" s="489">
        <v>50000</v>
      </c>
    </row>
    <row r="146" spans="1:11" ht="12.75">
      <c r="A146" s="497">
        <v>33</v>
      </c>
      <c r="B146" s="644" t="s">
        <v>273</v>
      </c>
      <c r="C146" s="645"/>
      <c r="D146" s="645"/>
      <c r="E146" s="494"/>
      <c r="F146" s="4"/>
      <c r="G146" s="4"/>
      <c r="H146" s="4"/>
      <c r="I146" s="489"/>
      <c r="J146" s="489">
        <v>8104</v>
      </c>
      <c r="K146" s="489">
        <v>8104</v>
      </c>
    </row>
    <row r="147" spans="1:11" ht="12.75">
      <c r="A147" s="497">
        <v>35</v>
      </c>
      <c r="B147" s="644" t="s">
        <v>370</v>
      </c>
      <c r="C147" s="645"/>
      <c r="D147" s="645"/>
      <c r="E147" s="494"/>
      <c r="F147" s="4"/>
      <c r="G147" s="4"/>
      <c r="H147" s="4"/>
      <c r="I147" s="489"/>
      <c r="J147" s="489">
        <v>45120</v>
      </c>
      <c r="K147" s="489">
        <f aca="true" t="shared" si="3" ref="K147:K156">SUM(J147)</f>
        <v>45120</v>
      </c>
    </row>
    <row r="148" spans="1:11" ht="12.75">
      <c r="A148" s="497">
        <v>38</v>
      </c>
      <c r="B148" s="644" t="s">
        <v>278</v>
      </c>
      <c r="C148" s="645"/>
      <c r="D148" s="645"/>
      <c r="E148" s="494"/>
      <c r="F148" s="4"/>
      <c r="G148" s="4"/>
      <c r="H148" s="4"/>
      <c r="I148" s="489"/>
      <c r="J148" s="489">
        <v>179538</v>
      </c>
      <c r="K148" s="99">
        <f t="shared" si="3"/>
        <v>179538</v>
      </c>
    </row>
    <row r="149" spans="1:11" ht="12.75">
      <c r="A149" s="497">
        <v>44</v>
      </c>
      <c r="B149" s="644" t="s">
        <v>371</v>
      </c>
      <c r="C149" s="645"/>
      <c r="D149" s="645"/>
      <c r="E149" s="646"/>
      <c r="F149" s="4"/>
      <c r="G149" s="4"/>
      <c r="H149" s="4"/>
      <c r="I149" s="489"/>
      <c r="J149" s="489">
        <v>160000</v>
      </c>
      <c r="K149" s="489">
        <f t="shared" si="3"/>
        <v>160000</v>
      </c>
    </row>
    <row r="150" spans="1:11" ht="12.75">
      <c r="A150" s="497">
        <v>52</v>
      </c>
      <c r="B150" s="642" t="s">
        <v>292</v>
      </c>
      <c r="C150" s="642"/>
      <c r="D150" s="642"/>
      <c r="E150" s="642"/>
      <c r="F150" s="4"/>
      <c r="G150" s="4"/>
      <c r="H150" s="4"/>
      <c r="I150" s="489"/>
      <c r="J150" s="489">
        <v>95677</v>
      </c>
      <c r="K150" s="489">
        <f t="shared" si="3"/>
        <v>95677</v>
      </c>
    </row>
    <row r="151" spans="1:11" ht="12.75">
      <c r="A151" s="497">
        <v>53</v>
      </c>
      <c r="B151" s="642" t="s">
        <v>293</v>
      </c>
      <c r="C151" s="642"/>
      <c r="D151" s="642"/>
      <c r="E151" s="642"/>
      <c r="F151" s="4"/>
      <c r="G151" s="4"/>
      <c r="H151" s="4"/>
      <c r="I151" s="489"/>
      <c r="J151" s="489">
        <v>4470</v>
      </c>
      <c r="K151" s="489">
        <f t="shared" si="3"/>
        <v>4470</v>
      </c>
    </row>
    <row r="152" spans="1:11" ht="12.75">
      <c r="A152" s="497">
        <v>56</v>
      </c>
      <c r="B152" s="644" t="s">
        <v>295</v>
      </c>
      <c r="C152" s="645"/>
      <c r="D152" s="645"/>
      <c r="E152" s="646"/>
      <c r="F152" s="4"/>
      <c r="G152" s="4"/>
      <c r="H152" s="4"/>
      <c r="I152" s="489"/>
      <c r="J152" s="489">
        <v>33476</v>
      </c>
      <c r="K152" s="489">
        <f t="shared" si="3"/>
        <v>33476</v>
      </c>
    </row>
    <row r="153" spans="1:11" ht="12.75">
      <c r="A153" s="497">
        <v>64</v>
      </c>
      <c r="B153" s="644" t="s">
        <v>304</v>
      </c>
      <c r="C153" s="645"/>
      <c r="D153" s="645"/>
      <c r="E153" s="494"/>
      <c r="F153" s="4"/>
      <c r="G153" s="4"/>
      <c r="H153" s="4"/>
      <c r="I153" s="489"/>
      <c r="J153" s="489">
        <v>44500</v>
      </c>
      <c r="K153" s="489">
        <f t="shared" si="3"/>
        <v>44500</v>
      </c>
    </row>
    <row r="154" spans="1:11" ht="12.75">
      <c r="A154" s="497">
        <v>73</v>
      </c>
      <c r="B154" s="644" t="s">
        <v>313</v>
      </c>
      <c r="C154" s="645"/>
      <c r="D154" s="645"/>
      <c r="E154" s="494"/>
      <c r="F154" s="4"/>
      <c r="G154" s="4"/>
      <c r="H154" s="4"/>
      <c r="I154" s="489"/>
      <c r="J154" s="489">
        <v>21500</v>
      </c>
      <c r="K154" s="489">
        <f t="shared" si="3"/>
        <v>21500</v>
      </c>
    </row>
    <row r="155" spans="1:11" ht="12.75">
      <c r="A155" s="497">
        <v>79</v>
      </c>
      <c r="B155" s="642" t="s">
        <v>372</v>
      </c>
      <c r="C155" s="642"/>
      <c r="D155" s="642"/>
      <c r="E155" s="642"/>
      <c r="F155" s="4"/>
      <c r="G155" s="4"/>
      <c r="H155" s="4"/>
      <c r="I155" s="489"/>
      <c r="J155" s="489">
        <v>35</v>
      </c>
      <c r="K155" s="489">
        <f t="shared" si="3"/>
        <v>35</v>
      </c>
    </row>
    <row r="156" spans="1:11" ht="12.75" customHeight="1">
      <c r="A156" s="497">
        <v>70</v>
      </c>
      <c r="B156" s="644" t="s">
        <v>373</v>
      </c>
      <c r="C156" s="645"/>
      <c r="D156" s="645"/>
      <c r="E156" s="646"/>
      <c r="F156" s="4"/>
      <c r="G156" s="4"/>
      <c r="H156" s="4"/>
      <c r="I156" s="489"/>
      <c r="J156" s="489">
        <v>23494</v>
      </c>
      <c r="K156" s="489">
        <f t="shared" si="3"/>
        <v>23494</v>
      </c>
    </row>
    <row r="157" spans="1:11" ht="12.75" customHeight="1">
      <c r="A157" s="497"/>
      <c r="B157" s="492"/>
      <c r="C157" s="493"/>
      <c r="D157" s="493"/>
      <c r="E157" s="494"/>
      <c r="F157" s="4"/>
      <c r="G157" s="4"/>
      <c r="H157" s="4"/>
      <c r="I157" s="489"/>
      <c r="J157" s="489"/>
      <c r="K157" s="489"/>
    </row>
    <row r="158" spans="1:11" ht="12.75">
      <c r="A158" s="648" t="s">
        <v>559</v>
      </c>
      <c r="B158" s="648"/>
      <c r="C158" s="648"/>
      <c r="D158" s="648"/>
      <c r="E158" s="648"/>
      <c r="F158" s="4"/>
      <c r="G158" s="4"/>
      <c r="H158" s="4"/>
      <c r="I158" s="498"/>
      <c r="J158" s="498">
        <f>SUM(J145:J156)</f>
        <v>665914</v>
      </c>
      <c r="K158" s="498">
        <f>SUM(K145:K156)</f>
        <v>665914</v>
      </c>
    </row>
    <row r="159" spans="1:11" ht="12.75">
      <c r="A159" s="655" t="s">
        <v>374</v>
      </c>
      <c r="B159" s="656"/>
      <c r="C159" s="656"/>
      <c r="D159" s="656"/>
      <c r="E159" s="657"/>
      <c r="F159" s="4"/>
      <c r="G159" s="4"/>
      <c r="H159" s="4"/>
      <c r="I159" s="498"/>
      <c r="J159" s="498"/>
      <c r="K159" s="498">
        <v>2500000</v>
      </c>
    </row>
    <row r="160" spans="1:11" ht="12.75">
      <c r="A160" s="655" t="s">
        <v>375</v>
      </c>
      <c r="B160" s="656"/>
      <c r="C160" s="656"/>
      <c r="D160" s="656"/>
      <c r="E160" s="499"/>
      <c r="F160" s="4"/>
      <c r="G160" s="4"/>
      <c r="H160" s="4"/>
      <c r="I160" s="498"/>
      <c r="J160" s="498"/>
      <c r="K160" s="498">
        <v>60000000</v>
      </c>
    </row>
    <row r="161" spans="1:11" ht="12.75">
      <c r="A161" s="655" t="s">
        <v>376</v>
      </c>
      <c r="B161" s="656"/>
      <c r="C161" s="656"/>
      <c r="D161" s="656"/>
      <c r="E161" s="657"/>
      <c r="F161" s="4"/>
      <c r="G161" s="4"/>
      <c r="H161" s="4"/>
      <c r="I161" s="498"/>
      <c r="J161" s="498"/>
      <c r="K161" s="498">
        <v>0</v>
      </c>
    </row>
    <row r="162" spans="1:11" ht="12.75">
      <c r="A162" s="648" t="s">
        <v>377</v>
      </c>
      <c r="B162" s="648"/>
      <c r="C162" s="648"/>
      <c r="D162" s="648"/>
      <c r="E162" s="648"/>
      <c r="F162" s="4"/>
      <c r="G162" s="4"/>
      <c r="H162" s="4"/>
      <c r="I162" s="4"/>
      <c r="J162" s="4"/>
      <c r="K162" s="498">
        <v>1134549.02</v>
      </c>
    </row>
    <row r="163" spans="1:11" ht="12.75">
      <c r="A163" s="648" t="s">
        <v>378</v>
      </c>
      <c r="B163" s="648"/>
      <c r="C163" s="648"/>
      <c r="D163" s="648"/>
      <c r="E163" s="648"/>
      <c r="F163" s="4"/>
      <c r="G163" s="4"/>
      <c r="H163" s="4"/>
      <c r="I163" s="500"/>
      <c r="J163" s="501"/>
      <c r="K163" s="502">
        <f>SUM(K158:K162)</f>
        <v>64300463.02</v>
      </c>
    </row>
    <row r="164" ht="12.75">
      <c r="K164" s="15"/>
    </row>
    <row r="165" spans="1:11" ht="12.75" customHeight="1">
      <c r="A165" s="658"/>
      <c r="B165" s="658"/>
      <c r="C165" s="658"/>
      <c r="D165" s="658"/>
      <c r="E165" s="658"/>
      <c r="F165" s="658"/>
      <c r="J165" s="660"/>
      <c r="K165" s="661"/>
    </row>
    <row r="166" ht="12.75">
      <c r="K166" s="15"/>
    </row>
    <row r="167" spans="1:11" ht="12.75">
      <c r="A167" s="658"/>
      <c r="B167" s="659"/>
      <c r="C167" s="659"/>
      <c r="D167" s="659"/>
      <c r="E167" s="659"/>
      <c r="F167" s="659"/>
      <c r="J167" s="662"/>
      <c r="K167" s="661"/>
    </row>
    <row r="168" spans="1:6" ht="12.75">
      <c r="A168" s="14"/>
      <c r="B168" s="14"/>
      <c r="C168" s="14"/>
      <c r="D168" s="14"/>
      <c r="E168" s="14"/>
      <c r="F168" s="14"/>
    </row>
    <row r="169" spans="1:11" ht="12.75" customHeight="1">
      <c r="A169" s="658"/>
      <c r="B169" s="659"/>
      <c r="C169" s="659"/>
      <c r="D169" s="659"/>
      <c r="E169" s="659"/>
      <c r="F169" s="659"/>
      <c r="J169" s="662"/>
      <c r="K169" s="661"/>
    </row>
    <row r="170" spans="1:11" ht="12.75" customHeight="1">
      <c r="A170" s="503"/>
      <c r="B170" s="504"/>
      <c r="C170" s="504"/>
      <c r="D170" s="504"/>
      <c r="E170" s="504"/>
      <c r="F170" s="504"/>
      <c r="J170" s="480"/>
      <c r="K170" s="480"/>
    </row>
    <row r="171" spans="1:11" ht="12.75">
      <c r="A171" s="658"/>
      <c r="B171" s="659"/>
      <c r="C171" s="659"/>
      <c r="D171" s="659"/>
      <c r="E171" s="659"/>
      <c r="F171" s="659"/>
      <c r="J171" s="660"/>
      <c r="K171" s="661"/>
    </row>
  </sheetData>
  <mergeCells count="169">
    <mergeCell ref="A171:F171"/>
    <mergeCell ref="J171:K171"/>
    <mergeCell ref="J165:K165"/>
    <mergeCell ref="A167:F167"/>
    <mergeCell ref="J167:K167"/>
    <mergeCell ref="A169:F169"/>
    <mergeCell ref="J169:K169"/>
    <mergeCell ref="A161:E161"/>
    <mergeCell ref="A162:E162"/>
    <mergeCell ref="A163:E163"/>
    <mergeCell ref="A165:F165"/>
    <mergeCell ref="B156:E156"/>
    <mergeCell ref="A158:E158"/>
    <mergeCell ref="A159:E159"/>
    <mergeCell ref="A160:D160"/>
    <mergeCell ref="A1:K1"/>
    <mergeCell ref="B2:E2"/>
    <mergeCell ref="A3:K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A30:K30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4:E64"/>
    <mergeCell ref="A63:K63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D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A104:K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4:D134"/>
    <mergeCell ref="B135:D135"/>
    <mergeCell ref="B136:D136"/>
    <mergeCell ref="B137:D137"/>
    <mergeCell ref="B138:D138"/>
    <mergeCell ref="B139:D139"/>
    <mergeCell ref="B140:D140"/>
    <mergeCell ref="A141:E141"/>
    <mergeCell ref="B144:E144"/>
    <mergeCell ref="B145:E145"/>
    <mergeCell ref="B146:D146"/>
    <mergeCell ref="A143:K143"/>
    <mergeCell ref="B155:E155"/>
    <mergeCell ref="B133:D133"/>
    <mergeCell ref="B151:E151"/>
    <mergeCell ref="B152:E152"/>
    <mergeCell ref="B153:D153"/>
    <mergeCell ref="B154:D154"/>
    <mergeCell ref="B147:D147"/>
    <mergeCell ref="B149:E149"/>
    <mergeCell ref="B148:D148"/>
    <mergeCell ref="B150:E150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H37" sqref="H37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15.25390625" style="0" customWidth="1"/>
    <col min="5" max="5" width="12.75390625" style="0" customWidth="1"/>
    <col min="7" max="7" width="13.875" style="0" bestFit="1" customWidth="1"/>
  </cols>
  <sheetData>
    <row r="1" spans="1:8" ht="18">
      <c r="A1" s="227" t="s">
        <v>457</v>
      </c>
      <c r="B1" s="227"/>
      <c r="C1" s="227"/>
      <c r="D1" s="227"/>
      <c r="E1" s="227"/>
      <c r="H1" s="2"/>
    </row>
    <row r="2" spans="1:8" ht="6.75" customHeight="1">
      <c r="A2" s="227"/>
      <c r="B2" s="227"/>
      <c r="C2" s="227"/>
      <c r="D2" s="227"/>
      <c r="E2" s="227"/>
      <c r="H2" s="2"/>
    </row>
    <row r="3" spans="1:7" ht="15.75">
      <c r="A3" s="1" t="s">
        <v>943</v>
      </c>
      <c r="D3" s="174">
        <v>164618451.52</v>
      </c>
      <c r="E3" s="2" t="s">
        <v>580</v>
      </c>
      <c r="G3" s="174"/>
    </row>
    <row r="4" spans="1:6" ht="15.75">
      <c r="A4" s="1" t="s">
        <v>581</v>
      </c>
      <c r="B4" s="1"/>
      <c r="F4" s="420"/>
    </row>
    <row r="5" spans="1:5" ht="25.5">
      <c r="A5" s="81"/>
      <c r="B5" s="52" t="s">
        <v>612</v>
      </c>
      <c r="C5" s="6" t="s">
        <v>613</v>
      </c>
      <c r="D5" s="5" t="s">
        <v>479</v>
      </c>
      <c r="E5" s="51" t="s">
        <v>614</v>
      </c>
    </row>
    <row r="6" spans="1:5" ht="12.75">
      <c r="A6" s="474" t="s">
        <v>443</v>
      </c>
      <c r="B6" s="337">
        <v>0</v>
      </c>
      <c r="C6" s="337">
        <v>0</v>
      </c>
      <c r="D6" s="337">
        <v>155790000</v>
      </c>
      <c r="E6" s="381" t="s">
        <v>863</v>
      </c>
    </row>
    <row r="7" spans="1:5" ht="25.5">
      <c r="A7" s="421" t="s">
        <v>107</v>
      </c>
      <c r="B7" s="422">
        <v>0</v>
      </c>
      <c r="C7" s="422">
        <v>0</v>
      </c>
      <c r="D7" s="389">
        <v>3450</v>
      </c>
      <c r="E7" s="202" t="s">
        <v>863</v>
      </c>
    </row>
    <row r="8" spans="1:5" ht="12.75">
      <c r="A8" s="380" t="s">
        <v>939</v>
      </c>
      <c r="B8" s="28">
        <v>0</v>
      </c>
      <c r="C8" s="28">
        <v>0</v>
      </c>
      <c r="D8" s="28">
        <v>14685620</v>
      </c>
      <c r="E8" s="36" t="s">
        <v>863</v>
      </c>
    </row>
    <row r="9" spans="1:5" ht="12.75" customHeight="1">
      <c r="A9" s="380" t="s">
        <v>194</v>
      </c>
      <c r="B9" s="28">
        <v>0</v>
      </c>
      <c r="C9" s="28">
        <v>0</v>
      </c>
      <c r="D9" s="28">
        <v>90596533</v>
      </c>
      <c r="E9" s="36" t="s">
        <v>863</v>
      </c>
    </row>
    <row r="10" spans="1:5" ht="12.75" customHeight="1">
      <c r="A10" s="380" t="s">
        <v>444</v>
      </c>
      <c r="B10" s="28">
        <v>0</v>
      </c>
      <c r="C10" s="28">
        <v>0</v>
      </c>
      <c r="D10" s="28">
        <v>100000000</v>
      </c>
      <c r="E10" s="36" t="s">
        <v>863</v>
      </c>
    </row>
    <row r="11" spans="1:5" ht="24.75" customHeight="1">
      <c r="A11" s="421" t="s">
        <v>442</v>
      </c>
      <c r="B11" s="28">
        <v>0</v>
      </c>
      <c r="C11" s="28">
        <v>0</v>
      </c>
      <c r="D11" s="28">
        <v>1279757</v>
      </c>
      <c r="E11" s="36" t="s">
        <v>863</v>
      </c>
    </row>
    <row r="12" spans="1:5" ht="12" customHeight="1">
      <c r="A12" s="3" t="s">
        <v>892</v>
      </c>
      <c r="B12" s="9">
        <v>0</v>
      </c>
      <c r="C12" s="9">
        <v>0</v>
      </c>
      <c r="D12" s="9">
        <f>SUM(D6:D11)</f>
        <v>362355360</v>
      </c>
      <c r="E12" s="27" t="s">
        <v>863</v>
      </c>
    </row>
    <row r="13" ht="15.75">
      <c r="A13" s="1" t="s">
        <v>37</v>
      </c>
    </row>
    <row r="14" spans="1:5" ht="24" customHeight="1">
      <c r="A14" s="3"/>
      <c r="B14" s="52" t="s">
        <v>612</v>
      </c>
      <c r="C14" s="6" t="s">
        <v>613</v>
      </c>
      <c r="D14" s="277" t="s">
        <v>479</v>
      </c>
      <c r="E14" s="51" t="s">
        <v>614</v>
      </c>
    </row>
    <row r="15" spans="1:7" ht="26.25" customHeight="1">
      <c r="A15" s="457" t="s">
        <v>156</v>
      </c>
      <c r="B15" s="337">
        <v>0</v>
      </c>
      <c r="C15" s="337">
        <v>0</v>
      </c>
      <c r="D15" s="337">
        <v>140930025</v>
      </c>
      <c r="E15" s="381" t="s">
        <v>863</v>
      </c>
      <c r="G15" s="471"/>
    </row>
    <row r="16" spans="1:5" ht="12.75">
      <c r="A16" s="3" t="s">
        <v>893</v>
      </c>
      <c r="B16" s="9">
        <v>0</v>
      </c>
      <c r="C16" s="329">
        <v>0</v>
      </c>
      <c r="D16" s="9">
        <f>SUM(D15:D15)</f>
        <v>140930025</v>
      </c>
      <c r="E16" s="10" t="s">
        <v>863</v>
      </c>
    </row>
    <row r="17" ht="9.75" customHeight="1">
      <c r="A17" s="377"/>
    </row>
    <row r="18" spans="1:5" ht="12.75">
      <c r="A18" s="17" t="s">
        <v>751</v>
      </c>
      <c r="D18" s="557">
        <v>386043787.22</v>
      </c>
      <c r="E18" t="s">
        <v>580</v>
      </c>
    </row>
    <row r="19" ht="9" customHeight="1">
      <c r="A19" s="17"/>
    </row>
    <row r="20" spans="1:5" ht="13.5" customHeight="1">
      <c r="A20" t="s">
        <v>22</v>
      </c>
      <c r="D20" s="558" t="s">
        <v>752</v>
      </c>
      <c r="E20" t="s">
        <v>580</v>
      </c>
    </row>
    <row r="21" ht="10.5" customHeight="1"/>
    <row r="22" spans="1:5" ht="14.25" customHeight="1">
      <c r="A22" s="393" t="s">
        <v>753</v>
      </c>
      <c r="D22" s="394">
        <v>-22280000</v>
      </c>
      <c r="E22" s="393" t="s">
        <v>580</v>
      </c>
    </row>
    <row r="23" spans="1:5" ht="9" customHeight="1">
      <c r="A23" s="393"/>
      <c r="D23" s="394"/>
      <c r="E23" s="393"/>
    </row>
    <row r="24" spans="1:5" ht="14.25" customHeight="1">
      <c r="A24" s="393" t="s">
        <v>754</v>
      </c>
      <c r="C24" s="480" t="s">
        <v>755</v>
      </c>
      <c r="D24" s="394">
        <v>483764000</v>
      </c>
      <c r="E24" s="393" t="s">
        <v>580</v>
      </c>
    </row>
    <row r="25" spans="1:5" ht="11.25" customHeight="1">
      <c r="A25" s="559" t="s">
        <v>756</v>
      </c>
      <c r="D25" s="394"/>
      <c r="E25" s="393"/>
    </row>
    <row r="26" ht="12.75">
      <c r="A26" s="2" t="s">
        <v>241</v>
      </c>
    </row>
    <row r="27" ht="12.75" customHeight="1">
      <c r="A27" s="560" t="s">
        <v>242</v>
      </c>
    </row>
    <row r="28" spans="1:5" ht="14.25" customHeight="1">
      <c r="A28" s="684" t="s">
        <v>757</v>
      </c>
      <c r="B28" s="684"/>
      <c r="C28" s="684"/>
      <c r="D28" s="684"/>
      <c r="E28" s="561" t="s">
        <v>758</v>
      </c>
    </row>
    <row r="29" spans="1:5" ht="16.5" customHeight="1">
      <c r="A29" s="671" t="s">
        <v>759</v>
      </c>
      <c r="B29" s="671"/>
      <c r="C29" s="671"/>
      <c r="D29" s="671"/>
      <c r="E29" s="562">
        <v>320000</v>
      </c>
    </row>
    <row r="30" spans="1:5" ht="16.5" customHeight="1">
      <c r="A30" s="671" t="s">
        <v>760</v>
      </c>
      <c r="B30" s="671"/>
      <c r="C30" s="671"/>
      <c r="D30" s="671"/>
      <c r="E30" s="562">
        <v>12011000</v>
      </c>
    </row>
    <row r="31" spans="1:5" ht="16.5" customHeight="1">
      <c r="A31" s="671" t="s">
        <v>761</v>
      </c>
      <c r="B31" s="671"/>
      <c r="C31" s="671"/>
      <c r="D31" s="671"/>
      <c r="E31" s="562">
        <v>19800000</v>
      </c>
    </row>
    <row r="32" spans="1:5" ht="16.5" customHeight="1">
      <c r="A32" s="671" t="s">
        <v>762</v>
      </c>
      <c r="B32" s="671"/>
      <c r="C32" s="671"/>
      <c r="D32" s="671"/>
      <c r="E32" s="562">
        <v>20000000</v>
      </c>
    </row>
    <row r="33" spans="1:5" ht="16.5" customHeight="1">
      <c r="A33" s="671" t="s">
        <v>763</v>
      </c>
      <c r="B33" s="671"/>
      <c r="C33" s="671"/>
      <c r="D33" s="671"/>
      <c r="E33" s="562">
        <v>300000</v>
      </c>
    </row>
    <row r="34" spans="1:5" ht="16.5" customHeight="1">
      <c r="A34" s="671" t="s">
        <v>132</v>
      </c>
      <c r="B34" s="671"/>
      <c r="C34" s="671"/>
      <c r="D34" s="671"/>
      <c r="E34" s="562">
        <v>11800000</v>
      </c>
    </row>
    <row r="35" spans="1:5" ht="16.5" customHeight="1">
      <c r="A35" s="671" t="s">
        <v>133</v>
      </c>
      <c r="B35" s="671"/>
      <c r="C35" s="671"/>
      <c r="D35" s="671"/>
      <c r="E35" s="562">
        <v>5602000</v>
      </c>
    </row>
    <row r="36" spans="1:5" ht="16.5" customHeight="1">
      <c r="A36" s="674" t="s">
        <v>764</v>
      </c>
      <c r="B36" s="674"/>
      <c r="C36" s="674"/>
      <c r="D36" s="674"/>
      <c r="E36" s="562">
        <v>25000000</v>
      </c>
    </row>
    <row r="37" spans="1:5" ht="16.5" customHeight="1">
      <c r="A37" s="679" t="s">
        <v>765</v>
      </c>
      <c r="B37" s="680"/>
      <c r="C37" s="680"/>
      <c r="D37" s="681"/>
      <c r="E37" s="562">
        <v>14000000</v>
      </c>
    </row>
    <row r="38" spans="1:5" ht="16.5" customHeight="1">
      <c r="A38" s="666" t="s">
        <v>243</v>
      </c>
      <c r="B38" s="667"/>
      <c r="C38" s="667"/>
      <c r="D38" s="668"/>
      <c r="E38" s="563">
        <f>SUM(E28:E37)</f>
        <v>108833000</v>
      </c>
    </row>
    <row r="39" spans="1:5" ht="9" customHeight="1">
      <c r="A39" s="682"/>
      <c r="B39" s="683"/>
      <c r="C39" s="683"/>
      <c r="D39" s="683"/>
      <c r="E39" s="564"/>
    </row>
    <row r="40" spans="1:5" ht="14.25" customHeight="1">
      <c r="A40" s="675" t="s">
        <v>766</v>
      </c>
      <c r="B40" s="675"/>
      <c r="C40" s="675"/>
      <c r="D40" s="675"/>
      <c r="E40" s="676"/>
    </row>
    <row r="41" spans="1:5" ht="16.5" customHeight="1">
      <c r="A41" s="664" t="s">
        <v>767</v>
      </c>
      <c r="B41" s="664"/>
      <c r="C41" s="664"/>
      <c r="D41" s="664"/>
      <c r="E41" s="565">
        <v>3625000</v>
      </c>
    </row>
    <row r="42" spans="1:5" ht="10.5" customHeight="1">
      <c r="A42" s="663"/>
      <c r="B42" s="663"/>
      <c r="C42" s="663"/>
      <c r="D42" s="663"/>
      <c r="E42" s="566"/>
    </row>
    <row r="43" spans="1:5" ht="18" customHeight="1">
      <c r="A43" s="677" t="s">
        <v>394</v>
      </c>
      <c r="B43" s="678"/>
      <c r="C43" s="678"/>
      <c r="D43" s="678"/>
      <c r="E43" s="567">
        <v>371306000</v>
      </c>
    </row>
    <row r="44" spans="1:5" ht="9" customHeight="1">
      <c r="A44" s="672"/>
      <c r="B44" s="672"/>
      <c r="C44" s="672"/>
      <c r="D44" s="672"/>
      <c r="E44" s="568"/>
    </row>
    <row r="45" spans="1:5" ht="14.25" customHeight="1">
      <c r="A45" s="673" t="s">
        <v>768</v>
      </c>
      <c r="B45" s="673"/>
      <c r="C45" s="673"/>
      <c r="D45" s="673"/>
      <c r="E45" s="568"/>
    </row>
    <row r="46" spans="1:5" ht="16.5" customHeight="1">
      <c r="A46" s="669" t="s">
        <v>769</v>
      </c>
      <c r="B46" s="669"/>
      <c r="C46" s="669"/>
      <c r="D46" s="669"/>
      <c r="E46" s="562">
        <v>9700000</v>
      </c>
    </row>
    <row r="47" spans="1:5" ht="16.5" customHeight="1">
      <c r="A47" s="674" t="s">
        <v>764</v>
      </c>
      <c r="B47" s="674"/>
      <c r="C47" s="674"/>
      <c r="D47" s="674"/>
      <c r="E47" s="562">
        <v>145000000</v>
      </c>
    </row>
    <row r="48" spans="1:5" ht="16.5" customHeight="1">
      <c r="A48" s="669" t="s">
        <v>770</v>
      </c>
      <c r="B48" s="669"/>
      <c r="C48" s="669"/>
      <c r="D48" s="669"/>
      <c r="E48" s="562">
        <v>8004000</v>
      </c>
    </row>
    <row r="49" spans="1:5" ht="16.5" customHeight="1">
      <c r="A49" s="669" t="s">
        <v>379</v>
      </c>
      <c r="B49" s="669"/>
      <c r="C49" s="669"/>
      <c r="D49" s="669"/>
      <c r="E49" s="562">
        <v>120000000</v>
      </c>
    </row>
    <row r="50" spans="1:5" ht="16.5" customHeight="1">
      <c r="A50" s="670" t="s">
        <v>771</v>
      </c>
      <c r="B50" s="670"/>
      <c r="C50" s="670"/>
      <c r="D50" s="670"/>
      <c r="E50" s="562">
        <v>14865000</v>
      </c>
    </row>
    <row r="51" spans="1:5" ht="16.5" customHeight="1">
      <c r="A51" s="671" t="s">
        <v>772</v>
      </c>
      <c r="B51" s="671"/>
      <c r="C51" s="671"/>
      <c r="D51" s="671"/>
      <c r="E51" s="562">
        <v>13979000</v>
      </c>
    </row>
    <row r="52" spans="1:6" ht="16.5" customHeight="1">
      <c r="A52" s="664" t="s">
        <v>773</v>
      </c>
      <c r="B52" s="664"/>
      <c r="C52" s="664"/>
      <c r="D52" s="664"/>
      <c r="E52" s="562">
        <v>4932000</v>
      </c>
      <c r="F52" s="568"/>
    </row>
    <row r="53" spans="1:5" ht="16.5" customHeight="1">
      <c r="A53" s="665" t="s">
        <v>774</v>
      </c>
      <c r="B53" s="665"/>
      <c r="C53" s="665"/>
      <c r="D53" s="665"/>
      <c r="E53" s="569">
        <v>1059000</v>
      </c>
    </row>
    <row r="54" spans="1:5" ht="16.5" customHeight="1">
      <c r="A54" s="669" t="s">
        <v>775</v>
      </c>
      <c r="B54" s="669"/>
      <c r="C54" s="669"/>
      <c r="D54" s="669"/>
      <c r="E54" s="562">
        <v>7705000</v>
      </c>
    </row>
    <row r="55" spans="1:5" ht="15" customHeight="1">
      <c r="A55" s="666" t="s">
        <v>240</v>
      </c>
      <c r="B55" s="667"/>
      <c r="C55" s="667"/>
      <c r="D55" s="668"/>
      <c r="E55" s="563">
        <f>SUM(E46:E54)</f>
        <v>325244000</v>
      </c>
    </row>
    <row r="56" spans="1:5" ht="12.75">
      <c r="A56" s="663"/>
      <c r="B56" s="663"/>
      <c r="C56" s="663"/>
      <c r="D56" s="663"/>
      <c r="E56" s="566"/>
    </row>
    <row r="57" spans="1:5" ht="15">
      <c r="A57" s="585" t="s">
        <v>776</v>
      </c>
      <c r="B57" s="501"/>
      <c r="C57" s="501"/>
      <c r="D57" s="570"/>
      <c r="E57" s="571" t="s">
        <v>777</v>
      </c>
    </row>
  </sheetData>
  <mergeCells count="29"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E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6:D56"/>
    <mergeCell ref="A52:D52"/>
    <mergeCell ref="A53:D53"/>
    <mergeCell ref="A55:D55"/>
    <mergeCell ref="A54:D5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schallnerova</cp:lastModifiedBy>
  <cp:lastPrinted>2006-03-21T08:05:57Z</cp:lastPrinted>
  <dcterms:created xsi:type="dcterms:W3CDTF">1997-01-24T11:07:25Z</dcterms:created>
  <dcterms:modified xsi:type="dcterms:W3CDTF">2006-03-21T09:11:29Z</dcterms:modified>
  <cp:category/>
  <cp:version/>
  <cp:contentType/>
  <cp:contentStatus/>
</cp:coreProperties>
</file>