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1000" activeTab="0"/>
  </bookViews>
  <sheets>
    <sheet name="RK-07-2006-43, př. 1a" sheetId="1" r:id="rId1"/>
    <sheet name="RK-07-2006-43, př. 1b" sheetId="2" r:id="rId2"/>
    <sheet name="RK-07-2006-43, př. 1c" sheetId="3" r:id="rId3"/>
    <sheet name="RK-07-2006-43, př. 1c (2)" sheetId="4" r:id="rId4"/>
    <sheet name="RK-07-2006-43, př. 1d" sheetId="5" r:id="rId5"/>
    <sheet name="RK-07-2006-43, př. 1e" sheetId="6" r:id="rId6"/>
    <sheet name="RK-07-2006-43, př. 1f" sheetId="7" r:id="rId7"/>
    <sheet name="RK-07-2006-43, př. 1g" sheetId="8" r:id="rId8"/>
    <sheet name="RK-07-2006-43, př. 1h" sheetId="9" r:id="rId9"/>
    <sheet name="RK-07-2006-43, př. 1ch" sheetId="10" r:id="rId10"/>
    <sheet name="RK-07-2006-43, př. 1i" sheetId="11" r:id="rId11"/>
  </sheets>
  <definedNames/>
  <calcPr fullCalcOnLoad="1"/>
</workbook>
</file>

<file path=xl/sharedStrings.xml><?xml version="1.0" encoding="utf-8"?>
<sst xmlns="http://schemas.openxmlformats.org/spreadsheetml/2006/main" count="1571" uniqueCount="185">
  <si>
    <t xml:space="preserve">Hlavní 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</si>
  <si>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</si>
  <si>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</si>
  <si>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</si>
  <si>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</si>
  <si>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</si>
  <si>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</si>
  <si>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</si>
  <si>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</si>
  <si>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</si>
  <si>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</si>
  <si>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</si>
  <si>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</si>
  <si>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</si>
  <si>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</si>
  <si>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</si>
  <si>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</si>
  <si>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</si>
  <si>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</si>
  <si>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</si>
  <si>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</si>
  <si>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</si>
  <si>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</si>
  <si>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</si>
  <si>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</si>
  <si>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</si>
  <si>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</si>
  <si>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</si>
  <si>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</si>
  <si>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</si>
  <si>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</si>
  <si>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</si>
  <si>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</si>
  <si>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</si>
  <si>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</si>
  <si>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</si>
  <si>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</si>
  <si>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</si>
  <si>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</si>
  <si>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</si>
  <si>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</si>
  <si>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</si>
  <si>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</si>
  <si>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</si>
  <si>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</si>
  <si>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</si>
  <si>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</si>
  <si>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</si>
  <si>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</si>
  <si>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</si>
  <si>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</si>
  <si>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</si>
  <si>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</si>
  <si>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</si>
  <si>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</si>
  <si>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</si>
  <si>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</si>
  <si>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</si>
  <si>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</si>
  <si>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</si>
  <si>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Jihlava, příspěvková organizace</t>
  </si>
  <si>
    <t>Muzeum Vysočiny Třebíč, příspěvková organizace</t>
  </si>
  <si>
    <t>Oblastní galerie Vysočiny v Jihlavě</t>
  </si>
  <si>
    <t>Muzeum Vysočiny Pelhřimov, příspěvková organizace</t>
  </si>
  <si>
    <t>Galerie výtvarného umění v Havlíčkově Brodě</t>
  </si>
  <si>
    <t>Horácké divadlo Jihlava, příspěvková organizace</t>
  </si>
  <si>
    <t>Horácká galerie v Novém Městě na Moravě</t>
  </si>
  <si>
    <t>Hrad Kámen, příspěvková organizace</t>
  </si>
  <si>
    <t>Muzeum Vysočiny Havlíčkův Brod, příspěvková organizace</t>
  </si>
  <si>
    <t>Krajská knihovna Vysočiny</t>
  </si>
  <si>
    <t>CELKEM</t>
  </si>
  <si>
    <t>Ostatní běžné účty</t>
  </si>
  <si>
    <t>z toho:  rezervní fond</t>
  </si>
  <si>
    <t xml:space="preserve">počítač  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</si>
  <si>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</si>
  <si>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</si>
  <si>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</si>
  <si>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</si>
  <si>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</si>
  <si>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</si>
  <si>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Počet stran: 1</t>
  </si>
  <si>
    <t>Ukazatel</t>
  </si>
  <si>
    <t>Bankovní a účetní stav peněžních fondů</t>
  </si>
  <si>
    <t>na platy (v tis. Kč)</t>
  </si>
  <si>
    <t>Skutečnost za rok 2004</t>
  </si>
  <si>
    <t>Účetní odpisy na rok 2005</t>
  </si>
  <si>
    <t>Oprávky k 1.1.2005</t>
  </si>
  <si>
    <t>Zůstatková cena k 31.12.2005</t>
  </si>
  <si>
    <t>Stav k 1.1.2005</t>
  </si>
  <si>
    <t>Stav k 31.12.2005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</si>
  <si>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</si>
  <si>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</si>
  <si>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</si>
  <si>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</si>
  <si>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bezpečnostní vitríny do expozice (2 ks)</t>
  </si>
  <si>
    <t>Odvod z investičního fondu organizace</t>
  </si>
  <si>
    <t>v tis. Kč</t>
  </si>
  <si>
    <t>ošetření a výsadba parku</t>
  </si>
  <si>
    <t>Finanční plán výnosů a nákladů na rok 2006</t>
  </si>
  <si>
    <t>Skutečnost za rok 2005</t>
  </si>
  <si>
    <t>Návrh na rok 2006</t>
  </si>
  <si>
    <t>Odpisový plán na rok 2006</t>
  </si>
  <si>
    <t>Oprávky k 1.1.2006</t>
  </si>
  <si>
    <t>Zůstatková cena k 31.12.2006</t>
  </si>
  <si>
    <t>Zůstatek bank.účtu k 1.1.2005</t>
  </si>
  <si>
    <t>Účetní stav 2005</t>
  </si>
  <si>
    <t>Zůstatek bank.účtu k 31.12.2005</t>
  </si>
  <si>
    <t>Plán 2006</t>
  </si>
  <si>
    <t>Stav k 1.1.2006</t>
  </si>
  <si>
    <t>Stav k 31.12.2006</t>
  </si>
  <si>
    <t>Plán čerpání investičního fondu 2006</t>
  </si>
  <si>
    <t>elektrický průmyslový sporák do kuchyně</t>
  </si>
  <si>
    <t>(jeviště a hlediště velké scény) - tech. zhodnocení</t>
  </si>
  <si>
    <t xml:space="preserve">výměna nouzového osvětlení </t>
  </si>
  <si>
    <t>(budova Komenského 24) - technické zhodnocení</t>
  </si>
  <si>
    <t>(budova Komenského 24)</t>
  </si>
  <si>
    <t>(Komenského 24 - prostory pasage)</t>
  </si>
  <si>
    <t>Pracovníci, průměrná mzda a limit prostředků na platy 2006</t>
  </si>
  <si>
    <t>2006/2005</t>
  </si>
  <si>
    <t>oprava omítek, výmalba včetně postavení lešení</t>
  </si>
  <si>
    <t>Odpisový plán 2006</t>
  </si>
  <si>
    <t>Účetní odpisy na rok 2006</t>
  </si>
  <si>
    <t>automobil combi - přeprava sbírkovách předmětů</t>
  </si>
  <si>
    <t>zvlhčovač  DYAir PH 14</t>
  </si>
  <si>
    <t>systém Hanwell - monitorování prostředí ve výstavních sálech a depozitáři</t>
  </si>
  <si>
    <t>drobné opravy budov galerie</t>
  </si>
  <si>
    <t>(Komenského 10, Masarykovo náměstí 24)</t>
  </si>
  <si>
    <t xml:space="preserve">vybavení depozitáře </t>
  </si>
  <si>
    <t>(budova galerie Masarykovo náměstí 24) - dotace od zřizovatele</t>
  </si>
  <si>
    <t>dokončení vybavení depozitáře</t>
  </si>
  <si>
    <t>EPS do depozitáře</t>
  </si>
  <si>
    <t>Pracovníci, průměrná mzda a limit prostředků na platy  2006</t>
  </si>
  <si>
    <t>vizualizér</t>
  </si>
  <si>
    <t>výsuvné desky do vitrín na medaile J. Šejnosta</t>
  </si>
  <si>
    <t>zvukový průvodce SPIDER</t>
  </si>
  <si>
    <t xml:space="preserve">              investiční fond</t>
  </si>
  <si>
    <t xml:space="preserve">Skutečnost za rok 2004 </t>
  </si>
  <si>
    <t>Rozdíl 2005-2004</t>
  </si>
  <si>
    <t>Rozdíl 2006-2005</t>
  </si>
  <si>
    <t>vybavení objektu galerie (02) nábytkem</t>
  </si>
  <si>
    <t>oprava střechy, odtokový žlab a zapuštění dešťovky do omítek</t>
  </si>
  <si>
    <t>Poznámka: použití finančních prostředků z rezervního fondu k dalšímu rozvoji činnosti organizace ve výši 50 tis. Kč</t>
  </si>
  <si>
    <t>EZS - zabezpečovací zařízení v expozici v Ledči n. Sázavou</t>
  </si>
  <si>
    <t>osvětlení výstavních prostor (Havlíčkův dům)</t>
  </si>
  <si>
    <t xml:space="preserve">             rezervní fond</t>
  </si>
  <si>
    <t xml:space="preserve">             investiční fond</t>
  </si>
  <si>
    <t xml:space="preserve">             provozní prostř.</t>
  </si>
  <si>
    <t>Poznámka: použití finančních prostředků z rezervního fondu k dalšímu rozvoji činnosti organizace ve výši 320 tis. Kč</t>
  </si>
  <si>
    <t>software - grafický ADOBE</t>
  </si>
  <si>
    <t xml:space="preserve">                    ostatní služby /úč. 518/</t>
  </si>
  <si>
    <t>výstavní zařízení do historických expozic (součást projektu INTERREG IIIA)</t>
  </si>
  <si>
    <t xml:space="preserve">              rezervní fond</t>
  </si>
  <si>
    <t xml:space="preserve">              provozní prostř.</t>
  </si>
  <si>
    <t>kamerový systém</t>
  </si>
  <si>
    <t>Systém Sirius</t>
  </si>
  <si>
    <t>kopírka</t>
  </si>
  <si>
    <t>Změna stavu zásob /sesk.úč. 61/</t>
  </si>
  <si>
    <t>Poznámka: použití rezervního fondu ve výši 150 tis. Kč k časovému překlenutí rozdílu mezi výnosy a náklady</t>
  </si>
  <si>
    <t>Poznámka: použití rezervního fondu ve výši 200 tis. Kč k časovému překlenutí rozdílu mezi výnosy a náklady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</si>
  <si>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</si>
  <si>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</si>
  <si>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</si>
  <si>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</si>
  <si>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Poznámka: ve finančním plánu promítnuta neinvestiční dotace (příjmy z pronájmu majetku ve správě 11-12/2005) na autorské honoráře a propagaci organizace (89,34 tis. Kč)</t>
  </si>
  <si>
    <r>
      <t xml:space="preserve">          investiční fond</t>
    </r>
    <r>
      <rPr>
        <b/>
        <vertAlign val="superscript"/>
        <sz val="8"/>
        <rFont val="Arial CE"/>
        <family val="2"/>
      </rPr>
      <t>x</t>
    </r>
  </si>
  <si>
    <t>a navýšení příspěvku na provoz z důvodu navýšení odpisů technického zhodnocení nemovité kulturní památky (145 tis. Kč)</t>
  </si>
  <si>
    <t xml:space="preserve">zařízení proti rozšíření hlučnosti vzduchotechniky </t>
  </si>
  <si>
    <t xml:space="preserve">Poznámka: ve finančním plánu promítnuto navýšení příspěvku na provoz z důvodu zřízení sbírky hmatového modelování a její prezentaci (400 tis. Kč) a </t>
  </si>
  <si>
    <t xml:space="preserve">                  navýšení odpisů technického zhodnocení nemovité kulturní památky (214 tis. Kč)</t>
  </si>
  <si>
    <t>Poznámka: navýšení příspěvku na provoz z důvodu navýšení odpisů technického zhodnocení nemovité kulturní památky (113 tis. Kč)</t>
  </si>
  <si>
    <t>(budova galerie Komenského 10)</t>
  </si>
  <si>
    <t>barevná laser tiskárna+kopírka</t>
  </si>
  <si>
    <t>x-mimořádné řešení v roce 2005 finančně nekrytého zůstatku investičního fondu (schváleno usnesením rady kraje č. 1655/39/2005/RK dne 13.12.2005)</t>
  </si>
  <si>
    <t>Poznámka: ve finančním plánu promítnuty neinvestiční dotace na dobudování centrálního archeologického pracoviště (400 tis. Kč), na financování projektu v rámci programu INTERREG (700 tis. Kč),</t>
  </si>
  <si>
    <t>multifunkční digitální systém (tiskárna, scanner, kopírka, fax - síťové připojení)</t>
  </si>
  <si>
    <t>RK-07-2006-43, př. 1i</t>
  </si>
  <si>
    <t>RK-07-2006-43, př. 1ch</t>
  </si>
  <si>
    <t>RK-07-2006-43, př. 1h</t>
  </si>
  <si>
    <t>RK-07-2006-43, př. 1g</t>
  </si>
  <si>
    <t>RK-07-2006-43, př. 1f</t>
  </si>
  <si>
    <t>RK-07-2006-43, př. 1e</t>
  </si>
  <si>
    <t>RK-07-2006-43, př. 1a</t>
  </si>
  <si>
    <t>RK-07-2006-43, př. 1b</t>
  </si>
  <si>
    <t>RK-07-2006-43, př. 1c</t>
  </si>
  <si>
    <t>RK-07-2006-43, př. 1d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</si>
</sst>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vertAlign val="superscript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3" fontId="2" fillId="3" borderId="7" xfId="0" applyNumberFormat="1" applyFont="1" applyFill="1" applyBorder="1" applyAlignment="1">
      <alignment vertical="center" wrapText="1"/>
    </xf>
    <xf numFmtId="10" fontId="2" fillId="3" borderId="8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quotePrefix="1">
      <alignment horizontal="center"/>
    </xf>
    <xf numFmtId="0" fontId="4" fillId="2" borderId="9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10" fontId="2" fillId="3" borderId="3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10" fontId="2" fillId="3" borderId="13" xfId="0" applyNumberFormat="1" applyFont="1" applyFill="1" applyBorder="1" applyAlignment="1">
      <alignment vertical="center" wrapText="1"/>
    </xf>
    <xf numFmtId="10" fontId="2" fillId="3" borderId="14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 quotePrefix="1">
      <alignment horizontal="center"/>
    </xf>
    <xf numFmtId="3" fontId="2" fillId="0" borderId="14" xfId="0" applyNumberFormat="1" applyFont="1" applyBorder="1" applyAlignment="1" quotePrefix="1">
      <alignment horizontal="center"/>
    </xf>
    <xf numFmtId="0" fontId="2" fillId="0" borderId="22" xfId="0" applyFont="1" applyBorder="1" applyAlignment="1">
      <alignment/>
    </xf>
    <xf numFmtId="3" fontId="2" fillId="0" borderId="3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 quotePrefix="1">
      <alignment horizontal="center"/>
    </xf>
    <xf numFmtId="3" fontId="2" fillId="0" borderId="34" xfId="0" applyNumberFormat="1" applyFont="1" applyBorder="1" applyAlignment="1" quotePrefix="1">
      <alignment horizontal="center"/>
    </xf>
    <xf numFmtId="3" fontId="2" fillId="0" borderId="35" xfId="0" applyNumberFormat="1" applyFont="1" applyBorder="1" applyAlignment="1" quotePrefix="1">
      <alignment horizontal="center"/>
    </xf>
    <xf numFmtId="3" fontId="2" fillId="0" borderId="30" xfId="0" applyNumberFormat="1" applyFont="1" applyBorder="1" applyAlignment="1" quotePrefix="1">
      <alignment horizontal="center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38" xfId="0" applyFont="1" applyFill="1" applyBorder="1" applyAlignment="1">
      <alignment horizontal="centerContinuous"/>
    </xf>
    <xf numFmtId="0" fontId="3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3" fontId="0" fillId="0" borderId="3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0" xfId="0" applyFont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6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centerContinuous" vertical="center"/>
    </xf>
    <xf numFmtId="0" fontId="11" fillId="2" borderId="44" xfId="0" applyFont="1" applyFill="1" applyBorder="1" applyAlignment="1">
      <alignment horizontal="centerContinuous" vertical="center"/>
    </xf>
    <xf numFmtId="0" fontId="11" fillId="2" borderId="2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45" xfId="0" applyNumberFormat="1" applyFont="1" applyBorder="1" applyAlignment="1">
      <alignment vertical="center" wrapText="1"/>
    </xf>
    <xf numFmtId="3" fontId="10" fillId="0" borderId="46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11" fillId="2" borderId="47" xfId="0" applyNumberFormat="1" applyFont="1" applyFill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3" fontId="11" fillId="2" borderId="38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 vertical="center" wrapText="1"/>
    </xf>
    <xf numFmtId="3" fontId="11" fillId="2" borderId="50" xfId="0" applyNumberFormat="1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Continuous" vertical="center"/>
    </xf>
    <xf numFmtId="0" fontId="10" fillId="2" borderId="5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9" xfId="0" applyFont="1" applyFill="1" applyBorder="1" applyAlignment="1" quotePrefix="1">
      <alignment horizontal="center"/>
    </xf>
    <xf numFmtId="3" fontId="10" fillId="0" borderId="53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1" fillId="3" borderId="10" xfId="0" applyNumberFormat="1" applyFont="1" applyFill="1" applyBorder="1" applyAlignment="1">
      <alignment vertical="center" wrapText="1"/>
    </xf>
    <xf numFmtId="10" fontId="11" fillId="3" borderId="3" xfId="0" applyNumberFormat="1" applyFont="1" applyFill="1" applyBorder="1" applyAlignment="1">
      <alignment vertical="center" wrapText="1"/>
    </xf>
    <xf numFmtId="3" fontId="11" fillId="3" borderId="11" xfId="0" applyNumberFormat="1" applyFont="1" applyFill="1" applyBorder="1" applyAlignment="1">
      <alignment vertical="center" wrapText="1"/>
    </xf>
    <xf numFmtId="3" fontId="10" fillId="0" borderId="51" xfId="0" applyNumberFormat="1" applyFont="1" applyFill="1" applyBorder="1" applyAlignment="1">
      <alignment vertical="center" wrapText="1"/>
    </xf>
    <xf numFmtId="3" fontId="11" fillId="3" borderId="12" xfId="0" applyNumberFormat="1" applyFont="1" applyFill="1" applyBorder="1" applyAlignment="1">
      <alignment vertical="center" wrapText="1"/>
    </xf>
    <xf numFmtId="10" fontId="11" fillId="3" borderId="13" xfId="0" applyNumberFormat="1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vertical="center" wrapText="1"/>
    </xf>
    <xf numFmtId="10" fontId="11" fillId="3" borderId="8" xfId="0" applyNumberFormat="1" applyFont="1" applyFill="1" applyBorder="1" applyAlignment="1">
      <alignment vertical="center" wrapText="1"/>
    </xf>
    <xf numFmtId="10" fontId="11" fillId="3" borderId="14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51" xfId="0" applyNumberFormat="1" applyFont="1" applyBorder="1" applyAlignment="1">
      <alignment vertical="center" wrapText="1"/>
    </xf>
    <xf numFmtId="3" fontId="11" fillId="3" borderId="54" xfId="0" applyNumberFormat="1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center" vertical="center"/>
      <protection/>
    </xf>
    <xf numFmtId="3" fontId="11" fillId="0" borderId="24" xfId="20" applyNumberFormat="1" applyFont="1" applyBorder="1" applyAlignment="1">
      <alignment horizontal="center" vertical="center"/>
      <protection/>
    </xf>
    <xf numFmtId="3" fontId="11" fillId="0" borderId="4" xfId="20" applyNumberFormat="1" applyFont="1" applyBorder="1" applyAlignment="1">
      <alignment horizontal="center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3" fontId="11" fillId="0" borderId="37" xfId="20" applyNumberFormat="1" applyFont="1" applyBorder="1" applyAlignment="1">
      <alignment horizontal="right" vertical="center"/>
      <protection/>
    </xf>
    <xf numFmtId="3" fontId="11" fillId="0" borderId="5" xfId="20" applyNumberFormat="1" applyFont="1" applyBorder="1" applyAlignment="1">
      <alignment horizontal="right" vertical="center"/>
      <protection/>
    </xf>
    <xf numFmtId="3" fontId="11" fillId="0" borderId="6" xfId="20" applyNumberFormat="1" applyFont="1" applyBorder="1" applyAlignment="1">
      <alignment horizontal="center" vertical="center"/>
      <protection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 quotePrefix="1">
      <alignment horizontal="center"/>
    </xf>
    <xf numFmtId="3" fontId="11" fillId="0" borderId="34" xfId="0" applyNumberFormat="1" applyFont="1" applyBorder="1" applyAlignment="1" quotePrefix="1">
      <alignment horizontal="center"/>
    </xf>
    <xf numFmtId="3" fontId="11" fillId="0" borderId="21" xfId="0" applyNumberFormat="1" applyFont="1" applyBorder="1" applyAlignment="1" quotePrefix="1">
      <alignment horizontal="center"/>
    </xf>
    <xf numFmtId="3" fontId="11" fillId="0" borderId="35" xfId="0" applyNumberFormat="1" applyFont="1" applyBorder="1" applyAlignment="1" quotePrefix="1">
      <alignment horizontal="center"/>
    </xf>
    <xf numFmtId="3" fontId="11" fillId="0" borderId="1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2" xfId="0" applyNumberFormat="1" applyFont="1" applyBorder="1" applyAlignment="1" quotePrefix="1">
      <alignment horizontal="center"/>
    </xf>
    <xf numFmtId="3" fontId="11" fillId="0" borderId="20" xfId="0" applyNumberFormat="1" applyFont="1" applyBorder="1" applyAlignment="1" quotePrefix="1">
      <alignment horizontal="center"/>
    </xf>
    <xf numFmtId="3" fontId="11" fillId="0" borderId="3" xfId="0" applyNumberFormat="1" applyFont="1" applyBorder="1" applyAlignment="1" quotePrefix="1">
      <alignment horizontal="center"/>
    </xf>
    <xf numFmtId="3" fontId="11" fillId="0" borderId="30" xfId="0" applyNumberFormat="1" applyFont="1" applyBorder="1" applyAlignment="1" quotePrefix="1">
      <alignment horizontal="center"/>
    </xf>
    <xf numFmtId="3" fontId="11" fillId="0" borderId="14" xfId="0" applyNumberFormat="1" applyFont="1" applyBorder="1" applyAlignment="1" quotePrefix="1">
      <alignment horizontal="center"/>
    </xf>
    <xf numFmtId="3" fontId="11" fillId="0" borderId="12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11" fillId="0" borderId="4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11" fillId="0" borderId="6" xfId="20" applyNumberFormat="1" applyFont="1" applyBorder="1" applyAlignment="1">
      <alignment horizontal="right" vertical="center"/>
      <protection/>
    </xf>
    <xf numFmtId="0" fontId="2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17" xfId="0" applyNumberFormat="1" applyFont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/>
    </xf>
    <xf numFmtId="3" fontId="11" fillId="2" borderId="42" xfId="0" applyNumberFormat="1" applyFont="1" applyFill="1" applyBorder="1" applyAlignment="1">
      <alignment vertical="center" wrapText="1"/>
    </xf>
    <xf numFmtId="3" fontId="11" fillId="2" borderId="56" xfId="0" applyNumberFormat="1" applyFont="1" applyFill="1" applyBorder="1" applyAlignment="1">
      <alignment vertical="center" wrapText="1"/>
    </xf>
    <xf numFmtId="3" fontId="10" fillId="0" borderId="30" xfId="0" applyNumberFormat="1" applyFont="1" applyBorder="1" applyAlignment="1">
      <alignment vertical="center" wrapText="1"/>
    </xf>
    <xf numFmtId="3" fontId="10" fillId="0" borderId="57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horizontal="center"/>
    </xf>
    <xf numFmtId="0" fontId="10" fillId="0" borderId="41" xfId="0" applyFont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3" fontId="10" fillId="0" borderId="13" xfId="0" applyNumberFormat="1" applyFont="1" applyBorder="1" applyAlignment="1">
      <alignment horizontal="right"/>
    </xf>
    <xf numFmtId="3" fontId="10" fillId="0" borderId="59" xfId="0" applyNumberFormat="1" applyFont="1" applyBorder="1" applyAlignment="1">
      <alignment horizontal="right"/>
    </xf>
    <xf numFmtId="0" fontId="3" fillId="2" borderId="32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left" vertical="center"/>
    </xf>
    <xf numFmtId="3" fontId="3" fillId="2" borderId="57" xfId="0" applyNumberFormat="1" applyFont="1" applyFill="1" applyBorder="1" applyAlignment="1">
      <alignment horizontal="left" vertical="center"/>
    </xf>
    <xf numFmtId="3" fontId="3" fillId="2" borderId="3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2" borderId="43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11" fillId="2" borderId="63" xfId="20" applyFont="1" applyFill="1" applyBorder="1" applyAlignment="1">
      <alignment horizontal="center" vertical="center" wrapText="1"/>
      <protection/>
    </xf>
    <xf numFmtId="0" fontId="10" fillId="0" borderId="64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11" fillId="2" borderId="49" xfId="20" applyFont="1" applyFill="1" applyBorder="1" applyAlignment="1">
      <alignment horizontal="center" vertical="center" wrapText="1"/>
      <protection/>
    </xf>
    <xf numFmtId="0" fontId="10" fillId="0" borderId="4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2" borderId="65" xfId="20" applyFont="1" applyFill="1" applyBorder="1" applyAlignment="1">
      <alignment horizontal="center" vertical="center" wrapText="1"/>
      <protection/>
    </xf>
    <xf numFmtId="0" fontId="10" fillId="0" borderId="5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2" borderId="60" xfId="20" applyFont="1" applyFill="1" applyBorder="1" applyAlignment="1">
      <alignment horizontal="center" vertical="center"/>
      <protection/>
    </xf>
    <xf numFmtId="0" fontId="10" fillId="0" borderId="66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9" xfId="0" applyBorder="1" applyAlignment="1">
      <alignment/>
    </xf>
    <xf numFmtId="0" fontId="3" fillId="2" borderId="67" xfId="0" applyFont="1" applyFill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10" fillId="0" borderId="20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164" fontId="11" fillId="0" borderId="43" xfId="0" applyNumberFormat="1" applyFont="1" applyFill="1" applyBorder="1" applyAlignment="1">
      <alignment horizontal="center"/>
    </xf>
    <xf numFmtId="164" fontId="11" fillId="0" borderId="62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3" fontId="11" fillId="2" borderId="43" xfId="0" applyNumberFormat="1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7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11" fillId="2" borderId="69" xfId="0" applyFont="1" applyFill="1" applyBorder="1" applyAlignment="1">
      <alignment horizontal="center" vertical="center"/>
    </xf>
    <xf numFmtId="0" fontId="11" fillId="2" borderId="34" xfId="20" applyFont="1" applyFill="1" applyBorder="1" applyAlignment="1">
      <alignment horizontal="center" vertical="center"/>
      <protection/>
    </xf>
    <xf numFmtId="0" fontId="11" fillId="2" borderId="58" xfId="20" applyFont="1" applyFill="1" applyBorder="1" applyAlignment="1">
      <alignment horizontal="center" vertical="center"/>
      <protection/>
    </xf>
    <xf numFmtId="0" fontId="11" fillId="2" borderId="35" xfId="20" applyFont="1" applyFill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left" vertical="center"/>
      <protection/>
    </xf>
    <xf numFmtId="0" fontId="11" fillId="2" borderId="57" xfId="20" applyFont="1" applyFill="1" applyBorder="1" applyAlignment="1">
      <alignment horizontal="left" vertical="center"/>
      <protection/>
    </xf>
    <xf numFmtId="0" fontId="11" fillId="2" borderId="30" xfId="20" applyFont="1" applyFill="1" applyBorder="1" applyAlignment="1">
      <alignment horizontal="left" vertical="center"/>
      <protection/>
    </xf>
    <xf numFmtId="0" fontId="10" fillId="0" borderId="5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2" borderId="73" xfId="20" applyFont="1" applyFill="1" applyBorder="1" applyAlignment="1">
      <alignment horizontal="center" vertical="center"/>
      <protection/>
    </xf>
    <xf numFmtId="0" fontId="11" fillId="2" borderId="26" xfId="20" applyFont="1" applyFill="1" applyBorder="1" applyAlignment="1">
      <alignment horizontal="center" vertical="center"/>
      <protection/>
    </xf>
    <xf numFmtId="0" fontId="11" fillId="2" borderId="74" xfId="20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5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50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3" fillId="0" borderId="7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left"/>
    </xf>
    <xf numFmtId="0" fontId="11" fillId="2" borderId="3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71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6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11" fillId="2" borderId="61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/>
    </xf>
    <xf numFmtId="164" fontId="11" fillId="0" borderId="5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/>
    </xf>
    <xf numFmtId="3" fontId="3" fillId="2" borderId="25" xfId="0" applyNumberFormat="1" applyFont="1" applyFill="1" applyBorder="1" applyAlignment="1">
      <alignment horizontal="left" vertical="center"/>
    </xf>
    <xf numFmtId="0" fontId="11" fillId="2" borderId="0" xfId="20" applyFont="1" applyFill="1" applyBorder="1" applyAlignment="1">
      <alignment horizontal="center" vertical="center"/>
      <protection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right"/>
    </xf>
    <xf numFmtId="0" fontId="10" fillId="0" borderId="11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4" fillId="0" borderId="5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/>
    </xf>
    <xf numFmtId="3" fontId="3" fillId="2" borderId="51" xfId="0" applyNumberFormat="1" applyFont="1" applyFill="1" applyBorder="1" applyAlignment="1">
      <alignment horizontal="left" vertical="center"/>
    </xf>
    <xf numFmtId="3" fontId="3" fillId="2" borderId="29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3" fontId="11" fillId="2" borderId="17" xfId="0" applyNumberFormat="1" applyFont="1" applyFill="1" applyBorder="1" applyAlignment="1">
      <alignment horizontal="left" vertical="center"/>
    </xf>
    <xf numFmtId="3" fontId="11" fillId="2" borderId="57" xfId="0" applyNumberFormat="1" applyFont="1" applyFill="1" applyBorder="1" applyAlignment="1">
      <alignment horizontal="left" vertical="center"/>
    </xf>
    <xf numFmtId="3" fontId="11" fillId="2" borderId="30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/>
    </xf>
    <xf numFmtId="0" fontId="10" fillId="0" borderId="2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2" borderId="49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5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59</v>
      </c>
      <c r="L1" s="6" t="s">
        <v>181</v>
      </c>
      <c r="M1" s="6"/>
    </row>
    <row r="2" spans="12:13" ht="12.75">
      <c r="L2" s="6" t="s">
        <v>80</v>
      </c>
      <c r="M2" s="6"/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65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3" t="s">
        <v>1</v>
      </c>
      <c r="I7" s="3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59</v>
      </c>
      <c r="C8" s="123" t="s">
        <v>3</v>
      </c>
      <c r="D8" s="124"/>
      <c r="E8" s="122" t="s">
        <v>3</v>
      </c>
      <c r="F8" s="123" t="s">
        <v>3</v>
      </c>
      <c r="G8" s="124"/>
      <c r="H8" s="19" t="s">
        <v>4</v>
      </c>
      <c r="I8" s="20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21">
        <f>SUM(F9:G9)</f>
        <v>0</v>
      </c>
      <c r="I9" s="23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5155</v>
      </c>
      <c r="C10" s="129">
        <v>1276</v>
      </c>
      <c r="D10" s="127">
        <f t="shared" si="0"/>
        <v>6431</v>
      </c>
      <c r="E10" s="128">
        <v>6025</v>
      </c>
      <c r="F10" s="129">
        <v>252</v>
      </c>
      <c r="G10" s="127">
        <f aca="true" t="shared" si="2" ref="G10:G17">SUM(E10:F10)</f>
        <v>6277</v>
      </c>
      <c r="H10" s="22">
        <f aca="true" t="shared" si="3" ref="H10:H37">+G10-D10</f>
        <v>-154</v>
      </c>
      <c r="I10" s="23">
        <f>IF(D10=0,0,+G10/D10)</f>
        <v>0.9760534909034365</v>
      </c>
      <c r="J10" s="135">
        <v>5860</v>
      </c>
      <c r="K10" s="129">
        <v>250</v>
      </c>
      <c r="L10" s="146">
        <f t="shared" si="1"/>
        <v>6110</v>
      </c>
      <c r="M10" s="149">
        <f aca="true" t="shared" si="4" ref="M10:M37">+L10-G10</f>
        <v>-167</v>
      </c>
      <c r="N10" s="148">
        <f>IF(G10=0,0,+L10/G10)</f>
        <v>0.9733949338856142</v>
      </c>
    </row>
    <row r="11" spans="1:14" ht="15" customHeight="1">
      <c r="A11" s="109" t="s">
        <v>8</v>
      </c>
      <c r="B11" s="128">
        <v>0</v>
      </c>
      <c r="C11" s="129">
        <v>0</v>
      </c>
      <c r="D11" s="127">
        <f t="shared" si="0"/>
        <v>0</v>
      </c>
      <c r="E11" s="128">
        <v>0</v>
      </c>
      <c r="F11" s="129">
        <v>0</v>
      </c>
      <c r="G11" s="127">
        <f t="shared" si="2"/>
        <v>0</v>
      </c>
      <c r="H11" s="22">
        <f t="shared" si="3"/>
        <v>0</v>
      </c>
      <c r="I11" s="23">
        <f aca="true" t="shared" si="5" ref="I11:I37">IF(D11=0,0,+G11/D11)</f>
        <v>0</v>
      </c>
      <c r="J11" s="135">
        <v>0</v>
      </c>
      <c r="K11" s="129">
        <v>0</v>
      </c>
      <c r="L11" s="146">
        <f t="shared" si="1"/>
        <v>0</v>
      </c>
      <c r="M11" s="149">
        <f t="shared" si="4"/>
        <v>0</v>
      </c>
      <c r="N11" s="148">
        <f aca="true" t="shared" si="6" ref="N11:N37">IF(G11=0,0,+L11/G11)</f>
        <v>0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22">
        <f t="shared" si="3"/>
        <v>0</v>
      </c>
      <c r="I12" s="23">
        <f t="shared" si="5"/>
        <v>0</v>
      </c>
      <c r="J12" s="135">
        <v>0</v>
      </c>
      <c r="K12" s="129">
        <v>0</v>
      </c>
      <c r="L12" s="146">
        <f t="shared" si="1"/>
        <v>0</v>
      </c>
      <c r="M12" s="149">
        <f t="shared" si="4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758</v>
      </c>
      <c r="C13" s="129">
        <v>0</v>
      </c>
      <c r="D13" s="127">
        <f t="shared" si="0"/>
        <v>758</v>
      </c>
      <c r="E13" s="128">
        <v>240</v>
      </c>
      <c r="F13" s="129">
        <v>0</v>
      </c>
      <c r="G13" s="127">
        <f t="shared" si="2"/>
        <v>240</v>
      </c>
      <c r="H13" s="22">
        <f t="shared" si="3"/>
        <v>-518</v>
      </c>
      <c r="I13" s="23">
        <f t="shared" si="5"/>
        <v>0.316622691292876</v>
      </c>
      <c r="J13" s="135">
        <v>1000</v>
      </c>
      <c r="K13" s="129">
        <v>0</v>
      </c>
      <c r="L13" s="146">
        <f t="shared" si="1"/>
        <v>1000</v>
      </c>
      <c r="M13" s="149">
        <f t="shared" si="4"/>
        <v>760</v>
      </c>
      <c r="N13" s="148">
        <f t="shared" si="6"/>
        <v>4.166666666666667</v>
      </c>
    </row>
    <row r="14" spans="1:14" ht="15" customHeight="1">
      <c r="A14" s="109" t="s">
        <v>11</v>
      </c>
      <c r="B14" s="128">
        <v>445</v>
      </c>
      <c r="C14" s="129">
        <v>0</v>
      </c>
      <c r="D14" s="127">
        <f t="shared" si="0"/>
        <v>445</v>
      </c>
      <c r="E14" s="128">
        <v>5</v>
      </c>
      <c r="F14" s="129">
        <v>0</v>
      </c>
      <c r="G14" s="127">
        <f t="shared" si="2"/>
        <v>5</v>
      </c>
      <c r="H14" s="22">
        <f t="shared" si="3"/>
        <v>-440</v>
      </c>
      <c r="I14" s="23">
        <f t="shared" si="5"/>
        <v>0.011235955056179775</v>
      </c>
      <c r="J14" s="135">
        <v>750</v>
      </c>
      <c r="K14" s="129">
        <v>0</v>
      </c>
      <c r="L14" s="146">
        <f t="shared" si="1"/>
        <v>750</v>
      </c>
      <c r="M14" s="149">
        <f t="shared" si="4"/>
        <v>745</v>
      </c>
      <c r="N14" s="148">
        <f>IF(L14=0,0,+L14/G14)</f>
        <v>150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22">
        <f t="shared" si="3"/>
        <v>0</v>
      </c>
      <c r="I15" s="23">
        <f t="shared" si="5"/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22">
        <f t="shared" si="3"/>
        <v>0</v>
      </c>
      <c r="I16" s="23">
        <f t="shared" si="5"/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28367</v>
      </c>
      <c r="C17" s="131">
        <v>0</v>
      </c>
      <c r="D17" s="127">
        <f t="shared" si="0"/>
        <v>28367</v>
      </c>
      <c r="E17" s="130">
        <v>30074</v>
      </c>
      <c r="F17" s="131">
        <v>0</v>
      </c>
      <c r="G17" s="127">
        <f t="shared" si="2"/>
        <v>30074</v>
      </c>
      <c r="H17" s="24">
        <f t="shared" si="3"/>
        <v>1707</v>
      </c>
      <c r="I17" s="25">
        <f t="shared" si="5"/>
        <v>1.0601755561039237</v>
      </c>
      <c r="J17" s="150">
        <v>28489</v>
      </c>
      <c r="K17" s="131">
        <v>0</v>
      </c>
      <c r="L17" s="146">
        <f t="shared" si="1"/>
        <v>28489</v>
      </c>
      <c r="M17" s="151">
        <f t="shared" si="4"/>
        <v>-1585</v>
      </c>
      <c r="N17" s="152">
        <f t="shared" si="6"/>
        <v>0.9472966682183946</v>
      </c>
    </row>
    <row r="18" spans="1:14" ht="15" customHeight="1" thickBot="1">
      <c r="A18" s="18" t="s">
        <v>15</v>
      </c>
      <c r="B18" s="132">
        <f aca="true" t="shared" si="7" ref="B18:G18">SUM(B9+B10+B11+B12+B13+B15+B17)</f>
        <v>34280</v>
      </c>
      <c r="C18" s="133">
        <f t="shared" si="7"/>
        <v>1276</v>
      </c>
      <c r="D18" s="134">
        <f t="shared" si="7"/>
        <v>35556</v>
      </c>
      <c r="E18" s="133">
        <f t="shared" si="7"/>
        <v>36339</v>
      </c>
      <c r="F18" s="133">
        <f t="shared" si="7"/>
        <v>252</v>
      </c>
      <c r="G18" s="134">
        <f t="shared" si="7"/>
        <v>36591</v>
      </c>
      <c r="H18" s="16">
        <f t="shared" si="3"/>
        <v>1035</v>
      </c>
      <c r="I18" s="17">
        <f t="shared" si="5"/>
        <v>1.0291090111373609</v>
      </c>
      <c r="J18" s="133">
        <f>SUM(J9+J10+J11+J12+J13+J15+J17)</f>
        <v>35349</v>
      </c>
      <c r="K18" s="133">
        <f>SUM(K9+K10+K11+K12+K13+K15+K17)</f>
        <v>250</v>
      </c>
      <c r="L18" s="134">
        <f>SUM(L9+L10+L11+L12+L13+L15+L17)</f>
        <v>35599</v>
      </c>
      <c r="M18" s="153">
        <f t="shared" si="4"/>
        <v>-992</v>
      </c>
      <c r="N18" s="154">
        <f t="shared" si="6"/>
        <v>0.9728895083490475</v>
      </c>
    </row>
    <row r="19" spans="1:14" ht="15" customHeight="1">
      <c r="A19" s="111" t="s">
        <v>16</v>
      </c>
      <c r="B19" s="125">
        <v>2110</v>
      </c>
      <c r="C19" s="126">
        <v>0</v>
      </c>
      <c r="D19" s="127">
        <f aca="true" t="shared" si="8" ref="D19:D36">SUM(B19:C19)</f>
        <v>2110</v>
      </c>
      <c r="E19" s="125">
        <v>2443</v>
      </c>
      <c r="F19" s="126">
        <v>0</v>
      </c>
      <c r="G19" s="127">
        <f aca="true" t="shared" si="9" ref="G19:G36">SUM(E19:F19)</f>
        <v>2443</v>
      </c>
      <c r="H19" s="21">
        <f t="shared" si="3"/>
        <v>333</v>
      </c>
      <c r="I19" s="26">
        <f t="shared" si="5"/>
        <v>1.15781990521327</v>
      </c>
      <c r="J19" s="145">
        <v>2489</v>
      </c>
      <c r="K19" s="126">
        <v>0</v>
      </c>
      <c r="L19" s="146">
        <f aca="true" t="shared" si="10" ref="L19:L36">SUM(J19:K19)</f>
        <v>2489</v>
      </c>
      <c r="M19" s="147">
        <f t="shared" si="4"/>
        <v>46</v>
      </c>
      <c r="N19" s="155">
        <f t="shared" si="6"/>
        <v>1.018829308227589</v>
      </c>
    </row>
    <row r="20" spans="1:14" ht="24">
      <c r="A20" s="109" t="s">
        <v>17</v>
      </c>
      <c r="B20" s="125">
        <v>570</v>
      </c>
      <c r="C20" s="126">
        <v>0</v>
      </c>
      <c r="D20" s="127">
        <f t="shared" si="8"/>
        <v>570</v>
      </c>
      <c r="E20" s="125">
        <v>615</v>
      </c>
      <c r="F20" s="126">
        <v>0</v>
      </c>
      <c r="G20" s="127">
        <f t="shared" si="9"/>
        <v>615</v>
      </c>
      <c r="H20" s="22">
        <f t="shared" si="3"/>
        <v>45</v>
      </c>
      <c r="I20" s="23">
        <f t="shared" si="5"/>
        <v>1.0789473684210527</v>
      </c>
      <c r="J20" s="145">
        <v>400</v>
      </c>
      <c r="K20" s="126">
        <v>0</v>
      </c>
      <c r="L20" s="146">
        <f t="shared" si="10"/>
        <v>400</v>
      </c>
      <c r="M20" s="147">
        <f t="shared" si="4"/>
        <v>-215</v>
      </c>
      <c r="N20" s="148">
        <f t="shared" si="6"/>
        <v>0.6504065040650406</v>
      </c>
    </row>
    <row r="21" spans="1:14" ht="15" customHeight="1">
      <c r="A21" s="109" t="s">
        <v>18</v>
      </c>
      <c r="B21" s="128">
        <v>1737</v>
      </c>
      <c r="C21" s="129">
        <v>0</v>
      </c>
      <c r="D21" s="127">
        <f t="shared" si="8"/>
        <v>1737</v>
      </c>
      <c r="E21" s="128">
        <v>1924</v>
      </c>
      <c r="F21" s="129">
        <v>0</v>
      </c>
      <c r="G21" s="127">
        <f t="shared" si="9"/>
        <v>1924</v>
      </c>
      <c r="H21" s="22">
        <f t="shared" si="3"/>
        <v>187</v>
      </c>
      <c r="I21" s="23">
        <f t="shared" si="5"/>
        <v>1.107656879677605</v>
      </c>
      <c r="J21" s="128">
        <v>2160</v>
      </c>
      <c r="K21" s="129">
        <v>0</v>
      </c>
      <c r="L21" s="146">
        <f t="shared" si="10"/>
        <v>2160</v>
      </c>
      <c r="M21" s="147">
        <f t="shared" si="4"/>
        <v>236</v>
      </c>
      <c r="N21" s="148">
        <f t="shared" si="6"/>
        <v>1.1226611226611227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22">
        <f t="shared" si="3"/>
        <v>0</v>
      </c>
      <c r="I22" s="23">
        <f t="shared" si="5"/>
        <v>0</v>
      </c>
      <c r="J22" s="135">
        <v>0</v>
      </c>
      <c r="K22" s="129">
        <v>0</v>
      </c>
      <c r="L22" s="146">
        <f t="shared" si="10"/>
        <v>0</v>
      </c>
      <c r="M22" s="147">
        <f t="shared" si="4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0</v>
      </c>
      <c r="C23" s="129">
        <v>0</v>
      </c>
      <c r="D23" s="127">
        <f t="shared" si="8"/>
        <v>0</v>
      </c>
      <c r="E23" s="128">
        <v>0</v>
      </c>
      <c r="F23" s="129">
        <v>0</v>
      </c>
      <c r="G23" s="127">
        <f t="shared" si="9"/>
        <v>0</v>
      </c>
      <c r="H23" s="22">
        <f t="shared" si="3"/>
        <v>0</v>
      </c>
      <c r="I23" s="23">
        <f t="shared" si="5"/>
        <v>0</v>
      </c>
      <c r="J23" s="135">
        <v>0</v>
      </c>
      <c r="K23" s="129">
        <v>0</v>
      </c>
      <c r="L23" s="146">
        <f t="shared" si="10"/>
        <v>0</v>
      </c>
      <c r="M23" s="147">
        <f t="shared" si="4"/>
        <v>0</v>
      </c>
      <c r="N23" s="148">
        <f t="shared" si="6"/>
        <v>0</v>
      </c>
    </row>
    <row r="24" spans="1:14" ht="15" customHeight="1">
      <c r="A24" s="109" t="s">
        <v>21</v>
      </c>
      <c r="B24" s="135">
        <v>5815</v>
      </c>
      <c r="C24" s="129">
        <v>0</v>
      </c>
      <c r="D24" s="127">
        <f t="shared" si="8"/>
        <v>5815</v>
      </c>
      <c r="E24" s="135">
        <v>6998</v>
      </c>
      <c r="F24" s="129">
        <v>0</v>
      </c>
      <c r="G24" s="127">
        <f t="shared" si="9"/>
        <v>6998</v>
      </c>
      <c r="H24" s="22">
        <f t="shared" si="3"/>
        <v>1183</v>
      </c>
      <c r="I24" s="23">
        <f t="shared" si="5"/>
        <v>1.2034393809114359</v>
      </c>
      <c r="J24" s="135">
        <v>6500</v>
      </c>
      <c r="K24" s="129">
        <v>0</v>
      </c>
      <c r="L24" s="146">
        <f t="shared" si="10"/>
        <v>6500</v>
      </c>
      <c r="M24" s="147">
        <f t="shared" si="4"/>
        <v>-498</v>
      </c>
      <c r="N24" s="148">
        <f t="shared" si="6"/>
        <v>0.9288368105172906</v>
      </c>
    </row>
    <row r="25" spans="1:14" ht="24">
      <c r="A25" s="109" t="s">
        <v>22</v>
      </c>
      <c r="B25" s="128">
        <v>947</v>
      </c>
      <c r="C25" s="129">
        <v>0</v>
      </c>
      <c r="D25" s="127">
        <f t="shared" si="8"/>
        <v>947</v>
      </c>
      <c r="E25" s="128">
        <v>486</v>
      </c>
      <c r="F25" s="129">
        <v>0</v>
      </c>
      <c r="G25" s="127">
        <f t="shared" si="9"/>
        <v>486</v>
      </c>
      <c r="H25" s="22">
        <f t="shared" si="3"/>
        <v>-461</v>
      </c>
      <c r="I25" s="23">
        <f t="shared" si="5"/>
        <v>0.5131995776135164</v>
      </c>
      <c r="J25" s="156">
        <v>800</v>
      </c>
      <c r="K25" s="129">
        <v>0</v>
      </c>
      <c r="L25" s="146">
        <f t="shared" si="10"/>
        <v>800</v>
      </c>
      <c r="M25" s="147">
        <f t="shared" si="4"/>
        <v>314</v>
      </c>
      <c r="N25" s="148">
        <f t="shared" si="6"/>
        <v>1.646090534979424</v>
      </c>
    </row>
    <row r="26" spans="1:14" ht="15" customHeight="1">
      <c r="A26" s="109" t="s">
        <v>23</v>
      </c>
      <c r="B26" s="128">
        <v>4868</v>
      </c>
      <c r="C26" s="129">
        <v>0</v>
      </c>
      <c r="D26" s="127">
        <f t="shared" si="8"/>
        <v>4868</v>
      </c>
      <c r="E26" s="128">
        <v>6477</v>
      </c>
      <c r="F26" s="129">
        <v>0</v>
      </c>
      <c r="G26" s="127">
        <f t="shared" si="9"/>
        <v>6477</v>
      </c>
      <c r="H26" s="22">
        <f t="shared" si="3"/>
        <v>1609</v>
      </c>
      <c r="I26" s="23">
        <f t="shared" si="5"/>
        <v>1.3305258833196385</v>
      </c>
      <c r="J26" s="156">
        <v>5700</v>
      </c>
      <c r="K26" s="129">
        <v>0</v>
      </c>
      <c r="L26" s="146">
        <f t="shared" si="10"/>
        <v>5700</v>
      </c>
      <c r="M26" s="147">
        <f t="shared" si="4"/>
        <v>-777</v>
      </c>
      <c r="N26" s="148">
        <f t="shared" si="6"/>
        <v>0.8800370541917555</v>
      </c>
    </row>
    <row r="27" spans="1:14" ht="15" customHeight="1">
      <c r="A27" s="112" t="s">
        <v>24</v>
      </c>
      <c r="B27" s="135">
        <f>B28+B31</f>
        <v>20501</v>
      </c>
      <c r="C27" s="129">
        <v>0</v>
      </c>
      <c r="D27" s="127">
        <f t="shared" si="8"/>
        <v>20501</v>
      </c>
      <c r="E27" s="135">
        <f>E28+E31</f>
        <v>21588</v>
      </c>
      <c r="F27" s="129">
        <v>0</v>
      </c>
      <c r="G27" s="127">
        <f t="shared" si="9"/>
        <v>21588</v>
      </c>
      <c r="H27" s="22">
        <f t="shared" si="3"/>
        <v>1087</v>
      </c>
      <c r="I27" s="23">
        <f t="shared" si="5"/>
        <v>1.053021803814448</v>
      </c>
      <c r="J27" s="135">
        <f>J28+J31</f>
        <v>20950</v>
      </c>
      <c r="K27" s="129">
        <v>0</v>
      </c>
      <c r="L27" s="146">
        <f t="shared" si="10"/>
        <v>20950</v>
      </c>
      <c r="M27" s="147">
        <f t="shared" si="4"/>
        <v>-638</v>
      </c>
      <c r="N27" s="148">
        <f t="shared" si="6"/>
        <v>0.9704465443765055</v>
      </c>
    </row>
    <row r="28" spans="1:14" ht="15" customHeight="1">
      <c r="A28" s="109" t="s">
        <v>25</v>
      </c>
      <c r="B28" s="128">
        <f>SUM(B29:B30)</f>
        <v>14760</v>
      </c>
      <c r="C28" s="129">
        <v>0</v>
      </c>
      <c r="D28" s="127">
        <f t="shared" si="8"/>
        <v>14760</v>
      </c>
      <c r="E28" s="128">
        <f>SUM(E29:E30)</f>
        <v>15487</v>
      </c>
      <c r="F28" s="129">
        <v>0</v>
      </c>
      <c r="G28" s="127">
        <f t="shared" si="9"/>
        <v>15487</v>
      </c>
      <c r="H28" s="22">
        <f t="shared" si="3"/>
        <v>727</v>
      </c>
      <c r="I28" s="23">
        <f t="shared" si="5"/>
        <v>1.0492547425474255</v>
      </c>
      <c r="J28" s="128">
        <f>SUM(J29:J30)</f>
        <v>15200</v>
      </c>
      <c r="K28" s="157">
        <v>0</v>
      </c>
      <c r="L28" s="146">
        <f t="shared" si="10"/>
        <v>15200</v>
      </c>
      <c r="M28" s="147">
        <f t="shared" si="4"/>
        <v>-287</v>
      </c>
      <c r="N28" s="148">
        <f t="shared" si="6"/>
        <v>0.9814683282753277</v>
      </c>
    </row>
    <row r="29" spans="1:14" ht="15" customHeight="1">
      <c r="A29" s="112" t="s">
        <v>26</v>
      </c>
      <c r="B29" s="128">
        <v>14490</v>
      </c>
      <c r="C29" s="129">
        <v>0</v>
      </c>
      <c r="D29" s="127">
        <f t="shared" si="8"/>
        <v>14490</v>
      </c>
      <c r="E29" s="128">
        <v>15129</v>
      </c>
      <c r="F29" s="129">
        <v>0</v>
      </c>
      <c r="G29" s="127">
        <f t="shared" si="9"/>
        <v>15129</v>
      </c>
      <c r="H29" s="22">
        <f t="shared" si="3"/>
        <v>639</v>
      </c>
      <c r="I29" s="23">
        <f t="shared" si="5"/>
        <v>1.0440993788819877</v>
      </c>
      <c r="J29" s="128">
        <v>14500</v>
      </c>
      <c r="K29" s="129">
        <v>0</v>
      </c>
      <c r="L29" s="146">
        <f t="shared" si="10"/>
        <v>14500</v>
      </c>
      <c r="M29" s="147">
        <f t="shared" si="4"/>
        <v>-629</v>
      </c>
      <c r="N29" s="148">
        <f t="shared" si="6"/>
        <v>0.9584242183885253</v>
      </c>
    </row>
    <row r="30" spans="1:14" ht="15" customHeight="1">
      <c r="A30" s="109" t="s">
        <v>27</v>
      </c>
      <c r="B30" s="128">
        <v>270</v>
      </c>
      <c r="C30" s="129">
        <v>0</v>
      </c>
      <c r="D30" s="127">
        <f t="shared" si="8"/>
        <v>270</v>
      </c>
      <c r="E30" s="128">
        <v>358</v>
      </c>
      <c r="F30" s="129">
        <v>0</v>
      </c>
      <c r="G30" s="127">
        <f t="shared" si="9"/>
        <v>358</v>
      </c>
      <c r="H30" s="22">
        <f t="shared" si="3"/>
        <v>88</v>
      </c>
      <c r="I30" s="23">
        <f t="shared" si="5"/>
        <v>1.325925925925926</v>
      </c>
      <c r="J30" s="128">
        <v>700</v>
      </c>
      <c r="K30" s="129">
        <v>0</v>
      </c>
      <c r="L30" s="146">
        <f t="shared" si="10"/>
        <v>700</v>
      </c>
      <c r="M30" s="147">
        <f t="shared" si="4"/>
        <v>342</v>
      </c>
      <c r="N30" s="148">
        <f t="shared" si="6"/>
        <v>1.9553072625698324</v>
      </c>
    </row>
    <row r="31" spans="1:14" ht="24">
      <c r="A31" s="109" t="s">
        <v>28</v>
      </c>
      <c r="B31" s="128">
        <v>5741</v>
      </c>
      <c r="C31" s="129">
        <v>0</v>
      </c>
      <c r="D31" s="127">
        <f t="shared" si="8"/>
        <v>5741</v>
      </c>
      <c r="E31" s="128">
        <v>6101</v>
      </c>
      <c r="F31" s="129">
        <v>0</v>
      </c>
      <c r="G31" s="127">
        <f t="shared" si="9"/>
        <v>6101</v>
      </c>
      <c r="H31" s="22">
        <f t="shared" si="3"/>
        <v>360</v>
      </c>
      <c r="I31" s="23">
        <f t="shared" si="5"/>
        <v>1.0627068454973</v>
      </c>
      <c r="J31" s="128">
        <v>5750</v>
      </c>
      <c r="K31" s="129">
        <v>0</v>
      </c>
      <c r="L31" s="146">
        <f t="shared" si="10"/>
        <v>5750</v>
      </c>
      <c r="M31" s="147">
        <f t="shared" si="4"/>
        <v>-351</v>
      </c>
      <c r="N31" s="148">
        <f t="shared" si="6"/>
        <v>0.9424684477954434</v>
      </c>
    </row>
    <row r="32" spans="1:14" ht="15" customHeight="1">
      <c r="A32" s="112" t="s">
        <v>29</v>
      </c>
      <c r="B32" s="128">
        <v>117</v>
      </c>
      <c r="C32" s="129">
        <v>0</v>
      </c>
      <c r="D32" s="127">
        <f t="shared" si="8"/>
        <v>117</v>
      </c>
      <c r="E32" s="128">
        <v>162</v>
      </c>
      <c r="F32" s="129">
        <v>0</v>
      </c>
      <c r="G32" s="127">
        <f t="shared" si="9"/>
        <v>162</v>
      </c>
      <c r="H32" s="22">
        <f t="shared" si="3"/>
        <v>45</v>
      </c>
      <c r="I32" s="23">
        <f t="shared" si="5"/>
        <v>1.3846153846153846</v>
      </c>
      <c r="J32" s="135">
        <v>150</v>
      </c>
      <c r="K32" s="129">
        <v>0</v>
      </c>
      <c r="L32" s="146">
        <f t="shared" si="10"/>
        <v>150</v>
      </c>
      <c r="M32" s="147">
        <f t="shared" si="4"/>
        <v>-12</v>
      </c>
      <c r="N32" s="148">
        <f t="shared" si="6"/>
        <v>0.9259259259259259</v>
      </c>
    </row>
    <row r="33" spans="1:14" ht="15" customHeight="1">
      <c r="A33" s="112" t="s">
        <v>30</v>
      </c>
      <c r="B33" s="128">
        <v>428</v>
      </c>
      <c r="C33" s="129">
        <v>0</v>
      </c>
      <c r="D33" s="127">
        <f t="shared" si="8"/>
        <v>428</v>
      </c>
      <c r="E33" s="128">
        <v>413</v>
      </c>
      <c r="F33" s="129">
        <v>0</v>
      </c>
      <c r="G33" s="127">
        <f t="shared" si="9"/>
        <v>413</v>
      </c>
      <c r="H33" s="22">
        <f t="shared" si="3"/>
        <v>-15</v>
      </c>
      <c r="I33" s="23">
        <f t="shared" si="5"/>
        <v>0.9649532710280374</v>
      </c>
      <c r="J33" s="135">
        <v>439</v>
      </c>
      <c r="K33" s="129">
        <v>0</v>
      </c>
      <c r="L33" s="146">
        <f t="shared" si="10"/>
        <v>439</v>
      </c>
      <c r="M33" s="147">
        <f t="shared" si="4"/>
        <v>26</v>
      </c>
      <c r="N33" s="148">
        <f t="shared" si="6"/>
        <v>1.062953995157385</v>
      </c>
    </row>
    <row r="34" spans="1:14" ht="24">
      <c r="A34" s="109" t="s">
        <v>31</v>
      </c>
      <c r="B34" s="128">
        <v>2548</v>
      </c>
      <c r="C34" s="129">
        <v>0</v>
      </c>
      <c r="D34" s="127">
        <f t="shared" si="8"/>
        <v>2548</v>
      </c>
      <c r="E34" s="128">
        <v>2897</v>
      </c>
      <c r="F34" s="129">
        <v>0</v>
      </c>
      <c r="G34" s="127">
        <f t="shared" si="9"/>
        <v>2897</v>
      </c>
      <c r="H34" s="22">
        <f t="shared" si="3"/>
        <v>349</v>
      </c>
      <c r="I34" s="23">
        <f t="shared" si="5"/>
        <v>1.1369701726844583</v>
      </c>
      <c r="J34" s="156">
        <v>2911</v>
      </c>
      <c r="K34" s="129">
        <v>0</v>
      </c>
      <c r="L34" s="146">
        <f t="shared" si="10"/>
        <v>2911</v>
      </c>
      <c r="M34" s="147">
        <f t="shared" si="4"/>
        <v>14</v>
      </c>
      <c r="N34" s="148">
        <f t="shared" si="6"/>
        <v>1.0048325854332067</v>
      </c>
    </row>
    <row r="35" spans="1:14" ht="24">
      <c r="A35" s="109" t="s">
        <v>32</v>
      </c>
      <c r="B35" s="128">
        <v>2548</v>
      </c>
      <c r="C35" s="129">
        <v>0</v>
      </c>
      <c r="D35" s="127">
        <f t="shared" si="8"/>
        <v>2548</v>
      </c>
      <c r="E35" s="128">
        <v>2897</v>
      </c>
      <c r="F35" s="129">
        <v>0</v>
      </c>
      <c r="G35" s="127">
        <f t="shared" si="9"/>
        <v>2897</v>
      </c>
      <c r="H35" s="22">
        <f t="shared" si="3"/>
        <v>349</v>
      </c>
      <c r="I35" s="23">
        <f t="shared" si="5"/>
        <v>1.1369701726844583</v>
      </c>
      <c r="J35" s="156">
        <v>2911</v>
      </c>
      <c r="K35" s="129">
        <v>0</v>
      </c>
      <c r="L35" s="146">
        <f t="shared" si="10"/>
        <v>2911</v>
      </c>
      <c r="M35" s="147">
        <f t="shared" si="4"/>
        <v>14</v>
      </c>
      <c r="N35" s="148">
        <f t="shared" si="6"/>
        <v>1.0048325854332067</v>
      </c>
    </row>
    <row r="36" spans="1:14" ht="15" customHeight="1" thickBot="1">
      <c r="A36" s="113" t="s">
        <v>33</v>
      </c>
      <c r="B36" s="130">
        <v>87</v>
      </c>
      <c r="C36" s="131">
        <v>249</v>
      </c>
      <c r="D36" s="127">
        <f t="shared" si="8"/>
        <v>336</v>
      </c>
      <c r="E36" s="130">
        <v>0</v>
      </c>
      <c r="F36" s="131">
        <v>1</v>
      </c>
      <c r="G36" s="127">
        <f t="shared" si="9"/>
        <v>1</v>
      </c>
      <c r="H36" s="24">
        <f t="shared" si="3"/>
        <v>-335</v>
      </c>
      <c r="I36" s="25">
        <f t="shared" si="5"/>
        <v>0.002976190476190476</v>
      </c>
      <c r="J36" s="158">
        <v>0</v>
      </c>
      <c r="K36" s="131">
        <v>0</v>
      </c>
      <c r="L36" s="146">
        <f t="shared" si="10"/>
        <v>0</v>
      </c>
      <c r="M36" s="159">
        <f t="shared" si="4"/>
        <v>-1</v>
      </c>
      <c r="N36" s="152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33343</v>
      </c>
      <c r="C37" s="137">
        <f t="shared" si="11"/>
        <v>249</v>
      </c>
      <c r="D37" s="138">
        <f t="shared" si="11"/>
        <v>33592</v>
      </c>
      <c r="E37" s="132">
        <f t="shared" si="11"/>
        <v>36425</v>
      </c>
      <c r="F37" s="133">
        <f t="shared" si="11"/>
        <v>1</v>
      </c>
      <c r="G37" s="134">
        <f t="shared" si="11"/>
        <v>36426</v>
      </c>
      <c r="H37" s="16">
        <f t="shared" si="3"/>
        <v>2834</v>
      </c>
      <c r="I37" s="17">
        <f t="shared" si="5"/>
        <v>1.0843653250773995</v>
      </c>
      <c r="J37" s="133">
        <f>SUM(J19+J21+J22+J23+J24+J27+J32+J33+J34+J36)</f>
        <v>35599</v>
      </c>
      <c r="K37" s="133">
        <f>SUM(K19+K21+K22+K23+K24+K27+K32+K33+K34+K36)</f>
        <v>0</v>
      </c>
      <c r="L37" s="134">
        <f>SUM(L19+L21+L22+L23+L24+L27+L32+L33+L34+L36)</f>
        <v>35599</v>
      </c>
      <c r="M37" s="153">
        <f t="shared" si="4"/>
        <v>-827</v>
      </c>
      <c r="N37" s="154">
        <f t="shared" si="6"/>
        <v>0.9772964366112118</v>
      </c>
    </row>
    <row r="38" spans="1:14" ht="15" customHeight="1" thickBot="1">
      <c r="A38" s="114" t="s">
        <v>35</v>
      </c>
      <c r="B38" s="132">
        <f>B18-B37</f>
        <v>937</v>
      </c>
      <c r="C38" s="133">
        <f>C18-C37</f>
        <v>1027</v>
      </c>
      <c r="D38" s="139">
        <f>SUM(B38:C38)</f>
        <v>1964</v>
      </c>
      <c r="E38" s="132">
        <f>E18-E37</f>
        <v>-86</v>
      </c>
      <c r="F38" s="133">
        <f>F18-F37</f>
        <v>251</v>
      </c>
      <c r="G38" s="139">
        <f>SUM(E38:F38)</f>
        <v>165</v>
      </c>
      <c r="H38" s="16">
        <f>+E38-B38</f>
        <v>-1023</v>
      </c>
      <c r="I38" s="17"/>
      <c r="J38" s="132">
        <f>J18-J37</f>
        <v>-250</v>
      </c>
      <c r="K38" s="133">
        <f>K18-K37</f>
        <v>250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6"/>
      <c r="I39" s="17"/>
      <c r="J39" s="294">
        <v>0</v>
      </c>
      <c r="K39" s="295"/>
      <c r="L39" s="296"/>
      <c r="M39" s="153"/>
      <c r="N39" s="154"/>
    </row>
    <row r="40" spans="1:8" ht="21.75" customHeight="1" thickBot="1">
      <c r="A40" s="115" t="s">
        <v>54</v>
      </c>
      <c r="B40" s="297"/>
      <c r="C40" s="298"/>
      <c r="D40" s="298"/>
      <c r="E40" s="294">
        <f>+E39+F39</f>
        <v>0</v>
      </c>
      <c r="F40" s="295"/>
      <c r="G40" s="296"/>
      <c r="H40"/>
    </row>
    <row r="41" ht="14.25" customHeight="1">
      <c r="A41" s="4" t="s">
        <v>163</v>
      </c>
    </row>
    <row r="42" ht="12.75" customHeight="1">
      <c r="A42" s="4"/>
    </row>
    <row r="43" spans="1:10" ht="16.5" customHeight="1" thickBot="1">
      <c r="A43" s="4" t="s">
        <v>59</v>
      </c>
      <c r="B43" s="306" t="s">
        <v>101</v>
      </c>
      <c r="C43" s="306"/>
      <c r="D43" s="306"/>
      <c r="E43" s="306"/>
      <c r="F43" s="306"/>
      <c r="G43" s="306"/>
      <c r="H43" s="306"/>
      <c r="I43" s="306"/>
      <c r="J43" t="s">
        <v>36</v>
      </c>
    </row>
    <row r="44" spans="1:10" ht="18" customHeight="1">
      <c r="A44" s="264" t="s">
        <v>42</v>
      </c>
      <c r="B44" s="267" t="s">
        <v>102</v>
      </c>
      <c r="C44" s="318" t="s">
        <v>121</v>
      </c>
      <c r="D44" s="319"/>
      <c r="E44" s="319"/>
      <c r="F44" s="319"/>
      <c r="G44" s="319"/>
      <c r="H44" s="319"/>
      <c r="I44" s="320"/>
      <c r="J44" s="270" t="s">
        <v>103</v>
      </c>
    </row>
    <row r="45" spans="1:10" ht="14.25" customHeight="1">
      <c r="A45" s="265"/>
      <c r="B45" s="268"/>
      <c r="C45" s="273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165841</v>
      </c>
      <c r="B47" s="163">
        <v>45622</v>
      </c>
      <c r="C47" s="164">
        <f>SUM(D47:H47)</f>
        <v>2911</v>
      </c>
      <c r="D47" s="165">
        <v>1191</v>
      </c>
      <c r="E47" s="164">
        <v>272</v>
      </c>
      <c r="F47" s="164">
        <v>45</v>
      </c>
      <c r="G47" s="164">
        <v>0</v>
      </c>
      <c r="H47" s="166">
        <v>1403</v>
      </c>
      <c r="I47" s="164">
        <v>0</v>
      </c>
      <c r="J47" s="167">
        <f>A47-B47-C47</f>
        <v>117308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4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278"/>
      <c r="K51" s="278"/>
      <c r="L51" s="279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276"/>
      <c r="I52" s="27" t="s">
        <v>108</v>
      </c>
      <c r="J52" s="33" t="s">
        <v>45</v>
      </c>
      <c r="K52" s="33" t="s">
        <v>46</v>
      </c>
      <c r="L52" s="28" t="s">
        <v>109</v>
      </c>
    </row>
    <row r="53" spans="1:12" ht="14.25" customHeight="1">
      <c r="A53" s="63" t="s">
        <v>47</v>
      </c>
      <c r="B53" s="173">
        <v>6875.27</v>
      </c>
      <c r="C53" s="174" t="s">
        <v>48</v>
      </c>
      <c r="D53" s="174" t="s">
        <v>48</v>
      </c>
      <c r="E53" s="174" t="s">
        <v>48</v>
      </c>
      <c r="F53" s="175" t="s">
        <v>48</v>
      </c>
      <c r="G53" s="173">
        <v>5416.21</v>
      </c>
      <c r="H53" s="176" t="s">
        <v>48</v>
      </c>
      <c r="I53" s="177" t="s">
        <v>48</v>
      </c>
      <c r="J53" s="174" t="s">
        <v>48</v>
      </c>
      <c r="K53" s="174" t="s">
        <v>48</v>
      </c>
      <c r="L53" s="176" t="s">
        <v>48</v>
      </c>
    </row>
    <row r="54" spans="1:12" ht="14.25" customHeight="1">
      <c r="A54" s="41" t="s">
        <v>90</v>
      </c>
      <c r="B54" s="178">
        <v>762.05</v>
      </c>
      <c r="C54" s="179">
        <v>762</v>
      </c>
      <c r="D54" s="179">
        <v>390</v>
      </c>
      <c r="E54" s="179">
        <v>0</v>
      </c>
      <c r="F54" s="180">
        <f>+C54+D54-E54</f>
        <v>1152</v>
      </c>
      <c r="G54" s="178">
        <v>1152.05</v>
      </c>
      <c r="H54" s="181">
        <f>+G54-F54</f>
        <v>0.049999999999954525</v>
      </c>
      <c r="I54" s="182">
        <f>F54</f>
        <v>1152</v>
      </c>
      <c r="J54" s="179">
        <v>0</v>
      </c>
      <c r="K54" s="179">
        <v>0</v>
      </c>
      <c r="L54" s="181">
        <f>+I54+J54-K54</f>
        <v>1152</v>
      </c>
    </row>
    <row r="55" spans="1:12" ht="14.25" customHeight="1">
      <c r="A55" s="41" t="s">
        <v>91</v>
      </c>
      <c r="B55" s="178">
        <f>B53-B54</f>
        <v>6113.22</v>
      </c>
      <c r="C55" s="183" t="s">
        <v>48</v>
      </c>
      <c r="D55" s="183" t="s">
        <v>48</v>
      </c>
      <c r="E55" s="183" t="s">
        <v>48</v>
      </c>
      <c r="F55" s="184" t="s">
        <v>48</v>
      </c>
      <c r="G55" s="178">
        <f>G53-(G54)</f>
        <v>4264.16</v>
      </c>
      <c r="H55" s="185" t="s">
        <v>48</v>
      </c>
      <c r="I55" s="186" t="s">
        <v>48</v>
      </c>
      <c r="J55" s="183" t="s">
        <v>48</v>
      </c>
      <c r="K55" s="183" t="s">
        <v>48</v>
      </c>
      <c r="L55" s="187" t="s">
        <v>48</v>
      </c>
    </row>
    <row r="56" spans="1:12" ht="14.25" customHeight="1">
      <c r="A56" s="91" t="s">
        <v>53</v>
      </c>
      <c r="B56" s="188">
        <v>280.01</v>
      </c>
      <c r="C56" s="189">
        <v>397</v>
      </c>
      <c r="D56" s="189">
        <v>303</v>
      </c>
      <c r="E56" s="189">
        <v>328</v>
      </c>
      <c r="F56" s="190">
        <f>+C56+D56-E56</f>
        <v>372</v>
      </c>
      <c r="G56" s="188">
        <v>286.16</v>
      </c>
      <c r="H56" s="191">
        <f>+G56-F56</f>
        <v>-85.83999999999997</v>
      </c>
      <c r="I56" s="192">
        <f>F56</f>
        <v>372</v>
      </c>
      <c r="J56" s="189">
        <v>292</v>
      </c>
      <c r="K56" s="189">
        <v>330</v>
      </c>
      <c r="L56" s="191">
        <f>+I56+J56-K56</f>
        <v>334</v>
      </c>
    </row>
    <row r="57" spans="1:12" ht="14.25" customHeight="1">
      <c r="A57" s="41" t="s">
        <v>71</v>
      </c>
      <c r="B57" s="193">
        <f>SUM(B58:B59)</f>
        <v>5372.84</v>
      </c>
      <c r="C57" s="194" t="s">
        <v>48</v>
      </c>
      <c r="D57" s="194" t="s">
        <v>48</v>
      </c>
      <c r="E57" s="194" t="s">
        <v>48</v>
      </c>
      <c r="F57" s="195" t="s">
        <v>48</v>
      </c>
      <c r="G57" s="193">
        <f>SUM(G58:G59)</f>
        <v>8201.18</v>
      </c>
      <c r="H57" s="196" t="s">
        <v>48</v>
      </c>
      <c r="I57" s="197" t="s">
        <v>48</v>
      </c>
      <c r="J57" s="194" t="s">
        <v>48</v>
      </c>
      <c r="K57" s="194" t="s">
        <v>48</v>
      </c>
      <c r="L57" s="196" t="s">
        <v>48</v>
      </c>
    </row>
    <row r="58" spans="1:12" ht="14.25" customHeight="1">
      <c r="A58" s="41" t="s">
        <v>92</v>
      </c>
      <c r="B58" s="178">
        <v>1447.48</v>
      </c>
      <c r="C58" s="179">
        <v>1448</v>
      </c>
      <c r="D58" s="179">
        <v>1579</v>
      </c>
      <c r="E58" s="179">
        <v>5</v>
      </c>
      <c r="F58" s="180">
        <f>+C58+D58-E58</f>
        <v>3022</v>
      </c>
      <c r="G58" s="178">
        <v>3022</v>
      </c>
      <c r="H58" s="181">
        <f>+G58-F58</f>
        <v>0</v>
      </c>
      <c r="I58" s="182">
        <f>F58</f>
        <v>3022</v>
      </c>
      <c r="J58" s="179">
        <v>35</v>
      </c>
      <c r="K58" s="179">
        <v>35</v>
      </c>
      <c r="L58" s="181">
        <f>+I58+J58-K58</f>
        <v>3022</v>
      </c>
    </row>
    <row r="59" spans="1:12" ht="14.25" customHeight="1" thickBot="1">
      <c r="A59" s="43" t="s">
        <v>93</v>
      </c>
      <c r="B59" s="198">
        <v>3925.36</v>
      </c>
      <c r="C59" s="199">
        <v>3925</v>
      </c>
      <c r="D59" s="199">
        <v>2898</v>
      </c>
      <c r="E59" s="199">
        <v>1644</v>
      </c>
      <c r="F59" s="200">
        <f>+C59+D59-E59</f>
        <v>5179</v>
      </c>
      <c r="G59" s="198">
        <v>5179.18</v>
      </c>
      <c r="H59" s="201">
        <f>+G59-F59</f>
        <v>0.18000000000029104</v>
      </c>
      <c r="I59" s="202">
        <f>F59</f>
        <v>5179</v>
      </c>
      <c r="J59" s="199">
        <v>2911</v>
      </c>
      <c r="K59" s="199">
        <v>3327</v>
      </c>
      <c r="L59" s="201">
        <f>+I59+J59-K59</f>
        <v>4763</v>
      </c>
    </row>
    <row r="60" ht="14.25" customHeight="1">
      <c r="A60" s="4"/>
    </row>
    <row r="61" ht="14.25" customHeight="1" thickBot="1">
      <c r="A61" s="4"/>
    </row>
    <row r="62" spans="1:12" ht="14.25" customHeight="1">
      <c r="A62" s="236" t="s">
        <v>110</v>
      </c>
      <c r="B62" s="237"/>
      <c r="C62" s="237"/>
      <c r="D62" s="237"/>
      <c r="E62" s="237"/>
      <c r="F62" s="237"/>
      <c r="G62" s="237"/>
      <c r="H62" s="237"/>
      <c r="I62" s="237"/>
      <c r="J62" s="237"/>
      <c r="K62" s="52"/>
      <c r="L62" s="53"/>
    </row>
    <row r="63" spans="1:12" ht="14.25" customHeight="1">
      <c r="A63" s="241" t="s">
        <v>39</v>
      </c>
      <c r="B63" s="239"/>
      <c r="C63" s="239"/>
      <c r="D63" s="239"/>
      <c r="E63" s="240"/>
      <c r="F63" s="54" t="s">
        <v>38</v>
      </c>
      <c r="G63" s="238" t="s">
        <v>56</v>
      </c>
      <c r="H63" s="239"/>
      <c r="I63" s="239"/>
      <c r="J63" s="239"/>
      <c r="K63" s="240"/>
      <c r="L63" s="78" t="s">
        <v>38</v>
      </c>
    </row>
    <row r="64" spans="1:12" ht="14.25" customHeight="1">
      <c r="A64" s="242" t="s">
        <v>111</v>
      </c>
      <c r="B64" s="243"/>
      <c r="C64" s="243"/>
      <c r="D64" s="243"/>
      <c r="E64" s="243"/>
      <c r="F64" s="248">
        <v>75</v>
      </c>
      <c r="G64" s="285" t="s">
        <v>166</v>
      </c>
      <c r="H64" s="286"/>
      <c r="I64" s="286"/>
      <c r="J64" s="286"/>
      <c r="K64" s="287"/>
      <c r="L64" s="327">
        <v>100</v>
      </c>
    </row>
    <row r="65" spans="1:12" ht="14.25" customHeight="1">
      <c r="A65" s="244"/>
      <c r="B65" s="245"/>
      <c r="C65" s="245"/>
      <c r="D65" s="245"/>
      <c r="E65" s="245"/>
      <c r="F65" s="249"/>
      <c r="G65" s="282" t="s">
        <v>112</v>
      </c>
      <c r="H65" s="283"/>
      <c r="I65" s="283"/>
      <c r="J65" s="283"/>
      <c r="K65" s="284"/>
      <c r="L65" s="328"/>
    </row>
    <row r="66" spans="1:12" ht="14.25" customHeight="1">
      <c r="A66" s="244"/>
      <c r="B66" s="245"/>
      <c r="C66" s="245"/>
      <c r="D66" s="245"/>
      <c r="E66" s="245"/>
      <c r="F66" s="249"/>
      <c r="G66" s="285" t="s">
        <v>113</v>
      </c>
      <c r="H66" s="286"/>
      <c r="I66" s="286"/>
      <c r="J66" s="286"/>
      <c r="K66" s="287"/>
      <c r="L66" s="234">
        <v>1000</v>
      </c>
    </row>
    <row r="67" spans="1:12" ht="14.25" customHeight="1">
      <c r="A67" s="244"/>
      <c r="B67" s="245"/>
      <c r="C67" s="245"/>
      <c r="D67" s="245"/>
      <c r="E67" s="245"/>
      <c r="F67" s="249"/>
      <c r="G67" s="324" t="s">
        <v>114</v>
      </c>
      <c r="H67" s="325"/>
      <c r="I67" s="325"/>
      <c r="J67" s="325"/>
      <c r="K67" s="326"/>
      <c r="L67" s="235"/>
    </row>
    <row r="68" spans="1:12" ht="14.25" customHeight="1">
      <c r="A68" s="244"/>
      <c r="B68" s="245"/>
      <c r="C68" s="245"/>
      <c r="D68" s="245"/>
      <c r="E68" s="245"/>
      <c r="F68" s="249"/>
      <c r="G68" s="285" t="s">
        <v>140</v>
      </c>
      <c r="H68" s="286"/>
      <c r="I68" s="286"/>
      <c r="J68" s="286"/>
      <c r="K68" s="287"/>
      <c r="L68" s="234">
        <v>500</v>
      </c>
    </row>
    <row r="69" spans="1:12" ht="14.25" customHeight="1">
      <c r="A69" s="244"/>
      <c r="B69" s="245"/>
      <c r="C69" s="245"/>
      <c r="D69" s="245"/>
      <c r="E69" s="245"/>
      <c r="F69" s="249"/>
      <c r="G69" s="282" t="s">
        <v>115</v>
      </c>
      <c r="H69" s="283"/>
      <c r="I69" s="283"/>
      <c r="J69" s="283"/>
      <c r="K69" s="283"/>
      <c r="L69" s="251"/>
    </row>
    <row r="70" spans="1:12" ht="14.25" customHeight="1">
      <c r="A70" s="244"/>
      <c r="B70" s="245"/>
      <c r="C70" s="245"/>
      <c r="D70" s="245"/>
      <c r="E70" s="245"/>
      <c r="F70" s="249"/>
      <c r="G70" s="285" t="s">
        <v>119</v>
      </c>
      <c r="H70" s="286"/>
      <c r="I70" s="286"/>
      <c r="J70" s="286"/>
      <c r="K70" s="287"/>
      <c r="L70" s="234">
        <v>250</v>
      </c>
    </row>
    <row r="71" spans="1:12" ht="14.25" customHeight="1" thickBot="1">
      <c r="A71" s="246"/>
      <c r="B71" s="247"/>
      <c r="C71" s="247"/>
      <c r="D71" s="247"/>
      <c r="E71" s="247"/>
      <c r="F71" s="250"/>
      <c r="G71" s="330" t="s">
        <v>116</v>
      </c>
      <c r="H71" s="331"/>
      <c r="I71" s="331"/>
      <c r="J71" s="331"/>
      <c r="K71" s="332"/>
      <c r="L71" s="329"/>
    </row>
    <row r="72" spans="1:12" ht="14.25" customHeight="1" thickBot="1">
      <c r="A72" s="253" t="s">
        <v>70</v>
      </c>
      <c r="B72" s="254"/>
      <c r="C72" s="254"/>
      <c r="D72" s="254"/>
      <c r="E72" s="255"/>
      <c r="F72" s="99">
        <f>SUM(F64:F67)</f>
        <v>75</v>
      </c>
      <c r="G72" s="256" t="s">
        <v>70</v>
      </c>
      <c r="H72" s="257"/>
      <c r="I72" s="257"/>
      <c r="J72" s="257"/>
      <c r="K72" s="258"/>
      <c r="L72" s="100">
        <f>SUM(L64:L71)</f>
        <v>1850</v>
      </c>
    </row>
    <row r="73" spans="1:6" ht="14.25" customHeight="1" thickBot="1">
      <c r="A73" s="259" t="s">
        <v>95</v>
      </c>
      <c r="B73" s="260"/>
      <c r="C73" s="260"/>
      <c r="D73" s="260"/>
      <c r="E73" s="261"/>
      <c r="F73" s="99">
        <v>1402</v>
      </c>
    </row>
    <row r="74" ht="12.75">
      <c r="A74" s="4"/>
    </row>
    <row r="76" spans="2:9" ht="12.75">
      <c r="B76" s="252" t="s">
        <v>117</v>
      </c>
      <c r="C76" s="252"/>
      <c r="D76" s="252"/>
      <c r="E76" s="252"/>
      <c r="F76" s="252"/>
      <c r="G76" s="252"/>
      <c r="H76" s="252"/>
      <c r="I76" s="252"/>
    </row>
    <row r="77" ht="13.5" thickBot="1"/>
    <row r="78" spans="2:14" s="5" customFormat="1" ht="13.5" customHeight="1" thickBot="1">
      <c r="B78" s="81" t="s">
        <v>74</v>
      </c>
      <c r="C78" s="82"/>
      <c r="D78" s="83"/>
      <c r="E78" s="299" t="s">
        <v>75</v>
      </c>
      <c r="F78" s="300"/>
      <c r="G78" s="301"/>
      <c r="H78" s="302" t="s">
        <v>57</v>
      </c>
      <c r="I78" s="303"/>
      <c r="J78"/>
      <c r="K78"/>
      <c r="L78"/>
      <c r="M78"/>
      <c r="N78"/>
    </row>
    <row r="79" spans="2:9" ht="12.75">
      <c r="B79" s="203" t="s">
        <v>58</v>
      </c>
      <c r="C79" s="204" t="s">
        <v>76</v>
      </c>
      <c r="D79" s="205" t="s">
        <v>77</v>
      </c>
      <c r="E79" s="203" t="s">
        <v>58</v>
      </c>
      <c r="F79" s="204" t="s">
        <v>76</v>
      </c>
      <c r="G79" s="205" t="s">
        <v>78</v>
      </c>
      <c r="H79" s="304" t="s">
        <v>79</v>
      </c>
      <c r="I79" s="305"/>
    </row>
    <row r="80" spans="2:9" ht="13.5" thickBot="1">
      <c r="B80" s="206">
        <v>2005</v>
      </c>
      <c r="C80" s="207">
        <v>2006</v>
      </c>
      <c r="D80" s="208"/>
      <c r="E80" s="206">
        <v>2005</v>
      </c>
      <c r="F80" s="207">
        <v>2006</v>
      </c>
      <c r="G80" s="208" t="s">
        <v>118</v>
      </c>
      <c r="H80" s="262" t="s">
        <v>83</v>
      </c>
      <c r="I80" s="263"/>
    </row>
    <row r="81" spans="2:9" ht="18" customHeight="1" thickBot="1">
      <c r="B81" s="95">
        <v>83</v>
      </c>
      <c r="C81" s="93">
        <v>78</v>
      </c>
      <c r="D81" s="94">
        <f>SUM(C81-B81)</f>
        <v>-5</v>
      </c>
      <c r="E81" s="95">
        <f>H82/(12*B81)*1000</f>
        <v>15189.759036144578</v>
      </c>
      <c r="F81" s="93">
        <f>H81/(12*C81)*1000</f>
        <v>15491.452991452992</v>
      </c>
      <c r="G81" s="96">
        <f>PRODUCT(F81/E81*100)</f>
        <v>101.98616682852257</v>
      </c>
      <c r="H81" s="288">
        <v>14500</v>
      </c>
      <c r="I81" s="289"/>
    </row>
    <row r="82" spans="8:9" ht="12" customHeight="1" hidden="1">
      <c r="H82" s="290">
        <v>15129</v>
      </c>
      <c r="I82" s="290"/>
    </row>
    <row r="88" spans="1:15" s="7" customFormat="1" ht="14.25" customHeight="1">
      <c r="A88"/>
      <c r="B88" s="4"/>
      <c r="C88" s="4"/>
      <c r="D88" s="4"/>
      <c r="E88" s="4"/>
      <c r="F88" s="4"/>
      <c r="G88" s="4"/>
      <c r="H88" s="4"/>
      <c r="I88"/>
      <c r="J88"/>
      <c r="K88"/>
      <c r="L88"/>
      <c r="M88"/>
      <c r="N88"/>
      <c r="O88" s="46"/>
    </row>
    <row r="89" spans="1:15" s="7" customFormat="1" ht="14.25" customHeight="1">
      <c r="A89"/>
      <c r="B89" s="4"/>
      <c r="C89" s="4"/>
      <c r="D89" s="4"/>
      <c r="E89" s="4"/>
      <c r="F89" s="4"/>
      <c r="G89" s="4"/>
      <c r="H89" s="4"/>
      <c r="I89"/>
      <c r="J89"/>
      <c r="K89"/>
      <c r="L89"/>
      <c r="M89"/>
      <c r="N89"/>
      <c r="O89" s="46"/>
    </row>
    <row r="90" spans="1:15" s="7" customFormat="1" ht="14.25" customHeight="1">
      <c r="A90"/>
      <c r="B90" s="4"/>
      <c r="C90" s="4"/>
      <c r="D90" s="4"/>
      <c r="E90" s="4"/>
      <c r="F90" s="4"/>
      <c r="G90" s="4"/>
      <c r="H90" s="4"/>
      <c r="I90"/>
      <c r="J90"/>
      <c r="K90"/>
      <c r="L90"/>
      <c r="M90"/>
      <c r="N90"/>
      <c r="O90" s="46"/>
    </row>
    <row r="91" spans="1:15" s="7" customFormat="1" ht="19.5" customHeight="1">
      <c r="A91"/>
      <c r="B91" s="4"/>
      <c r="C91" s="4"/>
      <c r="D91" s="4"/>
      <c r="E91" s="4"/>
      <c r="F91" s="4"/>
      <c r="G91" s="4"/>
      <c r="H91" s="4"/>
      <c r="I91"/>
      <c r="J91"/>
      <c r="K91"/>
      <c r="L91"/>
      <c r="M91"/>
      <c r="N91"/>
      <c r="O91" s="46"/>
    </row>
    <row r="92" spans="1:15" s="7" customFormat="1" ht="14.25" customHeight="1">
      <c r="A92"/>
      <c r="B92" s="4"/>
      <c r="C92" s="4"/>
      <c r="D92" s="4"/>
      <c r="E92" s="4"/>
      <c r="F92" s="4"/>
      <c r="G92" s="4"/>
      <c r="H92" s="4"/>
      <c r="I92"/>
      <c r="J92"/>
      <c r="K92"/>
      <c r="L92"/>
      <c r="M92"/>
      <c r="N92"/>
      <c r="O92" s="46"/>
    </row>
    <row r="94" ht="24.75" customHeight="1"/>
    <row r="95" ht="24.75" customHeight="1"/>
  </sheetData>
  <mergeCells count="51">
    <mergeCell ref="G67:K67"/>
    <mergeCell ref="G64:K64"/>
    <mergeCell ref="L64:L65"/>
    <mergeCell ref="L70:L71"/>
    <mergeCell ref="G68:K68"/>
    <mergeCell ref="G69:K69"/>
    <mergeCell ref="G70:K70"/>
    <mergeCell ref="G71:K71"/>
    <mergeCell ref="A50:L50"/>
    <mergeCell ref="A3:N3"/>
    <mergeCell ref="A5:A8"/>
    <mergeCell ref="H6:I6"/>
    <mergeCell ref="B5:N5"/>
    <mergeCell ref="M6:N6"/>
    <mergeCell ref="C44:I44"/>
    <mergeCell ref="D45:I45"/>
    <mergeCell ref="B43:I43"/>
    <mergeCell ref="H81:I81"/>
    <mergeCell ref="H82:I82"/>
    <mergeCell ref="B39:D39"/>
    <mergeCell ref="J39:L39"/>
    <mergeCell ref="B40:D40"/>
    <mergeCell ref="E40:G40"/>
    <mergeCell ref="E39:G39"/>
    <mergeCell ref="E78:G78"/>
    <mergeCell ref="H78:I78"/>
    <mergeCell ref="H79:I79"/>
    <mergeCell ref="H80:I80"/>
    <mergeCell ref="A44:A46"/>
    <mergeCell ref="B44:B46"/>
    <mergeCell ref="J44:J46"/>
    <mergeCell ref="C45:C46"/>
    <mergeCell ref="H51:H52"/>
    <mergeCell ref="I51:L51"/>
    <mergeCell ref="A51:A52"/>
    <mergeCell ref="G65:K65"/>
    <mergeCell ref="G66:K66"/>
    <mergeCell ref="B76:I76"/>
    <mergeCell ref="A72:E72"/>
    <mergeCell ref="G72:K72"/>
    <mergeCell ref="A73:E73"/>
    <mergeCell ref="B51:B52"/>
    <mergeCell ref="C51:F51"/>
    <mergeCell ref="G51:G52"/>
    <mergeCell ref="L66:L67"/>
    <mergeCell ref="A62:J62"/>
    <mergeCell ref="G63:K63"/>
    <mergeCell ref="A63:E63"/>
    <mergeCell ref="A64:E71"/>
    <mergeCell ref="F64:F71"/>
    <mergeCell ref="L68:L69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375" style="0" customWidth="1"/>
    <col min="15" max="15" width="9.75390625" style="0" customWidth="1"/>
  </cols>
  <sheetData>
    <row r="1" ht="12.75">
      <c r="L1" s="6" t="s">
        <v>176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61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90</v>
      </c>
      <c r="C9" s="126">
        <v>0</v>
      </c>
      <c r="D9" s="127">
        <f>SUM(B9:C9)</f>
        <v>90</v>
      </c>
      <c r="E9" s="125">
        <v>128</v>
      </c>
      <c r="F9" s="126">
        <v>0</v>
      </c>
      <c r="G9" s="127">
        <f>SUM(E9:F9)</f>
        <v>128</v>
      </c>
      <c r="H9" s="147">
        <f>SUM(F9:G9)</f>
        <v>128</v>
      </c>
      <c r="I9" s="148">
        <f>IF(D9=0,0,+G9/D9)</f>
        <v>1.4222222222222223</v>
      </c>
      <c r="J9" s="145">
        <v>128</v>
      </c>
      <c r="K9" s="126">
        <v>0</v>
      </c>
      <c r="L9" s="146">
        <f>SUM(J9:K9)</f>
        <v>128</v>
      </c>
      <c r="M9" s="147">
        <v>0</v>
      </c>
      <c r="N9" s="148">
        <f>IF(G9=0,0,+L9/G9)</f>
        <v>1</v>
      </c>
    </row>
    <row r="10" spans="1:14" ht="15" customHeight="1">
      <c r="A10" s="109" t="s">
        <v>7</v>
      </c>
      <c r="B10" s="128">
        <v>623</v>
      </c>
      <c r="C10" s="129">
        <v>0</v>
      </c>
      <c r="D10" s="127">
        <f aca="true" t="shared" si="0" ref="D10:D17">SUM(B10:C10)</f>
        <v>623</v>
      </c>
      <c r="E10" s="128">
        <v>772</v>
      </c>
      <c r="F10" s="129">
        <v>0</v>
      </c>
      <c r="G10" s="127">
        <f aca="true" t="shared" si="1" ref="G10:G17">SUM(E10:F10)</f>
        <v>772</v>
      </c>
      <c r="H10" s="149">
        <f>+G10-D10</f>
        <v>149</v>
      </c>
      <c r="I10" s="148">
        <f>IF(D10=0,0,+G10/D10)</f>
        <v>1.2391653290529696</v>
      </c>
      <c r="J10" s="135">
        <v>772</v>
      </c>
      <c r="K10" s="129">
        <v>0</v>
      </c>
      <c r="L10" s="146">
        <f aca="true" t="shared" si="2" ref="L10:L17">SUM(J10:K10)</f>
        <v>772</v>
      </c>
      <c r="M10" s="149">
        <f>+L10-G10</f>
        <v>0</v>
      </c>
      <c r="N10" s="148">
        <f>IF(G10=0,0,+L10/G10)</f>
        <v>1</v>
      </c>
    </row>
    <row r="11" spans="1:14" ht="15" customHeight="1">
      <c r="A11" s="109" t="s">
        <v>8</v>
      </c>
      <c r="B11" s="128">
        <v>62</v>
      </c>
      <c r="C11" s="129">
        <v>0</v>
      </c>
      <c r="D11" s="127">
        <f t="shared" si="0"/>
        <v>62</v>
      </c>
      <c r="E11" s="128">
        <v>47</v>
      </c>
      <c r="F11" s="129">
        <v>0</v>
      </c>
      <c r="G11" s="127">
        <f t="shared" si="1"/>
        <v>47</v>
      </c>
      <c r="H11" s="149">
        <f aca="true" t="shared" si="3" ref="H11:H37">+G11-D11</f>
        <v>-15</v>
      </c>
      <c r="I11" s="148">
        <f aca="true" t="shared" si="4" ref="I11:I37">IF(D11=0,0,+G11/D11)</f>
        <v>0.7580645161290323</v>
      </c>
      <c r="J11" s="135">
        <v>47</v>
      </c>
      <c r="K11" s="129">
        <v>0</v>
      </c>
      <c r="L11" s="146">
        <f t="shared" si="2"/>
        <v>47</v>
      </c>
      <c r="M11" s="149">
        <f aca="true" t="shared" si="5" ref="M11:M37">+L11-G11</f>
        <v>0</v>
      </c>
      <c r="N11" s="148">
        <f aca="true" t="shared" si="6" ref="N11:N37">IF(G11=0,0,+L11/G11)</f>
        <v>1</v>
      </c>
    </row>
    <row r="12" spans="1:14" ht="15" customHeight="1">
      <c r="A12" s="109" t="s">
        <v>156</v>
      </c>
      <c r="B12" s="128">
        <v>136</v>
      </c>
      <c r="C12" s="129">
        <v>0</v>
      </c>
      <c r="D12" s="127">
        <f t="shared" si="0"/>
        <v>136</v>
      </c>
      <c r="E12" s="128">
        <v>275</v>
      </c>
      <c r="F12" s="129">
        <v>0</v>
      </c>
      <c r="G12" s="127">
        <f t="shared" si="1"/>
        <v>275</v>
      </c>
      <c r="H12" s="149">
        <f t="shared" si="3"/>
        <v>139</v>
      </c>
      <c r="I12" s="148">
        <f t="shared" si="4"/>
        <v>2.0220588235294117</v>
      </c>
      <c r="J12" s="135">
        <v>275</v>
      </c>
      <c r="K12" s="129">
        <v>0</v>
      </c>
      <c r="L12" s="146">
        <f t="shared" si="2"/>
        <v>275</v>
      </c>
      <c r="M12" s="149">
        <f t="shared" si="5"/>
        <v>0</v>
      </c>
      <c r="N12" s="148">
        <f t="shared" si="6"/>
        <v>1</v>
      </c>
    </row>
    <row r="13" spans="1:14" ht="15" customHeight="1">
      <c r="A13" s="109" t="s">
        <v>10</v>
      </c>
      <c r="B13" s="128">
        <v>71</v>
      </c>
      <c r="C13" s="129">
        <v>0</v>
      </c>
      <c r="D13" s="127">
        <f t="shared" si="0"/>
        <v>71</v>
      </c>
      <c r="E13" s="128">
        <v>459</v>
      </c>
      <c r="F13" s="129">
        <v>0</v>
      </c>
      <c r="G13" s="127">
        <f t="shared" si="1"/>
        <v>459</v>
      </c>
      <c r="H13" s="149">
        <f t="shared" si="3"/>
        <v>388</v>
      </c>
      <c r="I13" s="148">
        <f t="shared" si="4"/>
        <v>6.464788732394366</v>
      </c>
      <c r="J13" s="135">
        <v>620</v>
      </c>
      <c r="K13" s="129">
        <v>0</v>
      </c>
      <c r="L13" s="146">
        <f t="shared" si="2"/>
        <v>620</v>
      </c>
      <c r="M13" s="149">
        <f t="shared" si="5"/>
        <v>161</v>
      </c>
      <c r="N13" s="148">
        <f t="shared" si="6"/>
        <v>1.3507625272331154</v>
      </c>
    </row>
    <row r="14" spans="1:14" ht="15" customHeight="1">
      <c r="A14" s="109" t="s">
        <v>11</v>
      </c>
      <c r="B14" s="128">
        <v>27</v>
      </c>
      <c r="C14" s="129">
        <v>0</v>
      </c>
      <c r="D14" s="127">
        <f t="shared" si="0"/>
        <v>27</v>
      </c>
      <c r="E14" s="128">
        <v>443</v>
      </c>
      <c r="F14" s="129">
        <v>0</v>
      </c>
      <c r="G14" s="127">
        <f t="shared" si="1"/>
        <v>443</v>
      </c>
      <c r="H14" s="149">
        <f t="shared" si="3"/>
        <v>416</v>
      </c>
      <c r="I14" s="148">
        <f t="shared" si="4"/>
        <v>16.40740740740741</v>
      </c>
      <c r="J14" s="135">
        <v>590</v>
      </c>
      <c r="K14" s="129">
        <v>0</v>
      </c>
      <c r="L14" s="146">
        <f t="shared" si="2"/>
        <v>590</v>
      </c>
      <c r="M14" s="149">
        <f t="shared" si="5"/>
        <v>147</v>
      </c>
      <c r="N14" s="148">
        <f t="shared" si="6"/>
        <v>1.3318284424379232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1"/>
        <v>0</v>
      </c>
      <c r="H15" s="149">
        <f t="shared" si="3"/>
        <v>0</v>
      </c>
      <c r="I15" s="148">
        <f t="shared" si="4"/>
        <v>0</v>
      </c>
      <c r="J15" s="135">
        <v>0</v>
      </c>
      <c r="K15" s="129">
        <v>0</v>
      </c>
      <c r="L15" s="146">
        <f t="shared" si="2"/>
        <v>0</v>
      </c>
      <c r="M15" s="149">
        <f t="shared" si="5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1"/>
        <v>0</v>
      </c>
      <c r="H16" s="149">
        <f t="shared" si="3"/>
        <v>0</v>
      </c>
      <c r="I16" s="148">
        <f t="shared" si="4"/>
        <v>0</v>
      </c>
      <c r="J16" s="135">
        <v>0</v>
      </c>
      <c r="K16" s="129">
        <v>0</v>
      </c>
      <c r="L16" s="146">
        <f t="shared" si="2"/>
        <v>0</v>
      </c>
      <c r="M16" s="149">
        <f t="shared" si="5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12780</v>
      </c>
      <c r="C17" s="131">
        <v>0</v>
      </c>
      <c r="D17" s="127">
        <f t="shared" si="0"/>
        <v>12780</v>
      </c>
      <c r="E17" s="130">
        <v>13207</v>
      </c>
      <c r="F17" s="131">
        <v>0</v>
      </c>
      <c r="G17" s="127">
        <f t="shared" si="1"/>
        <v>13207</v>
      </c>
      <c r="H17" s="151">
        <f t="shared" si="3"/>
        <v>427</v>
      </c>
      <c r="I17" s="152">
        <f t="shared" si="4"/>
        <v>1.033411580594679</v>
      </c>
      <c r="J17" s="150">
        <v>13425</v>
      </c>
      <c r="K17" s="131">
        <v>0</v>
      </c>
      <c r="L17" s="146">
        <f t="shared" si="2"/>
        <v>13425</v>
      </c>
      <c r="M17" s="151">
        <f t="shared" si="5"/>
        <v>218</v>
      </c>
      <c r="N17" s="152">
        <f t="shared" si="6"/>
        <v>1.016506398122208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13762</v>
      </c>
      <c r="C18" s="133">
        <f t="shared" si="7"/>
        <v>0</v>
      </c>
      <c r="D18" s="134">
        <f t="shared" si="7"/>
        <v>13762</v>
      </c>
      <c r="E18" s="132">
        <f t="shared" si="7"/>
        <v>14888</v>
      </c>
      <c r="F18" s="133">
        <f t="shared" si="7"/>
        <v>0</v>
      </c>
      <c r="G18" s="134">
        <f t="shared" si="7"/>
        <v>14888</v>
      </c>
      <c r="H18" s="153">
        <f t="shared" si="3"/>
        <v>1126</v>
      </c>
      <c r="I18" s="154">
        <f t="shared" si="4"/>
        <v>1.0818195029792181</v>
      </c>
      <c r="J18" s="133">
        <f>SUM(J9+J10+J11+J12+J13+J15+J17)</f>
        <v>15267</v>
      </c>
      <c r="K18" s="133">
        <f>SUM(K9+K10+K11+K12+K13+K15+K17)</f>
        <v>0</v>
      </c>
      <c r="L18" s="134">
        <f>SUM(L9+L10+L11+L12+L13+L15+L17)</f>
        <v>15267</v>
      </c>
      <c r="M18" s="153">
        <f t="shared" si="5"/>
        <v>379</v>
      </c>
      <c r="N18" s="154">
        <f t="shared" si="6"/>
        <v>1.0254567436861903</v>
      </c>
    </row>
    <row r="19" spans="1:14" ht="15" customHeight="1">
      <c r="A19" s="111" t="s">
        <v>16</v>
      </c>
      <c r="B19" s="125">
        <v>617</v>
      </c>
      <c r="C19" s="126">
        <v>0</v>
      </c>
      <c r="D19" s="127">
        <f aca="true" t="shared" si="8" ref="D19:D36">SUM(B19:C19)</f>
        <v>617</v>
      </c>
      <c r="E19" s="125">
        <v>585</v>
      </c>
      <c r="F19" s="126">
        <v>0</v>
      </c>
      <c r="G19" s="127">
        <f aca="true" t="shared" si="9" ref="G19:G36">SUM(E19:F19)</f>
        <v>585</v>
      </c>
      <c r="H19" s="147">
        <f t="shared" si="3"/>
        <v>-32</v>
      </c>
      <c r="I19" s="155">
        <f t="shared" si="4"/>
        <v>0.9481361426256077</v>
      </c>
      <c r="J19" s="145">
        <v>700</v>
      </c>
      <c r="K19" s="126">
        <v>0</v>
      </c>
      <c r="L19" s="146">
        <f aca="true" t="shared" si="10" ref="L19:L36">SUM(J19:K19)</f>
        <v>700</v>
      </c>
      <c r="M19" s="147">
        <f t="shared" si="5"/>
        <v>115</v>
      </c>
      <c r="N19" s="155">
        <f t="shared" si="6"/>
        <v>1.1965811965811965</v>
      </c>
    </row>
    <row r="20" spans="1:14" ht="24">
      <c r="A20" s="109" t="s">
        <v>17</v>
      </c>
      <c r="B20" s="125">
        <v>206</v>
      </c>
      <c r="C20" s="126">
        <v>0</v>
      </c>
      <c r="D20" s="127">
        <f t="shared" si="8"/>
        <v>206</v>
      </c>
      <c r="E20" s="125">
        <v>146</v>
      </c>
      <c r="F20" s="126">
        <v>0</v>
      </c>
      <c r="G20" s="127">
        <f t="shared" si="9"/>
        <v>146</v>
      </c>
      <c r="H20" s="149">
        <f t="shared" si="3"/>
        <v>-60</v>
      </c>
      <c r="I20" s="148">
        <f t="shared" si="4"/>
        <v>0.7087378640776699</v>
      </c>
      <c r="J20" s="145">
        <v>150</v>
      </c>
      <c r="K20" s="126">
        <v>0</v>
      </c>
      <c r="L20" s="146">
        <f t="shared" si="10"/>
        <v>150</v>
      </c>
      <c r="M20" s="147">
        <f t="shared" si="5"/>
        <v>4</v>
      </c>
      <c r="N20" s="148">
        <f t="shared" si="6"/>
        <v>1.0273972602739727</v>
      </c>
    </row>
    <row r="21" spans="1:14" ht="15" customHeight="1">
      <c r="A21" s="109" t="s">
        <v>18</v>
      </c>
      <c r="B21" s="128">
        <v>778</v>
      </c>
      <c r="C21" s="129">
        <v>0</v>
      </c>
      <c r="D21" s="127">
        <f t="shared" si="8"/>
        <v>778</v>
      </c>
      <c r="E21" s="128">
        <v>965</v>
      </c>
      <c r="F21" s="129">
        <v>0</v>
      </c>
      <c r="G21" s="127">
        <f t="shared" si="9"/>
        <v>965</v>
      </c>
      <c r="H21" s="149">
        <f t="shared" si="3"/>
        <v>187</v>
      </c>
      <c r="I21" s="148">
        <f t="shared" si="4"/>
        <v>1.2403598971722365</v>
      </c>
      <c r="J21" s="128">
        <v>965</v>
      </c>
      <c r="K21" s="129">
        <v>0</v>
      </c>
      <c r="L21" s="146">
        <f t="shared" si="10"/>
        <v>965</v>
      </c>
      <c r="M21" s="147">
        <f t="shared" si="5"/>
        <v>0</v>
      </c>
      <c r="N21" s="148">
        <f t="shared" si="6"/>
        <v>1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4"/>
        <v>0</v>
      </c>
      <c r="J22" s="135">
        <v>0</v>
      </c>
      <c r="K22" s="129">
        <v>0</v>
      </c>
      <c r="L22" s="146">
        <f t="shared" si="10"/>
        <v>0</v>
      </c>
      <c r="M22" s="147">
        <f t="shared" si="5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35</v>
      </c>
      <c r="C23" s="129">
        <v>0</v>
      </c>
      <c r="D23" s="127">
        <f t="shared" si="8"/>
        <v>35</v>
      </c>
      <c r="E23" s="128">
        <v>31</v>
      </c>
      <c r="F23" s="129">
        <v>0</v>
      </c>
      <c r="G23" s="127">
        <f t="shared" si="9"/>
        <v>31</v>
      </c>
      <c r="H23" s="149">
        <f t="shared" si="3"/>
        <v>-4</v>
      </c>
      <c r="I23" s="148">
        <f t="shared" si="4"/>
        <v>0.8857142857142857</v>
      </c>
      <c r="J23" s="135">
        <v>50</v>
      </c>
      <c r="K23" s="129">
        <v>0</v>
      </c>
      <c r="L23" s="146">
        <f t="shared" si="10"/>
        <v>50</v>
      </c>
      <c r="M23" s="147">
        <f t="shared" si="5"/>
        <v>19</v>
      </c>
      <c r="N23" s="148">
        <f t="shared" si="6"/>
        <v>1.6129032258064515</v>
      </c>
    </row>
    <row r="24" spans="1:14" ht="15" customHeight="1">
      <c r="A24" s="109" t="s">
        <v>21</v>
      </c>
      <c r="B24" s="135">
        <v>3179</v>
      </c>
      <c r="C24" s="129">
        <v>0</v>
      </c>
      <c r="D24" s="127">
        <f t="shared" si="8"/>
        <v>3179</v>
      </c>
      <c r="E24" s="135">
        <v>3440</v>
      </c>
      <c r="F24" s="129">
        <v>0</v>
      </c>
      <c r="G24" s="127">
        <f t="shared" si="9"/>
        <v>3440</v>
      </c>
      <c r="H24" s="149">
        <f t="shared" si="3"/>
        <v>261</v>
      </c>
      <c r="I24" s="148">
        <f t="shared" si="4"/>
        <v>1.0821012897137465</v>
      </c>
      <c r="J24" s="135">
        <v>3411</v>
      </c>
      <c r="K24" s="129">
        <v>0</v>
      </c>
      <c r="L24" s="146">
        <f t="shared" si="10"/>
        <v>3411</v>
      </c>
      <c r="M24" s="147">
        <f t="shared" si="5"/>
        <v>-29</v>
      </c>
      <c r="N24" s="148">
        <f t="shared" si="6"/>
        <v>0.9915697674418604</v>
      </c>
    </row>
    <row r="25" spans="1:14" ht="24">
      <c r="A25" s="109" t="s">
        <v>22</v>
      </c>
      <c r="B25" s="128">
        <v>313</v>
      </c>
      <c r="C25" s="129">
        <v>0</v>
      </c>
      <c r="D25" s="127">
        <f t="shared" si="8"/>
        <v>313</v>
      </c>
      <c r="E25" s="128">
        <v>623</v>
      </c>
      <c r="F25" s="129">
        <v>0</v>
      </c>
      <c r="G25" s="127">
        <f t="shared" si="9"/>
        <v>623</v>
      </c>
      <c r="H25" s="149">
        <f t="shared" si="3"/>
        <v>310</v>
      </c>
      <c r="I25" s="148">
        <f t="shared" si="4"/>
        <v>1.9904153354632588</v>
      </c>
      <c r="J25" s="156">
        <v>600</v>
      </c>
      <c r="K25" s="129">
        <v>0</v>
      </c>
      <c r="L25" s="146">
        <f t="shared" si="10"/>
        <v>600</v>
      </c>
      <c r="M25" s="147">
        <f t="shared" si="5"/>
        <v>-23</v>
      </c>
      <c r="N25" s="148">
        <f t="shared" si="6"/>
        <v>0.9630818619582665</v>
      </c>
    </row>
    <row r="26" spans="1:14" ht="15" customHeight="1">
      <c r="A26" s="109" t="s">
        <v>149</v>
      </c>
      <c r="B26" s="128">
        <v>2732</v>
      </c>
      <c r="C26" s="129">
        <v>0</v>
      </c>
      <c r="D26" s="127">
        <f t="shared" si="8"/>
        <v>2732</v>
      </c>
      <c r="E26" s="128">
        <v>2661</v>
      </c>
      <c r="F26" s="129">
        <v>0</v>
      </c>
      <c r="G26" s="127">
        <f t="shared" si="9"/>
        <v>2661</v>
      </c>
      <c r="H26" s="149">
        <f t="shared" si="3"/>
        <v>-71</v>
      </c>
      <c r="I26" s="148">
        <f t="shared" si="4"/>
        <v>0.9740117130307467</v>
      </c>
      <c r="J26" s="156">
        <v>2661</v>
      </c>
      <c r="K26" s="129">
        <v>0</v>
      </c>
      <c r="L26" s="146">
        <f t="shared" si="10"/>
        <v>2661</v>
      </c>
      <c r="M26" s="147">
        <f t="shared" si="5"/>
        <v>0</v>
      </c>
      <c r="N26" s="148">
        <f t="shared" si="6"/>
        <v>1</v>
      </c>
    </row>
    <row r="27" spans="1:14" ht="15" customHeight="1">
      <c r="A27" s="112" t="s">
        <v>24</v>
      </c>
      <c r="B27" s="135">
        <f>B28+B31</f>
        <v>7895</v>
      </c>
      <c r="C27" s="129">
        <v>0</v>
      </c>
      <c r="D27" s="127">
        <f t="shared" si="8"/>
        <v>7895</v>
      </c>
      <c r="E27" s="135">
        <f>E28+E31</f>
        <v>9020</v>
      </c>
      <c r="F27" s="129">
        <v>0</v>
      </c>
      <c r="G27" s="127">
        <f t="shared" si="9"/>
        <v>9020</v>
      </c>
      <c r="H27" s="149">
        <f t="shared" si="3"/>
        <v>1125</v>
      </c>
      <c r="I27" s="148">
        <f t="shared" si="4"/>
        <v>1.142495250158328</v>
      </c>
      <c r="J27" s="135">
        <f>J28+J31</f>
        <v>9209</v>
      </c>
      <c r="K27" s="129">
        <v>0</v>
      </c>
      <c r="L27" s="146">
        <f t="shared" si="10"/>
        <v>9209</v>
      </c>
      <c r="M27" s="147">
        <f t="shared" si="5"/>
        <v>189</v>
      </c>
      <c r="N27" s="148">
        <f t="shared" si="6"/>
        <v>1.0209534368070954</v>
      </c>
    </row>
    <row r="28" spans="1:14" ht="15" customHeight="1">
      <c r="A28" s="109" t="s">
        <v>25</v>
      </c>
      <c r="B28" s="128">
        <f>B29+B30</f>
        <v>5697</v>
      </c>
      <c r="C28" s="129">
        <v>0</v>
      </c>
      <c r="D28" s="127">
        <f t="shared" si="8"/>
        <v>5697</v>
      </c>
      <c r="E28" s="128">
        <f>E29+E30</f>
        <v>6592</v>
      </c>
      <c r="F28" s="129">
        <v>0</v>
      </c>
      <c r="G28" s="127">
        <f t="shared" si="9"/>
        <v>6592</v>
      </c>
      <c r="H28" s="149">
        <f t="shared" si="3"/>
        <v>895</v>
      </c>
      <c r="I28" s="148">
        <f t="shared" si="4"/>
        <v>1.1571002281902756</v>
      </c>
      <c r="J28" s="128">
        <f>J29+J30</f>
        <v>6695</v>
      </c>
      <c r="K28" s="157">
        <v>0</v>
      </c>
      <c r="L28" s="146">
        <f t="shared" si="10"/>
        <v>6695</v>
      </c>
      <c r="M28" s="147">
        <f t="shared" si="5"/>
        <v>103</v>
      </c>
      <c r="N28" s="148">
        <f t="shared" si="6"/>
        <v>1.015625</v>
      </c>
    </row>
    <row r="29" spans="1:14" ht="15" customHeight="1">
      <c r="A29" s="112" t="s">
        <v>26</v>
      </c>
      <c r="B29" s="128">
        <v>5559</v>
      </c>
      <c r="C29" s="129">
        <v>0</v>
      </c>
      <c r="D29" s="127">
        <f t="shared" si="8"/>
        <v>5559</v>
      </c>
      <c r="E29" s="128">
        <v>6281</v>
      </c>
      <c r="F29" s="129">
        <v>0</v>
      </c>
      <c r="G29" s="127">
        <f t="shared" si="9"/>
        <v>6281</v>
      </c>
      <c r="H29" s="149">
        <f t="shared" si="3"/>
        <v>722</v>
      </c>
      <c r="I29" s="148">
        <f t="shared" si="4"/>
        <v>1.1298794747256702</v>
      </c>
      <c r="J29" s="128">
        <v>6445</v>
      </c>
      <c r="K29" s="129">
        <v>0</v>
      </c>
      <c r="L29" s="146">
        <f t="shared" si="10"/>
        <v>6445</v>
      </c>
      <c r="M29" s="147">
        <f t="shared" si="5"/>
        <v>164</v>
      </c>
      <c r="N29" s="148">
        <f t="shared" si="6"/>
        <v>1.026110491959879</v>
      </c>
    </row>
    <row r="30" spans="1:14" ht="15" customHeight="1">
      <c r="A30" s="109" t="s">
        <v>27</v>
      </c>
      <c r="B30" s="128">
        <v>138</v>
      </c>
      <c r="C30" s="129">
        <v>0</v>
      </c>
      <c r="D30" s="127">
        <f t="shared" si="8"/>
        <v>138</v>
      </c>
      <c r="E30" s="128">
        <v>311</v>
      </c>
      <c r="F30" s="129">
        <v>0</v>
      </c>
      <c r="G30" s="127">
        <f t="shared" si="9"/>
        <v>311</v>
      </c>
      <c r="H30" s="149">
        <f t="shared" si="3"/>
        <v>173</v>
      </c>
      <c r="I30" s="148">
        <f t="shared" si="4"/>
        <v>2.253623188405797</v>
      </c>
      <c r="J30" s="128">
        <v>250</v>
      </c>
      <c r="K30" s="129">
        <v>0</v>
      </c>
      <c r="L30" s="146">
        <f t="shared" si="10"/>
        <v>250</v>
      </c>
      <c r="M30" s="147">
        <f t="shared" si="5"/>
        <v>-61</v>
      </c>
      <c r="N30" s="148">
        <f t="shared" si="6"/>
        <v>0.8038585209003215</v>
      </c>
    </row>
    <row r="31" spans="1:14" ht="24">
      <c r="A31" s="109" t="s">
        <v>28</v>
      </c>
      <c r="B31" s="128">
        <v>2198</v>
      </c>
      <c r="C31" s="129">
        <v>0</v>
      </c>
      <c r="D31" s="127">
        <f t="shared" si="8"/>
        <v>2198</v>
      </c>
      <c r="E31" s="128">
        <v>2428</v>
      </c>
      <c r="F31" s="129">
        <v>0</v>
      </c>
      <c r="G31" s="127">
        <f t="shared" si="9"/>
        <v>2428</v>
      </c>
      <c r="H31" s="149">
        <f t="shared" si="3"/>
        <v>230</v>
      </c>
      <c r="I31" s="148">
        <f t="shared" si="4"/>
        <v>1.1046405823475887</v>
      </c>
      <c r="J31" s="128">
        <v>2514</v>
      </c>
      <c r="K31" s="129">
        <v>0</v>
      </c>
      <c r="L31" s="146">
        <f t="shared" si="10"/>
        <v>2514</v>
      </c>
      <c r="M31" s="147">
        <f t="shared" si="5"/>
        <v>86</v>
      </c>
      <c r="N31" s="148">
        <f t="shared" si="6"/>
        <v>1.0354200988467874</v>
      </c>
    </row>
    <row r="32" spans="1:14" ht="15" customHeight="1">
      <c r="A32" s="112" t="s">
        <v>29</v>
      </c>
      <c r="B32" s="128">
        <v>6</v>
      </c>
      <c r="C32" s="129">
        <v>0</v>
      </c>
      <c r="D32" s="127">
        <f t="shared" si="8"/>
        <v>6</v>
      </c>
      <c r="E32" s="128">
        <v>5</v>
      </c>
      <c r="F32" s="129">
        <v>0</v>
      </c>
      <c r="G32" s="127">
        <f t="shared" si="9"/>
        <v>5</v>
      </c>
      <c r="H32" s="149">
        <f t="shared" si="3"/>
        <v>-1</v>
      </c>
      <c r="I32" s="148">
        <f t="shared" si="4"/>
        <v>0.8333333333333334</v>
      </c>
      <c r="J32" s="135">
        <v>5</v>
      </c>
      <c r="K32" s="129">
        <v>0</v>
      </c>
      <c r="L32" s="146">
        <f t="shared" si="10"/>
        <v>5</v>
      </c>
      <c r="M32" s="147">
        <f t="shared" si="5"/>
        <v>0</v>
      </c>
      <c r="N32" s="148">
        <f t="shared" si="6"/>
        <v>1</v>
      </c>
    </row>
    <row r="33" spans="1:14" ht="15" customHeight="1">
      <c r="A33" s="112" t="s">
        <v>30</v>
      </c>
      <c r="B33" s="128">
        <v>247</v>
      </c>
      <c r="C33" s="129">
        <v>0</v>
      </c>
      <c r="D33" s="127">
        <f t="shared" si="8"/>
        <v>247</v>
      </c>
      <c r="E33" s="128">
        <v>134</v>
      </c>
      <c r="F33" s="129">
        <v>0</v>
      </c>
      <c r="G33" s="127">
        <f t="shared" si="9"/>
        <v>134</v>
      </c>
      <c r="H33" s="149">
        <f t="shared" si="3"/>
        <v>-113</v>
      </c>
      <c r="I33" s="148">
        <f t="shared" si="4"/>
        <v>0.5425101214574899</v>
      </c>
      <c r="J33" s="135">
        <v>130</v>
      </c>
      <c r="K33" s="129">
        <v>0</v>
      </c>
      <c r="L33" s="146">
        <f t="shared" si="10"/>
        <v>130</v>
      </c>
      <c r="M33" s="147">
        <f t="shared" si="5"/>
        <v>-4</v>
      </c>
      <c r="N33" s="148">
        <f t="shared" si="6"/>
        <v>0.9701492537313433</v>
      </c>
    </row>
    <row r="34" spans="1:14" ht="24">
      <c r="A34" s="109" t="s">
        <v>31</v>
      </c>
      <c r="B34" s="128">
        <v>687</v>
      </c>
      <c r="C34" s="129">
        <v>0</v>
      </c>
      <c r="D34" s="127">
        <f t="shared" si="8"/>
        <v>687</v>
      </c>
      <c r="E34" s="128">
        <v>652</v>
      </c>
      <c r="F34" s="129">
        <v>0</v>
      </c>
      <c r="G34" s="127">
        <f t="shared" si="9"/>
        <v>652</v>
      </c>
      <c r="H34" s="149">
        <f t="shared" si="3"/>
        <v>-35</v>
      </c>
      <c r="I34" s="148">
        <f t="shared" si="4"/>
        <v>0.9490538573508006</v>
      </c>
      <c r="J34" s="156">
        <v>797</v>
      </c>
      <c r="K34" s="129">
        <v>0</v>
      </c>
      <c r="L34" s="146">
        <f t="shared" si="10"/>
        <v>797</v>
      </c>
      <c r="M34" s="147">
        <f t="shared" si="5"/>
        <v>145</v>
      </c>
      <c r="N34" s="148">
        <f t="shared" si="6"/>
        <v>1.2223926380368098</v>
      </c>
    </row>
    <row r="35" spans="1:14" ht="24">
      <c r="A35" s="109" t="s">
        <v>32</v>
      </c>
      <c r="B35" s="128">
        <v>687</v>
      </c>
      <c r="C35" s="129">
        <v>0</v>
      </c>
      <c r="D35" s="127">
        <f t="shared" si="8"/>
        <v>687</v>
      </c>
      <c r="E35" s="128">
        <v>652</v>
      </c>
      <c r="F35" s="129">
        <v>0</v>
      </c>
      <c r="G35" s="127">
        <f t="shared" si="9"/>
        <v>652</v>
      </c>
      <c r="H35" s="149">
        <f t="shared" si="3"/>
        <v>-35</v>
      </c>
      <c r="I35" s="148">
        <f t="shared" si="4"/>
        <v>0.9490538573508006</v>
      </c>
      <c r="J35" s="156">
        <v>797</v>
      </c>
      <c r="K35" s="129">
        <v>0</v>
      </c>
      <c r="L35" s="146">
        <f t="shared" si="10"/>
        <v>797</v>
      </c>
      <c r="M35" s="147">
        <f t="shared" si="5"/>
        <v>145</v>
      </c>
      <c r="N35" s="148">
        <f t="shared" si="6"/>
        <v>1.2223926380368098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3"/>
        <v>0</v>
      </c>
      <c r="I36" s="152">
        <f t="shared" si="4"/>
        <v>0</v>
      </c>
      <c r="J36" s="158">
        <v>0</v>
      </c>
      <c r="K36" s="131">
        <v>0</v>
      </c>
      <c r="L36" s="146">
        <f t="shared" si="10"/>
        <v>0</v>
      </c>
      <c r="M36" s="159">
        <f t="shared" si="5"/>
        <v>0</v>
      </c>
      <c r="N36" s="152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13444</v>
      </c>
      <c r="C37" s="137">
        <f t="shared" si="11"/>
        <v>0</v>
      </c>
      <c r="D37" s="138">
        <f t="shared" si="11"/>
        <v>13444</v>
      </c>
      <c r="E37" s="132">
        <f t="shared" si="11"/>
        <v>14832</v>
      </c>
      <c r="F37" s="133">
        <f t="shared" si="11"/>
        <v>0</v>
      </c>
      <c r="G37" s="134">
        <f t="shared" si="11"/>
        <v>14832</v>
      </c>
      <c r="H37" s="153">
        <f t="shared" si="3"/>
        <v>1388</v>
      </c>
      <c r="I37" s="154">
        <f t="shared" si="4"/>
        <v>1.1032430824159476</v>
      </c>
      <c r="J37" s="133">
        <f>SUM(J19+J21+J22+J23+J24+J27+J32+J33+J34+J36)</f>
        <v>15267</v>
      </c>
      <c r="K37" s="133">
        <f>SUM(K19+K21+K22+K23+K24+K27+K32+K33+K34+K36)</f>
        <v>0</v>
      </c>
      <c r="L37" s="134">
        <f>SUM(L19+L21+L22+L23+L24+L27+L32+L33+L34+L36)</f>
        <v>15267</v>
      </c>
      <c r="M37" s="153">
        <f t="shared" si="5"/>
        <v>435</v>
      </c>
      <c r="N37" s="154">
        <f t="shared" si="6"/>
        <v>1.0293284789644013</v>
      </c>
    </row>
    <row r="38" spans="1:14" ht="15" customHeight="1" thickBot="1">
      <c r="A38" s="114" t="s">
        <v>35</v>
      </c>
      <c r="B38" s="132">
        <f>B18-B37</f>
        <v>318</v>
      </c>
      <c r="C38" s="133">
        <f>C18-C37</f>
        <v>0</v>
      </c>
      <c r="D38" s="139">
        <f>SUM(B38:C38)</f>
        <v>318</v>
      </c>
      <c r="E38" s="132">
        <f>E18-E37</f>
        <v>56</v>
      </c>
      <c r="F38" s="133">
        <f>F18-F37</f>
        <v>0</v>
      </c>
      <c r="G38" s="139">
        <f>SUM(E38:F38)</f>
        <v>56</v>
      </c>
      <c r="H38" s="153">
        <f>+E38-B38</f>
        <v>-262</v>
      </c>
      <c r="I38" s="154"/>
      <c r="J38" s="132">
        <f>J18-J37</f>
        <v>0</v>
      </c>
      <c r="K38" s="133">
        <f>K18-K37</f>
        <v>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+E39+F39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ht="14.25" customHeight="1">
      <c r="A41" s="4" t="s">
        <v>169</v>
      </c>
    </row>
    <row r="42" ht="14.25" customHeight="1">
      <c r="A42" s="4"/>
    </row>
    <row r="43" spans="1:10" ht="14.25" customHeight="1" thickBot="1">
      <c r="A43" s="4" t="s">
        <v>59</v>
      </c>
      <c r="B43" s="336" t="s">
        <v>120</v>
      </c>
      <c r="C43" s="336"/>
      <c r="D43" s="336"/>
      <c r="E43" s="336"/>
      <c r="F43" s="336"/>
      <c r="G43" s="336"/>
      <c r="H43" s="336"/>
      <c r="I43" s="336"/>
      <c r="J43" t="s">
        <v>36</v>
      </c>
    </row>
    <row r="44" spans="1:10" ht="14.25" customHeight="1">
      <c r="A44" s="264" t="s">
        <v>42</v>
      </c>
      <c r="B44" s="267" t="s">
        <v>102</v>
      </c>
      <c r="C44" s="337" t="s">
        <v>121</v>
      </c>
      <c r="D44" s="338"/>
      <c r="E44" s="338"/>
      <c r="F44" s="338"/>
      <c r="G44" s="338"/>
      <c r="H44" s="338"/>
      <c r="I44" s="339"/>
      <c r="J44" s="270" t="s">
        <v>103</v>
      </c>
    </row>
    <row r="45" spans="1:10" ht="14.25" customHeight="1">
      <c r="A45" s="265"/>
      <c r="B45" s="268"/>
      <c r="C45" s="273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10122</v>
      </c>
      <c r="B47" s="164">
        <v>2507</v>
      </c>
      <c r="C47" s="164">
        <f>SUM(D47:H47)</f>
        <v>797</v>
      </c>
      <c r="D47" s="165">
        <v>304</v>
      </c>
      <c r="E47" s="164">
        <v>255</v>
      </c>
      <c r="F47" s="164">
        <v>11</v>
      </c>
      <c r="G47" s="164">
        <v>227</v>
      </c>
      <c r="H47" s="166">
        <v>0</v>
      </c>
      <c r="I47" s="166">
        <v>0</v>
      </c>
      <c r="J47" s="210">
        <f>A47-B47-C47</f>
        <v>6818</v>
      </c>
    </row>
    <row r="48" spans="1:9" ht="14.25" customHeight="1">
      <c r="A48" s="79"/>
      <c r="B48" s="80"/>
      <c r="C48" s="80"/>
      <c r="D48" s="80"/>
      <c r="E48" s="80"/>
      <c r="F48" s="80"/>
      <c r="G48" s="80"/>
      <c r="H48" s="80"/>
      <c r="I48" s="80"/>
    </row>
    <row r="49" spans="1:9" ht="14.25" customHeight="1">
      <c r="A49" s="79"/>
      <c r="B49" s="80"/>
      <c r="C49" s="80"/>
      <c r="D49" s="80"/>
      <c r="E49" s="80"/>
      <c r="F49" s="80"/>
      <c r="G49" s="80"/>
      <c r="H49" s="80"/>
      <c r="I49" s="80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1.7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70" t="s">
        <v>108</v>
      </c>
      <c r="J52" s="171" t="s">
        <v>45</v>
      </c>
      <c r="K52" s="171" t="s">
        <v>46</v>
      </c>
      <c r="L52" s="212" t="s">
        <v>109</v>
      </c>
    </row>
    <row r="53" spans="1:12" ht="14.25" customHeight="1">
      <c r="A53" s="36" t="s">
        <v>47</v>
      </c>
      <c r="B53" s="213">
        <v>2651.96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2215.47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159</v>
      </c>
      <c r="B54" s="178">
        <v>0</v>
      </c>
      <c r="C54" s="179">
        <v>0</v>
      </c>
      <c r="D54" s="179">
        <v>63</v>
      </c>
      <c r="E54" s="179">
        <v>43</v>
      </c>
      <c r="F54" s="180">
        <f>+C54+D54-E54</f>
        <v>20</v>
      </c>
      <c r="G54" s="178">
        <v>20</v>
      </c>
      <c r="H54" s="181">
        <f>+G54-F54</f>
        <v>0</v>
      </c>
      <c r="I54" s="179">
        <f>F54</f>
        <v>20</v>
      </c>
      <c r="J54" s="179">
        <v>0</v>
      </c>
      <c r="K54" s="179">
        <v>20</v>
      </c>
      <c r="L54" s="181">
        <f>+I54+J54-K54</f>
        <v>0</v>
      </c>
    </row>
    <row r="55" spans="1:12" ht="14.25" customHeight="1">
      <c r="A55" s="41" t="s">
        <v>160</v>
      </c>
      <c r="B55" s="178">
        <v>851.21</v>
      </c>
      <c r="C55" s="179">
        <v>852</v>
      </c>
      <c r="D55" s="179">
        <v>256</v>
      </c>
      <c r="E55" s="179">
        <v>0</v>
      </c>
      <c r="F55" s="180">
        <f>+C55+D55-E55</f>
        <v>1108</v>
      </c>
      <c r="G55" s="178">
        <v>1106.72</v>
      </c>
      <c r="H55" s="181">
        <f>+G55-F55</f>
        <v>-1.2799999999999727</v>
      </c>
      <c r="I55" s="179">
        <f>F55</f>
        <v>1108</v>
      </c>
      <c r="J55" s="179">
        <v>20</v>
      </c>
      <c r="K55" s="179">
        <v>320</v>
      </c>
      <c r="L55" s="181">
        <f>+I55+J55-K55</f>
        <v>808</v>
      </c>
    </row>
    <row r="56" spans="1:12" ht="14.25" customHeight="1">
      <c r="A56" s="41" t="s">
        <v>161</v>
      </c>
      <c r="B56" s="178">
        <v>830.19</v>
      </c>
      <c r="C56" s="179">
        <v>830</v>
      </c>
      <c r="D56" s="179">
        <v>822</v>
      </c>
      <c r="E56" s="179">
        <v>1405</v>
      </c>
      <c r="F56" s="180">
        <f>+C56+D56-E56</f>
        <v>247</v>
      </c>
      <c r="G56" s="178">
        <v>247.46</v>
      </c>
      <c r="H56" s="181">
        <f>+G56-F56</f>
        <v>0.46000000000000796</v>
      </c>
      <c r="I56" s="179">
        <f>F56</f>
        <v>247</v>
      </c>
      <c r="J56" s="179">
        <v>797</v>
      </c>
      <c r="K56" s="179">
        <v>752</v>
      </c>
      <c r="L56" s="181">
        <f>+I56+J56-K56</f>
        <v>292</v>
      </c>
    </row>
    <row r="57" spans="1:12" ht="14.25" customHeight="1">
      <c r="A57" s="41" t="s">
        <v>162</v>
      </c>
      <c r="B57" s="178">
        <f>B53-(B54+B55+B56)</f>
        <v>970.56</v>
      </c>
      <c r="C57" s="183" t="s">
        <v>48</v>
      </c>
      <c r="D57" s="183" t="s">
        <v>48</v>
      </c>
      <c r="E57" s="183" t="s">
        <v>48</v>
      </c>
      <c r="F57" s="184" t="s">
        <v>48</v>
      </c>
      <c r="G57" s="178">
        <f>G53-(G54+G55+G56)</f>
        <v>841.2899999999997</v>
      </c>
      <c r="H57" s="185" t="s">
        <v>48</v>
      </c>
      <c r="I57" s="183" t="s">
        <v>48</v>
      </c>
      <c r="J57" s="183" t="s">
        <v>48</v>
      </c>
      <c r="K57" s="183" t="s">
        <v>48</v>
      </c>
      <c r="L57" s="187" t="s">
        <v>48</v>
      </c>
    </row>
    <row r="58" spans="1:12" ht="14.25" customHeight="1" thickBot="1">
      <c r="A58" s="43" t="s">
        <v>53</v>
      </c>
      <c r="B58" s="198">
        <v>7.94</v>
      </c>
      <c r="C58" s="199">
        <v>26</v>
      </c>
      <c r="D58" s="199">
        <v>125</v>
      </c>
      <c r="E58" s="199">
        <v>146</v>
      </c>
      <c r="F58" s="200">
        <f>+C58+D58-E58</f>
        <v>5</v>
      </c>
      <c r="G58" s="198">
        <v>6.85</v>
      </c>
      <c r="H58" s="201">
        <f>+G58-F58</f>
        <v>1.8499999999999996</v>
      </c>
      <c r="I58" s="199">
        <f>F58</f>
        <v>5</v>
      </c>
      <c r="J58" s="199">
        <v>133</v>
      </c>
      <c r="K58" s="199">
        <v>130</v>
      </c>
      <c r="L58" s="201">
        <f>+I58+J58-K58</f>
        <v>8</v>
      </c>
    </row>
    <row r="59" spans="1:12" ht="14.25" customHeight="1">
      <c r="A59" s="103" t="s">
        <v>147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ht="14.25" customHeight="1" thickBot="1">
      <c r="A60" s="4"/>
    </row>
    <row r="61" spans="1:12" ht="14.25" customHeight="1">
      <c r="A61" s="236" t="s">
        <v>110</v>
      </c>
      <c r="B61" s="237"/>
      <c r="C61" s="237"/>
      <c r="D61" s="237"/>
      <c r="E61" s="237"/>
      <c r="F61" s="237"/>
      <c r="G61" s="237"/>
      <c r="H61" s="237"/>
      <c r="I61" s="237"/>
      <c r="J61" s="237"/>
      <c r="K61" s="52"/>
      <c r="L61" s="53"/>
    </row>
    <row r="62" spans="1:12" ht="14.25" customHeight="1">
      <c r="A62" s="241" t="s">
        <v>39</v>
      </c>
      <c r="B62" s="239"/>
      <c r="C62" s="239"/>
      <c r="D62" s="239"/>
      <c r="E62" s="240"/>
      <c r="F62" s="54" t="s">
        <v>38</v>
      </c>
      <c r="G62" s="238" t="s">
        <v>56</v>
      </c>
      <c r="H62" s="239"/>
      <c r="I62" s="239"/>
      <c r="J62" s="239"/>
      <c r="K62" s="240"/>
      <c r="L62" s="78" t="s">
        <v>38</v>
      </c>
    </row>
    <row r="63" spans="1:12" ht="14.25" customHeight="1">
      <c r="A63" s="409" t="s">
        <v>132</v>
      </c>
      <c r="B63" s="410"/>
      <c r="C63" s="410"/>
      <c r="D63" s="410"/>
      <c r="E63" s="411"/>
      <c r="F63" s="217">
        <v>110</v>
      </c>
      <c r="G63" s="285" t="s">
        <v>97</v>
      </c>
      <c r="H63" s="286"/>
      <c r="I63" s="286"/>
      <c r="J63" s="286"/>
      <c r="K63" s="287"/>
      <c r="L63" s="327">
        <v>250</v>
      </c>
    </row>
    <row r="64" spans="1:12" ht="14.25" customHeight="1">
      <c r="A64" s="409" t="s">
        <v>73</v>
      </c>
      <c r="B64" s="410"/>
      <c r="C64" s="410"/>
      <c r="D64" s="410"/>
      <c r="E64" s="411"/>
      <c r="F64" s="218">
        <v>40</v>
      </c>
      <c r="G64" s="324"/>
      <c r="H64" s="325"/>
      <c r="I64" s="325"/>
      <c r="J64" s="325"/>
      <c r="K64" s="326"/>
      <c r="L64" s="384"/>
    </row>
    <row r="65" spans="1:12" ht="14.25" customHeight="1">
      <c r="A65" s="409" t="s">
        <v>174</v>
      </c>
      <c r="B65" s="410"/>
      <c r="C65" s="410"/>
      <c r="D65" s="410"/>
      <c r="E65" s="410"/>
      <c r="F65" s="219">
        <v>55</v>
      </c>
      <c r="G65" s="324"/>
      <c r="H65" s="325"/>
      <c r="I65" s="325"/>
      <c r="J65" s="325"/>
      <c r="K65" s="326"/>
      <c r="L65" s="384"/>
    </row>
    <row r="66" spans="1:12" ht="14.25" customHeight="1" thickBot="1">
      <c r="A66" s="246" t="s">
        <v>148</v>
      </c>
      <c r="B66" s="247"/>
      <c r="C66" s="247"/>
      <c r="D66" s="247"/>
      <c r="E66" s="247"/>
      <c r="F66" s="105">
        <v>70</v>
      </c>
      <c r="G66" s="330"/>
      <c r="H66" s="331"/>
      <c r="I66" s="331"/>
      <c r="J66" s="331"/>
      <c r="K66" s="332"/>
      <c r="L66" s="385"/>
    </row>
    <row r="67" spans="1:12" ht="14.25" customHeight="1" thickBot="1">
      <c r="A67" s="412" t="s">
        <v>70</v>
      </c>
      <c r="B67" s="413"/>
      <c r="C67" s="413"/>
      <c r="D67" s="413"/>
      <c r="E67" s="414"/>
      <c r="F67" s="99">
        <f>SUM(F63:F66)</f>
        <v>275</v>
      </c>
      <c r="G67" s="418" t="s">
        <v>70</v>
      </c>
      <c r="H67" s="419"/>
      <c r="I67" s="419"/>
      <c r="J67" s="419"/>
      <c r="K67" s="415"/>
      <c r="L67" s="100">
        <f>SUM(L63:L66)</f>
        <v>250</v>
      </c>
    </row>
    <row r="68" spans="1:12" ht="14.25" customHeight="1" thickBot="1">
      <c r="A68" s="418" t="s">
        <v>95</v>
      </c>
      <c r="B68" s="419"/>
      <c r="C68" s="419"/>
      <c r="D68" s="419"/>
      <c r="E68" s="420"/>
      <c r="F68" s="99">
        <v>227</v>
      </c>
      <c r="G68" s="103"/>
      <c r="H68" s="103"/>
      <c r="I68" s="103"/>
      <c r="J68" s="103"/>
      <c r="K68" s="103"/>
      <c r="L68" s="103"/>
    </row>
    <row r="69" ht="14.25" customHeight="1">
      <c r="A69" s="4"/>
    </row>
    <row r="70" ht="14.25" customHeight="1">
      <c r="A70" s="4"/>
    </row>
    <row r="71" ht="14.25" customHeight="1">
      <c r="A71" s="4"/>
    </row>
    <row r="72" spans="2:9" ht="14.25" customHeight="1">
      <c r="B72" s="252" t="s">
        <v>131</v>
      </c>
      <c r="C72" s="252"/>
      <c r="D72" s="252"/>
      <c r="E72" s="252"/>
      <c r="F72" s="252"/>
      <c r="G72" s="252"/>
      <c r="H72" s="252"/>
      <c r="I72" s="252"/>
    </row>
    <row r="73" ht="13.5" thickBot="1"/>
    <row r="74" spans="2:9" ht="13.5" thickBot="1">
      <c r="B74" s="81" t="s">
        <v>74</v>
      </c>
      <c r="C74" s="82"/>
      <c r="D74" s="83"/>
      <c r="E74" s="299" t="s">
        <v>75</v>
      </c>
      <c r="F74" s="300"/>
      <c r="G74" s="301"/>
      <c r="H74" s="302" t="s">
        <v>57</v>
      </c>
      <c r="I74" s="303"/>
    </row>
    <row r="75" spans="2:9" ht="12.75">
      <c r="B75" s="203" t="s">
        <v>58</v>
      </c>
      <c r="C75" s="204" t="s">
        <v>76</v>
      </c>
      <c r="D75" s="205" t="s">
        <v>77</v>
      </c>
      <c r="E75" s="203" t="s">
        <v>58</v>
      </c>
      <c r="F75" s="204" t="s">
        <v>76</v>
      </c>
      <c r="G75" s="205" t="s">
        <v>78</v>
      </c>
      <c r="H75" s="304" t="s">
        <v>79</v>
      </c>
      <c r="I75" s="305"/>
    </row>
    <row r="76" spans="2:9" ht="13.5" thickBot="1">
      <c r="B76" s="206">
        <v>2005</v>
      </c>
      <c r="C76" s="207">
        <v>2006</v>
      </c>
      <c r="D76" s="208"/>
      <c r="E76" s="206">
        <v>2005</v>
      </c>
      <c r="F76" s="207">
        <v>2006</v>
      </c>
      <c r="G76" s="208" t="s">
        <v>118</v>
      </c>
      <c r="H76" s="262" t="s">
        <v>83</v>
      </c>
      <c r="I76" s="263"/>
    </row>
    <row r="77" spans="1:15" s="5" customFormat="1" ht="18" customHeight="1" thickBot="1">
      <c r="A77"/>
      <c r="B77" s="84">
        <v>33</v>
      </c>
      <c r="C77" s="85">
        <v>33</v>
      </c>
      <c r="D77" s="86">
        <f>SUM(C77-B77)</f>
        <v>0</v>
      </c>
      <c r="E77" s="84">
        <f>H78/(12*B77)*1000</f>
        <v>15861.111111111111</v>
      </c>
      <c r="F77" s="85">
        <f>H77/(12*C77)*1000</f>
        <v>16275.252525252527</v>
      </c>
      <c r="G77" s="87">
        <f>PRODUCT(F77/E77*100)</f>
        <v>102.61104919598792</v>
      </c>
      <c r="H77" s="424">
        <v>6445</v>
      </c>
      <c r="I77" s="425"/>
      <c r="J77" s="444"/>
      <c r="K77" s="444"/>
      <c r="L77"/>
      <c r="M77"/>
      <c r="N77"/>
      <c r="O77"/>
    </row>
    <row r="78" spans="8:9" ht="12.75" customHeight="1" hidden="1">
      <c r="H78" s="340">
        <v>6281</v>
      </c>
      <c r="I78" s="340"/>
    </row>
    <row r="79" ht="13.5" customHeight="1"/>
    <row r="89" ht="12.75" customHeight="1"/>
    <row r="90" ht="14.25" customHeight="1"/>
    <row r="91" ht="15.75" customHeight="1"/>
    <row r="92" ht="6.7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3.5" customHeight="1"/>
    <row r="105" ht="18.75" customHeight="1"/>
    <row r="106" spans="1:15" s="5" customFormat="1" ht="12.75" customHeight="1">
      <c r="A106"/>
      <c r="B106" s="4"/>
      <c r="C106" s="4"/>
      <c r="D106" s="4"/>
      <c r="E106" s="4"/>
      <c r="F106" s="4"/>
      <c r="G106" s="4"/>
      <c r="H106" s="4"/>
      <c r="I106"/>
      <c r="J106"/>
      <c r="K106"/>
      <c r="L106"/>
      <c r="M106"/>
      <c r="N106"/>
      <c r="O106"/>
    </row>
    <row r="107" spans="1:15" s="5" customFormat="1" ht="12.7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  <c r="O107"/>
    </row>
    <row r="108" spans="1:15" s="5" customFormat="1" ht="12.7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  <c r="O108"/>
    </row>
    <row r="109" spans="1:15" s="5" customFormat="1" ht="16.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  <c r="O109"/>
    </row>
    <row r="110" spans="1:15" s="5" customFormat="1" ht="18.75" customHeight="1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  <c r="O110"/>
    </row>
    <row r="111" spans="1:15" s="6" customFormat="1" ht="19.5" customHeight="1">
      <c r="A111"/>
      <c r="B111" s="4"/>
      <c r="C111" s="4"/>
      <c r="D111" s="4"/>
      <c r="E111" s="4"/>
      <c r="F111" s="4"/>
      <c r="G111" s="4"/>
      <c r="H111" s="4"/>
      <c r="I111"/>
      <c r="J111"/>
      <c r="K111"/>
      <c r="L111"/>
      <c r="M111"/>
      <c r="N111"/>
      <c r="O111"/>
    </row>
    <row r="112" spans="1:15" s="6" customFormat="1" ht="12.75">
      <c r="A112"/>
      <c r="B112" s="4"/>
      <c r="C112" s="4"/>
      <c r="D112" s="4"/>
      <c r="E112" s="4"/>
      <c r="F112" s="4"/>
      <c r="G112" s="4"/>
      <c r="H112" s="4"/>
      <c r="I112"/>
      <c r="J112"/>
      <c r="K112"/>
      <c r="L112"/>
      <c r="M112"/>
      <c r="N112"/>
      <c r="O112"/>
    </row>
    <row r="113" spans="1:15" s="14" customFormat="1" ht="13.5" customHeight="1">
      <c r="A113"/>
      <c r="B113" s="4"/>
      <c r="C113" s="4"/>
      <c r="D113" s="4"/>
      <c r="E113" s="4"/>
      <c r="F113" s="4"/>
      <c r="G113" s="4"/>
      <c r="H113" s="4"/>
      <c r="I113"/>
      <c r="J113"/>
      <c r="K113"/>
      <c r="L113"/>
      <c r="M113"/>
      <c r="N113"/>
      <c r="O113"/>
    </row>
    <row r="114" spans="1:15" s="14" customFormat="1" ht="13.5" customHeight="1">
      <c r="A114"/>
      <c r="B114" s="4"/>
      <c r="C114" s="4"/>
      <c r="D114" s="4"/>
      <c r="E114" s="4"/>
      <c r="F114" s="4"/>
      <c r="G114" s="4"/>
      <c r="H114" s="4"/>
      <c r="I114"/>
      <c r="J114"/>
      <c r="K114"/>
      <c r="L114"/>
      <c r="M114"/>
      <c r="N114"/>
      <c r="O114"/>
    </row>
    <row r="115" spans="1:15" s="14" customFormat="1" ht="13.5" customHeight="1">
      <c r="A115"/>
      <c r="B115" s="4"/>
      <c r="C115" s="4"/>
      <c r="D115" s="4"/>
      <c r="E115" s="4"/>
      <c r="F115" s="4"/>
      <c r="G115" s="4"/>
      <c r="H115" s="4"/>
      <c r="I115"/>
      <c r="J115"/>
      <c r="K115"/>
      <c r="L115"/>
      <c r="M115"/>
      <c r="N115"/>
      <c r="O115"/>
    </row>
    <row r="116" spans="1:15" s="14" customFormat="1" ht="13.5" customHeight="1">
      <c r="A116"/>
      <c r="B116" s="4"/>
      <c r="C116" s="4"/>
      <c r="D116" s="4"/>
      <c r="E116" s="4"/>
      <c r="F116" s="4"/>
      <c r="G116" s="4"/>
      <c r="H116" s="4"/>
      <c r="I116"/>
      <c r="J116"/>
      <c r="K116"/>
      <c r="L116"/>
      <c r="M116"/>
      <c r="N116"/>
      <c r="O116"/>
    </row>
    <row r="117" spans="1:15" s="14" customFormat="1" ht="13.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/>
    </row>
    <row r="118" spans="1:15" s="14" customFormat="1" ht="13.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/>
    </row>
    <row r="119" ht="18" customHeight="1"/>
    <row r="120" ht="15.75" customHeight="1"/>
    <row r="124" ht="16.5" customHeight="1"/>
    <row r="125" spans="1:15" s="13" customFormat="1" ht="13.5" customHeight="1">
      <c r="A125"/>
      <c r="B125" s="4"/>
      <c r="C125" s="4"/>
      <c r="D125" s="4"/>
      <c r="E125" s="4"/>
      <c r="F125" s="4"/>
      <c r="G125" s="4"/>
      <c r="H125" s="4"/>
      <c r="I125"/>
      <c r="J125"/>
      <c r="K125"/>
      <c r="L125"/>
      <c r="M125"/>
      <c r="N125"/>
      <c r="O125"/>
    </row>
    <row r="126" spans="1:15" s="32" customFormat="1" ht="21.75" customHeight="1">
      <c r="A126"/>
      <c r="B126" s="4"/>
      <c r="C126" s="4"/>
      <c r="D126" s="4"/>
      <c r="E126" s="4"/>
      <c r="F126" s="4"/>
      <c r="G126" s="4"/>
      <c r="H126" s="4"/>
      <c r="I126"/>
      <c r="J126"/>
      <c r="K126"/>
      <c r="L126"/>
      <c r="M126"/>
      <c r="N126"/>
      <c r="O126"/>
    </row>
    <row r="127" spans="1:15" s="32" customFormat="1" ht="21.75" customHeight="1">
      <c r="A127"/>
      <c r="B127" s="4"/>
      <c r="C127" s="4"/>
      <c r="D127" s="4"/>
      <c r="E127" s="4"/>
      <c r="F127" s="4"/>
      <c r="G127" s="4"/>
      <c r="H127" s="4"/>
      <c r="I127"/>
      <c r="J127"/>
      <c r="K127"/>
      <c r="L127"/>
      <c r="M127"/>
      <c r="N127"/>
      <c r="O127"/>
    </row>
    <row r="131" spans="1:15" s="7" customFormat="1" ht="14.25" customHeight="1">
      <c r="A131"/>
      <c r="B131" s="4"/>
      <c r="C131" s="4"/>
      <c r="D131" s="4"/>
      <c r="E131" s="4"/>
      <c r="F131" s="4"/>
      <c r="G131" s="4"/>
      <c r="H131" s="4"/>
      <c r="I131"/>
      <c r="J131"/>
      <c r="K131"/>
      <c r="L131"/>
      <c r="M131"/>
      <c r="N131"/>
      <c r="O131"/>
    </row>
    <row r="132" spans="1:15" s="7" customFormat="1" ht="14.25" customHeight="1">
      <c r="A132"/>
      <c r="B132" s="4"/>
      <c r="C132" s="4"/>
      <c r="D132" s="4"/>
      <c r="E132" s="4"/>
      <c r="F132" s="4"/>
      <c r="G132" s="4"/>
      <c r="H132" s="4"/>
      <c r="I132"/>
      <c r="J132"/>
      <c r="K132"/>
      <c r="L132"/>
      <c r="M132"/>
      <c r="N132"/>
      <c r="O132"/>
    </row>
    <row r="133" spans="1:15" s="7" customFormat="1" ht="14.25" customHeight="1">
      <c r="A133"/>
      <c r="B133" s="4"/>
      <c r="C133" s="4"/>
      <c r="D133" s="4"/>
      <c r="E133" s="4"/>
      <c r="F133" s="4"/>
      <c r="G133" s="4"/>
      <c r="H133" s="4"/>
      <c r="I133"/>
      <c r="J133"/>
      <c r="K133"/>
      <c r="L133"/>
      <c r="M133"/>
      <c r="N133"/>
      <c r="O133"/>
    </row>
    <row r="134" spans="1:15" s="7" customFormat="1" ht="14.25" customHeight="1">
      <c r="A134"/>
      <c r="B134" s="4"/>
      <c r="C134" s="4"/>
      <c r="D134" s="4"/>
      <c r="E134" s="4"/>
      <c r="F134" s="4"/>
      <c r="G134" s="4"/>
      <c r="H134" s="4"/>
      <c r="I134"/>
      <c r="J134"/>
      <c r="K134"/>
      <c r="L134"/>
      <c r="M134"/>
      <c r="N134"/>
      <c r="O134"/>
    </row>
    <row r="135" spans="1:15" s="7" customFormat="1" ht="14.25" customHeight="1">
      <c r="A135"/>
      <c r="B135" s="4"/>
      <c r="C135" s="4"/>
      <c r="D135" s="4"/>
      <c r="E135" s="4"/>
      <c r="F135" s="4"/>
      <c r="G135" s="4"/>
      <c r="H135" s="4"/>
      <c r="I135"/>
      <c r="J135"/>
      <c r="K135"/>
      <c r="L135"/>
      <c r="M135"/>
      <c r="N135"/>
      <c r="O135"/>
    </row>
    <row r="136" spans="1:15" s="7" customFormat="1" ht="14.25" customHeight="1">
      <c r="A136"/>
      <c r="B136" s="4"/>
      <c r="C136" s="4"/>
      <c r="D136" s="4"/>
      <c r="E136" s="4"/>
      <c r="F136" s="4"/>
      <c r="G136" s="4"/>
      <c r="H136" s="4"/>
      <c r="I136"/>
      <c r="J136"/>
      <c r="K136"/>
      <c r="L136"/>
      <c r="M136"/>
      <c r="N136"/>
      <c r="O136"/>
    </row>
    <row r="137" spans="1:15" s="7" customFormat="1" ht="14.25" customHeight="1">
      <c r="A137"/>
      <c r="B137" s="4"/>
      <c r="C137" s="4"/>
      <c r="D137" s="4"/>
      <c r="E137" s="4"/>
      <c r="F137" s="4"/>
      <c r="G137" s="4"/>
      <c r="H137" s="4"/>
      <c r="I137"/>
      <c r="J137"/>
      <c r="K137"/>
      <c r="L137"/>
      <c r="M137"/>
      <c r="N137"/>
      <c r="O137"/>
    </row>
    <row r="138" spans="1:15" s="7" customFormat="1" ht="14.25" customHeight="1">
      <c r="A138"/>
      <c r="B138" s="4"/>
      <c r="C138" s="4"/>
      <c r="D138" s="4"/>
      <c r="E138" s="4"/>
      <c r="F138" s="4"/>
      <c r="G138" s="4"/>
      <c r="H138" s="4"/>
      <c r="I138"/>
      <c r="J138"/>
      <c r="K138"/>
      <c r="L138"/>
      <c r="M138"/>
      <c r="N138"/>
      <c r="O138"/>
    </row>
    <row r="139" spans="1:15" s="7" customFormat="1" ht="19.5" customHeight="1">
      <c r="A139"/>
      <c r="B139" s="4"/>
      <c r="C139" s="4"/>
      <c r="D139" s="4"/>
      <c r="E139" s="4"/>
      <c r="F139" s="4"/>
      <c r="G139" s="4"/>
      <c r="H139" s="4"/>
      <c r="I139"/>
      <c r="J139"/>
      <c r="K139"/>
      <c r="L139"/>
      <c r="M139"/>
      <c r="N139"/>
      <c r="O139"/>
    </row>
    <row r="140" spans="1:15" s="7" customFormat="1" ht="14.25" customHeight="1">
      <c r="A140"/>
      <c r="B140" s="4"/>
      <c r="C140" s="4"/>
      <c r="D140" s="4"/>
      <c r="E140" s="4"/>
      <c r="F140" s="4"/>
      <c r="G140" s="4"/>
      <c r="H140" s="4"/>
      <c r="I140"/>
      <c r="J140"/>
      <c r="K140"/>
      <c r="L140"/>
      <c r="M140"/>
      <c r="N140"/>
      <c r="O140"/>
    </row>
    <row r="142" ht="24.75" customHeight="1"/>
    <row r="143" ht="24.75" customHeight="1"/>
  </sheetData>
  <mergeCells count="44">
    <mergeCell ref="J39:L39"/>
    <mergeCell ref="J44:J46"/>
    <mergeCell ref="H75:I75"/>
    <mergeCell ref="B39:D39"/>
    <mergeCell ref="B40:D40"/>
    <mergeCell ref="E40:G40"/>
    <mergeCell ref="E39:G39"/>
    <mergeCell ref="C45:C46"/>
    <mergeCell ref="B44:B46"/>
    <mergeCell ref="A61:J61"/>
    <mergeCell ref="A62:E62"/>
    <mergeCell ref="G62:K62"/>
    <mergeCell ref="G51:G52"/>
    <mergeCell ref="H51:H52"/>
    <mergeCell ref="I51:L51"/>
    <mergeCell ref="A51:A52"/>
    <mergeCell ref="B51:B52"/>
    <mergeCell ref="C51:F51"/>
    <mergeCell ref="H74:I74"/>
    <mergeCell ref="A63:E63"/>
    <mergeCell ref="A64:E64"/>
    <mergeCell ref="A65:E65"/>
    <mergeCell ref="A66:E66"/>
    <mergeCell ref="G63:K66"/>
    <mergeCell ref="M6:N6"/>
    <mergeCell ref="A67:E67"/>
    <mergeCell ref="G67:K67"/>
    <mergeCell ref="H78:I78"/>
    <mergeCell ref="J77:K77"/>
    <mergeCell ref="B72:I72"/>
    <mergeCell ref="A68:E68"/>
    <mergeCell ref="H76:I76"/>
    <mergeCell ref="H77:I77"/>
    <mergeCell ref="E74:G74"/>
    <mergeCell ref="L63:L66"/>
    <mergeCell ref="A50:L50"/>
    <mergeCell ref="A3:N3"/>
    <mergeCell ref="C44:I44"/>
    <mergeCell ref="D45:I45"/>
    <mergeCell ref="B43:I43"/>
    <mergeCell ref="A44:A46"/>
    <mergeCell ref="A5:A8"/>
    <mergeCell ref="H6:I6"/>
    <mergeCell ref="B5:N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625" style="0" customWidth="1"/>
    <col min="15" max="15" width="9.75390625" style="0" customWidth="1"/>
  </cols>
  <sheetData>
    <row r="1" ht="12.75">
      <c r="L1" s="6" t="s">
        <v>175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67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1111</v>
      </c>
      <c r="C10" s="129">
        <v>0</v>
      </c>
      <c r="D10" s="127">
        <f t="shared" si="0"/>
        <v>1111</v>
      </c>
      <c r="E10" s="128">
        <v>1148</v>
      </c>
      <c r="F10" s="129">
        <v>0</v>
      </c>
      <c r="G10" s="127">
        <f aca="true" t="shared" si="2" ref="G10:G17">SUM(E10:F10)</f>
        <v>1148</v>
      </c>
      <c r="H10" s="149">
        <f aca="true" t="shared" si="3" ref="H10:H37">+G10-D10</f>
        <v>37</v>
      </c>
      <c r="I10" s="148">
        <f aca="true" t="shared" si="4" ref="I10:I37">IF(D10=0,0,+G10/D10)</f>
        <v>1.0333033303330332</v>
      </c>
      <c r="J10" s="135">
        <v>1150</v>
      </c>
      <c r="K10" s="129">
        <v>0</v>
      </c>
      <c r="L10" s="146">
        <f t="shared" si="1"/>
        <v>1150</v>
      </c>
      <c r="M10" s="149">
        <f aca="true" t="shared" si="5" ref="M10:M37">+L10-G10</f>
        <v>2</v>
      </c>
      <c r="N10" s="148">
        <f>IF(G10=0,0,+L10/G10)</f>
        <v>1.0017421602787457</v>
      </c>
    </row>
    <row r="11" spans="1:14" ht="15" customHeight="1">
      <c r="A11" s="109" t="s">
        <v>8</v>
      </c>
      <c r="B11" s="128">
        <v>0</v>
      </c>
      <c r="C11" s="129">
        <v>0</v>
      </c>
      <c r="D11" s="127">
        <f t="shared" si="0"/>
        <v>0</v>
      </c>
      <c r="E11" s="128">
        <v>0</v>
      </c>
      <c r="F11" s="129">
        <v>0</v>
      </c>
      <c r="G11" s="127">
        <f t="shared" si="2"/>
        <v>0</v>
      </c>
      <c r="H11" s="149">
        <f t="shared" si="3"/>
        <v>0</v>
      </c>
      <c r="I11" s="148">
        <f t="shared" si="4"/>
        <v>0</v>
      </c>
      <c r="J11" s="135">
        <v>0</v>
      </c>
      <c r="K11" s="129">
        <v>0</v>
      </c>
      <c r="L11" s="146">
        <f t="shared" si="1"/>
        <v>0</v>
      </c>
      <c r="M11" s="149">
        <f t="shared" si="5"/>
        <v>0</v>
      </c>
      <c r="N11" s="148">
        <f aca="true" t="shared" si="6" ref="N11:N37">IF(G11=0,0,+L11/G11)</f>
        <v>0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 t="shared" si="4"/>
        <v>0</v>
      </c>
      <c r="J12" s="135">
        <v>0</v>
      </c>
      <c r="K12" s="129">
        <v>0</v>
      </c>
      <c r="L12" s="146">
        <f t="shared" si="1"/>
        <v>0</v>
      </c>
      <c r="M12" s="149">
        <f t="shared" si="5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14</v>
      </c>
      <c r="C13" s="129">
        <v>0</v>
      </c>
      <c r="D13" s="127">
        <f t="shared" si="0"/>
        <v>14</v>
      </c>
      <c r="E13" s="128">
        <v>14</v>
      </c>
      <c r="F13" s="129">
        <v>0</v>
      </c>
      <c r="G13" s="127">
        <f t="shared" si="2"/>
        <v>14</v>
      </c>
      <c r="H13" s="149">
        <f t="shared" si="3"/>
        <v>0</v>
      </c>
      <c r="I13" s="148">
        <f t="shared" si="4"/>
        <v>1</v>
      </c>
      <c r="J13" s="135">
        <v>1</v>
      </c>
      <c r="K13" s="129">
        <v>0</v>
      </c>
      <c r="L13" s="146">
        <f t="shared" si="1"/>
        <v>1</v>
      </c>
      <c r="M13" s="149">
        <f t="shared" si="5"/>
        <v>-13</v>
      </c>
      <c r="N13" s="148">
        <f t="shared" si="6"/>
        <v>0.07142857142857142</v>
      </c>
    </row>
    <row r="14" spans="1:14" ht="15" customHeight="1">
      <c r="A14" s="109" t="s">
        <v>11</v>
      </c>
      <c r="B14" s="128">
        <v>13</v>
      </c>
      <c r="C14" s="129">
        <v>0</v>
      </c>
      <c r="D14" s="127">
        <f t="shared" si="0"/>
        <v>13</v>
      </c>
      <c r="E14" s="128">
        <v>14</v>
      </c>
      <c r="F14" s="129">
        <v>0</v>
      </c>
      <c r="G14" s="127">
        <f t="shared" si="2"/>
        <v>14</v>
      </c>
      <c r="H14" s="149">
        <f t="shared" si="3"/>
        <v>1</v>
      </c>
      <c r="I14" s="148">
        <f t="shared" si="4"/>
        <v>1.0769230769230769</v>
      </c>
      <c r="J14" s="135">
        <v>0</v>
      </c>
      <c r="K14" s="129">
        <v>0</v>
      </c>
      <c r="L14" s="146">
        <f t="shared" si="1"/>
        <v>0</v>
      </c>
      <c r="M14" s="149">
        <f t="shared" si="5"/>
        <v>-14</v>
      </c>
      <c r="N14" s="148">
        <f t="shared" si="6"/>
        <v>0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4"/>
        <v>0</v>
      </c>
      <c r="J15" s="135">
        <v>0</v>
      </c>
      <c r="K15" s="129">
        <v>0</v>
      </c>
      <c r="L15" s="146">
        <f t="shared" si="1"/>
        <v>0</v>
      </c>
      <c r="M15" s="149">
        <f t="shared" si="5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4"/>
        <v>0</v>
      </c>
      <c r="J16" s="135">
        <v>0</v>
      </c>
      <c r="K16" s="129">
        <v>0</v>
      </c>
      <c r="L16" s="146">
        <f t="shared" si="1"/>
        <v>0</v>
      </c>
      <c r="M16" s="149">
        <f t="shared" si="5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1602</v>
      </c>
      <c r="C17" s="131">
        <v>0</v>
      </c>
      <c r="D17" s="127">
        <f t="shared" si="0"/>
        <v>1602</v>
      </c>
      <c r="E17" s="130">
        <v>1644</v>
      </c>
      <c r="F17" s="131">
        <v>0</v>
      </c>
      <c r="G17" s="127">
        <f t="shared" si="2"/>
        <v>1644</v>
      </c>
      <c r="H17" s="151">
        <f t="shared" si="3"/>
        <v>42</v>
      </c>
      <c r="I17" s="152">
        <f t="shared" si="4"/>
        <v>1.0262172284644195</v>
      </c>
      <c r="J17" s="150">
        <v>1680</v>
      </c>
      <c r="K17" s="131">
        <v>0</v>
      </c>
      <c r="L17" s="146">
        <f t="shared" si="1"/>
        <v>1680</v>
      </c>
      <c r="M17" s="151">
        <f t="shared" si="5"/>
        <v>36</v>
      </c>
      <c r="N17" s="152">
        <f t="shared" si="6"/>
        <v>1.0218978102189782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2727</v>
      </c>
      <c r="C18" s="133">
        <f t="shared" si="7"/>
        <v>0</v>
      </c>
      <c r="D18" s="134">
        <f t="shared" si="7"/>
        <v>2727</v>
      </c>
      <c r="E18" s="133">
        <f t="shared" si="7"/>
        <v>2806</v>
      </c>
      <c r="F18" s="133">
        <f t="shared" si="7"/>
        <v>0</v>
      </c>
      <c r="G18" s="134">
        <f t="shared" si="7"/>
        <v>2806</v>
      </c>
      <c r="H18" s="153">
        <f t="shared" si="3"/>
        <v>79</v>
      </c>
      <c r="I18" s="154">
        <f t="shared" si="4"/>
        <v>1.028969563623029</v>
      </c>
      <c r="J18" s="133">
        <f>SUM(J9+J10+J11+J12+J13+J15+J17)</f>
        <v>2831</v>
      </c>
      <c r="K18" s="133">
        <f>SUM(K9+K10+K11+K12+K13+K15+K17)</f>
        <v>0</v>
      </c>
      <c r="L18" s="134">
        <f>SUM(L9+L10+L11+L12+L13+L15+L17)</f>
        <v>2831</v>
      </c>
      <c r="M18" s="153">
        <f t="shared" si="5"/>
        <v>25</v>
      </c>
      <c r="N18" s="154">
        <f t="shared" si="6"/>
        <v>1.0089094796863862</v>
      </c>
    </row>
    <row r="19" spans="1:14" ht="15" customHeight="1">
      <c r="A19" s="111" t="s">
        <v>16</v>
      </c>
      <c r="B19" s="125">
        <v>372</v>
      </c>
      <c r="C19" s="126">
        <v>0</v>
      </c>
      <c r="D19" s="127">
        <f aca="true" t="shared" si="8" ref="D19:D36">SUM(B19:C19)</f>
        <v>372</v>
      </c>
      <c r="E19" s="125">
        <v>200</v>
      </c>
      <c r="F19" s="126">
        <v>0</v>
      </c>
      <c r="G19" s="127">
        <f aca="true" t="shared" si="9" ref="G19:G36">SUM(E19:F19)</f>
        <v>200</v>
      </c>
      <c r="H19" s="147">
        <f>+G19-D19</f>
        <v>-172</v>
      </c>
      <c r="I19" s="155">
        <f>IF(D19=0,0,+G19/D19)</f>
        <v>0.5376344086021505</v>
      </c>
      <c r="J19" s="145">
        <v>280</v>
      </c>
      <c r="K19" s="126">
        <v>0</v>
      </c>
      <c r="L19" s="146">
        <f aca="true" t="shared" si="10" ref="L19:L36">SUM(J19:K19)</f>
        <v>280</v>
      </c>
      <c r="M19" s="147">
        <f t="shared" si="5"/>
        <v>80</v>
      </c>
      <c r="N19" s="155">
        <f t="shared" si="6"/>
        <v>1.4</v>
      </c>
    </row>
    <row r="20" spans="1:14" ht="24">
      <c r="A20" s="109" t="s">
        <v>17</v>
      </c>
      <c r="B20" s="125">
        <v>210</v>
      </c>
      <c r="C20" s="126">
        <v>0</v>
      </c>
      <c r="D20" s="127">
        <f>SUM(B20:C20)</f>
        <v>210</v>
      </c>
      <c r="E20" s="125">
        <v>50</v>
      </c>
      <c r="F20" s="126">
        <v>0</v>
      </c>
      <c r="G20" s="127">
        <f t="shared" si="9"/>
        <v>50</v>
      </c>
      <c r="H20" s="149">
        <f>+G20-D20</f>
        <v>-160</v>
      </c>
      <c r="I20" s="148">
        <f>IF(D20=0,0,+G20/D20)</f>
        <v>0.23809523809523808</v>
      </c>
      <c r="J20" s="145">
        <v>80</v>
      </c>
      <c r="K20" s="126">
        <v>0</v>
      </c>
      <c r="L20" s="146">
        <f t="shared" si="10"/>
        <v>80</v>
      </c>
      <c r="M20" s="147">
        <f t="shared" si="5"/>
        <v>30</v>
      </c>
      <c r="N20" s="148">
        <f t="shared" si="6"/>
        <v>1.6</v>
      </c>
    </row>
    <row r="21" spans="1:14" ht="15" customHeight="1">
      <c r="A21" s="109" t="s">
        <v>18</v>
      </c>
      <c r="B21" s="128">
        <v>143</v>
      </c>
      <c r="C21" s="129">
        <v>0</v>
      </c>
      <c r="D21" s="127">
        <f t="shared" si="8"/>
        <v>143</v>
      </c>
      <c r="E21" s="128">
        <v>148</v>
      </c>
      <c r="F21" s="129">
        <v>0</v>
      </c>
      <c r="G21" s="127">
        <f t="shared" si="9"/>
        <v>148</v>
      </c>
      <c r="H21" s="149">
        <f t="shared" si="3"/>
        <v>5</v>
      </c>
      <c r="I21" s="148">
        <f t="shared" si="4"/>
        <v>1.034965034965035</v>
      </c>
      <c r="J21" s="128">
        <v>166</v>
      </c>
      <c r="K21" s="129">
        <v>0</v>
      </c>
      <c r="L21" s="146">
        <f t="shared" si="10"/>
        <v>166</v>
      </c>
      <c r="M21" s="147">
        <f t="shared" si="5"/>
        <v>18</v>
      </c>
      <c r="N21" s="148">
        <f t="shared" si="6"/>
        <v>1.1216216216216217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4"/>
        <v>0</v>
      </c>
      <c r="J22" s="135">
        <v>0</v>
      </c>
      <c r="K22" s="129">
        <v>0</v>
      </c>
      <c r="L22" s="146">
        <f t="shared" si="10"/>
        <v>0</v>
      </c>
      <c r="M22" s="147">
        <f t="shared" si="5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0</v>
      </c>
      <c r="C23" s="129">
        <v>0</v>
      </c>
      <c r="D23" s="127">
        <f t="shared" si="8"/>
        <v>0</v>
      </c>
      <c r="E23" s="128">
        <v>0</v>
      </c>
      <c r="F23" s="129">
        <v>0</v>
      </c>
      <c r="G23" s="127">
        <f t="shared" si="9"/>
        <v>0</v>
      </c>
      <c r="H23" s="149">
        <f t="shared" si="3"/>
        <v>0</v>
      </c>
      <c r="I23" s="148">
        <f t="shared" si="4"/>
        <v>0</v>
      </c>
      <c r="J23" s="135">
        <v>0</v>
      </c>
      <c r="K23" s="129">
        <v>0</v>
      </c>
      <c r="L23" s="146">
        <f t="shared" si="10"/>
        <v>0</v>
      </c>
      <c r="M23" s="147">
        <f t="shared" si="5"/>
        <v>0</v>
      </c>
      <c r="N23" s="148">
        <f t="shared" si="6"/>
        <v>0</v>
      </c>
    </row>
    <row r="24" spans="1:14" ht="15" customHeight="1">
      <c r="A24" s="109" t="s">
        <v>21</v>
      </c>
      <c r="B24" s="135">
        <v>734</v>
      </c>
      <c r="C24" s="129">
        <v>0</v>
      </c>
      <c r="D24" s="127">
        <f t="shared" si="8"/>
        <v>734</v>
      </c>
      <c r="E24" s="135">
        <v>750</v>
      </c>
      <c r="F24" s="129">
        <v>0</v>
      </c>
      <c r="G24" s="127">
        <f t="shared" si="9"/>
        <v>750</v>
      </c>
      <c r="H24" s="149">
        <f t="shared" si="3"/>
        <v>16</v>
      </c>
      <c r="I24" s="148">
        <f t="shared" si="4"/>
        <v>1.021798365122616</v>
      </c>
      <c r="J24" s="135">
        <v>750</v>
      </c>
      <c r="K24" s="129">
        <v>0</v>
      </c>
      <c r="L24" s="146">
        <f t="shared" si="10"/>
        <v>750</v>
      </c>
      <c r="M24" s="147">
        <f t="shared" si="5"/>
        <v>0</v>
      </c>
      <c r="N24" s="148">
        <f t="shared" si="6"/>
        <v>1</v>
      </c>
    </row>
    <row r="25" spans="1:14" ht="24">
      <c r="A25" s="109" t="s">
        <v>22</v>
      </c>
      <c r="B25" s="128">
        <v>164</v>
      </c>
      <c r="C25" s="129">
        <v>0</v>
      </c>
      <c r="D25" s="127">
        <f t="shared" si="8"/>
        <v>164</v>
      </c>
      <c r="E25" s="128">
        <v>297</v>
      </c>
      <c r="F25" s="129">
        <v>0</v>
      </c>
      <c r="G25" s="127">
        <f t="shared" si="9"/>
        <v>297</v>
      </c>
      <c r="H25" s="149">
        <f t="shared" si="3"/>
        <v>133</v>
      </c>
      <c r="I25" s="148">
        <f t="shared" si="4"/>
        <v>1.8109756097560976</v>
      </c>
      <c r="J25" s="156">
        <v>300</v>
      </c>
      <c r="K25" s="129">
        <v>0</v>
      </c>
      <c r="L25" s="146">
        <f t="shared" si="10"/>
        <v>300</v>
      </c>
      <c r="M25" s="147">
        <f t="shared" si="5"/>
        <v>3</v>
      </c>
      <c r="N25" s="148">
        <f t="shared" si="6"/>
        <v>1.0101010101010102</v>
      </c>
    </row>
    <row r="26" spans="1:14" ht="15" customHeight="1">
      <c r="A26" s="109" t="s">
        <v>23</v>
      </c>
      <c r="B26" s="128">
        <v>567</v>
      </c>
      <c r="C26" s="129">
        <v>0</v>
      </c>
      <c r="D26" s="127">
        <f t="shared" si="8"/>
        <v>567</v>
      </c>
      <c r="E26" s="128">
        <v>451</v>
      </c>
      <c r="F26" s="129">
        <v>0</v>
      </c>
      <c r="G26" s="127">
        <f t="shared" si="9"/>
        <v>451</v>
      </c>
      <c r="H26" s="149">
        <f t="shared" si="3"/>
        <v>-116</v>
      </c>
      <c r="I26" s="148">
        <f t="shared" si="4"/>
        <v>0.7954144620811288</v>
      </c>
      <c r="J26" s="156">
        <v>450</v>
      </c>
      <c r="K26" s="129">
        <v>0</v>
      </c>
      <c r="L26" s="146">
        <f t="shared" si="10"/>
        <v>450</v>
      </c>
      <c r="M26" s="147">
        <f t="shared" si="5"/>
        <v>-1</v>
      </c>
      <c r="N26" s="148">
        <f t="shared" si="6"/>
        <v>0.9977827050997783</v>
      </c>
    </row>
    <row r="27" spans="1:14" ht="15" customHeight="1">
      <c r="A27" s="112" t="s">
        <v>24</v>
      </c>
      <c r="B27" s="135">
        <f>B28+B31</f>
        <v>1406</v>
      </c>
      <c r="C27" s="129">
        <v>0</v>
      </c>
      <c r="D27" s="127">
        <f t="shared" si="8"/>
        <v>1406</v>
      </c>
      <c r="E27" s="135">
        <f>E28+E31</f>
        <v>1521</v>
      </c>
      <c r="F27" s="129">
        <v>0</v>
      </c>
      <c r="G27" s="127">
        <f t="shared" si="9"/>
        <v>1521</v>
      </c>
      <c r="H27" s="149">
        <f t="shared" si="3"/>
        <v>115</v>
      </c>
      <c r="I27" s="148">
        <f t="shared" si="4"/>
        <v>1.0817923186344238</v>
      </c>
      <c r="J27" s="128">
        <f>J28+J31</f>
        <v>1586</v>
      </c>
      <c r="K27" s="129">
        <v>0</v>
      </c>
      <c r="L27" s="146">
        <f t="shared" si="10"/>
        <v>1586</v>
      </c>
      <c r="M27" s="147">
        <f t="shared" si="5"/>
        <v>65</v>
      </c>
      <c r="N27" s="148">
        <f t="shared" si="6"/>
        <v>1.0427350427350428</v>
      </c>
    </row>
    <row r="28" spans="1:14" ht="15" customHeight="1">
      <c r="A28" s="109" t="s">
        <v>25</v>
      </c>
      <c r="B28" s="128">
        <f>SUM(B29:B30)</f>
        <v>1028</v>
      </c>
      <c r="C28" s="129">
        <v>0</v>
      </c>
      <c r="D28" s="127">
        <f t="shared" si="8"/>
        <v>1028</v>
      </c>
      <c r="E28" s="128">
        <f>E29+E30</f>
        <v>1113</v>
      </c>
      <c r="F28" s="129">
        <v>0</v>
      </c>
      <c r="G28" s="127">
        <f t="shared" si="9"/>
        <v>1113</v>
      </c>
      <c r="H28" s="149">
        <f t="shared" si="3"/>
        <v>85</v>
      </c>
      <c r="I28" s="148">
        <f t="shared" si="4"/>
        <v>1.0826848249027237</v>
      </c>
      <c r="J28" s="214">
        <f>J29+J30</f>
        <v>1163</v>
      </c>
      <c r="K28" s="157">
        <v>0</v>
      </c>
      <c r="L28" s="146">
        <f t="shared" si="10"/>
        <v>1163</v>
      </c>
      <c r="M28" s="147">
        <f t="shared" si="5"/>
        <v>50</v>
      </c>
      <c r="N28" s="148">
        <f t="shared" si="6"/>
        <v>1.04492362982929</v>
      </c>
    </row>
    <row r="29" spans="1:14" ht="15" customHeight="1">
      <c r="A29" s="112" t="s">
        <v>26</v>
      </c>
      <c r="B29" s="128">
        <v>1027</v>
      </c>
      <c r="C29" s="129">
        <v>0</v>
      </c>
      <c r="D29" s="127">
        <f t="shared" si="8"/>
        <v>1027</v>
      </c>
      <c r="E29" s="128">
        <v>1103</v>
      </c>
      <c r="F29" s="129">
        <v>0</v>
      </c>
      <c r="G29" s="127">
        <f t="shared" si="9"/>
        <v>1103</v>
      </c>
      <c r="H29" s="149">
        <f t="shared" si="3"/>
        <v>76</v>
      </c>
      <c r="I29" s="148">
        <f t="shared" si="4"/>
        <v>1.074001947419669</v>
      </c>
      <c r="J29" s="128">
        <v>1143</v>
      </c>
      <c r="K29" s="129">
        <v>0</v>
      </c>
      <c r="L29" s="146">
        <f t="shared" si="10"/>
        <v>1143</v>
      </c>
      <c r="M29" s="147">
        <f t="shared" si="5"/>
        <v>40</v>
      </c>
      <c r="N29" s="148">
        <f t="shared" si="6"/>
        <v>1.0362647325475975</v>
      </c>
    </row>
    <row r="30" spans="1:14" ht="15" customHeight="1">
      <c r="A30" s="109" t="s">
        <v>27</v>
      </c>
      <c r="B30" s="128">
        <v>1</v>
      </c>
      <c r="C30" s="129">
        <v>0</v>
      </c>
      <c r="D30" s="127">
        <f t="shared" si="8"/>
        <v>1</v>
      </c>
      <c r="E30" s="128">
        <v>10</v>
      </c>
      <c r="F30" s="129">
        <v>0</v>
      </c>
      <c r="G30" s="127">
        <f t="shared" si="9"/>
        <v>10</v>
      </c>
      <c r="H30" s="149">
        <f t="shared" si="3"/>
        <v>9</v>
      </c>
      <c r="I30" s="148">
        <f t="shared" si="4"/>
        <v>10</v>
      </c>
      <c r="J30" s="128">
        <v>20</v>
      </c>
      <c r="K30" s="129">
        <v>0</v>
      </c>
      <c r="L30" s="146">
        <f t="shared" si="10"/>
        <v>20</v>
      </c>
      <c r="M30" s="147">
        <f t="shared" si="5"/>
        <v>10</v>
      </c>
      <c r="N30" s="148">
        <f t="shared" si="6"/>
        <v>2</v>
      </c>
    </row>
    <row r="31" spans="1:14" ht="24">
      <c r="A31" s="109" t="s">
        <v>28</v>
      </c>
      <c r="B31" s="128">
        <v>378</v>
      </c>
      <c r="C31" s="129">
        <v>0</v>
      </c>
      <c r="D31" s="127">
        <f t="shared" si="8"/>
        <v>378</v>
      </c>
      <c r="E31" s="128">
        <v>408</v>
      </c>
      <c r="F31" s="129">
        <v>0</v>
      </c>
      <c r="G31" s="127">
        <f t="shared" si="9"/>
        <v>408</v>
      </c>
      <c r="H31" s="149">
        <f t="shared" si="3"/>
        <v>30</v>
      </c>
      <c r="I31" s="148">
        <f t="shared" si="4"/>
        <v>1.0793650793650793</v>
      </c>
      <c r="J31" s="128">
        <v>423</v>
      </c>
      <c r="K31" s="129">
        <v>0</v>
      </c>
      <c r="L31" s="146">
        <f t="shared" si="10"/>
        <v>423</v>
      </c>
      <c r="M31" s="147">
        <f t="shared" si="5"/>
        <v>15</v>
      </c>
      <c r="N31" s="148">
        <f t="shared" si="6"/>
        <v>1.036764705882353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0</v>
      </c>
      <c r="F32" s="129">
        <v>0</v>
      </c>
      <c r="G32" s="127">
        <f t="shared" si="9"/>
        <v>0</v>
      </c>
      <c r="H32" s="149">
        <f t="shared" si="3"/>
        <v>0</v>
      </c>
      <c r="I32" s="148">
        <f t="shared" si="4"/>
        <v>0</v>
      </c>
      <c r="J32" s="135">
        <v>0</v>
      </c>
      <c r="K32" s="129">
        <v>0</v>
      </c>
      <c r="L32" s="146">
        <f t="shared" si="10"/>
        <v>0</v>
      </c>
      <c r="M32" s="147">
        <f t="shared" si="5"/>
        <v>0</v>
      </c>
      <c r="N32" s="148">
        <f t="shared" si="6"/>
        <v>0</v>
      </c>
    </row>
    <row r="33" spans="1:14" ht="15" customHeight="1">
      <c r="A33" s="112" t="s">
        <v>30</v>
      </c>
      <c r="B33" s="128">
        <v>32</v>
      </c>
      <c r="C33" s="129">
        <v>0</v>
      </c>
      <c r="D33" s="127">
        <f t="shared" si="8"/>
        <v>32</v>
      </c>
      <c r="E33" s="128">
        <v>32</v>
      </c>
      <c r="F33" s="129">
        <v>0</v>
      </c>
      <c r="G33" s="127">
        <f t="shared" si="9"/>
        <v>32</v>
      </c>
      <c r="H33" s="149">
        <f t="shared" si="3"/>
        <v>0</v>
      </c>
      <c r="I33" s="148">
        <f t="shared" si="4"/>
        <v>1</v>
      </c>
      <c r="J33" s="135">
        <v>33</v>
      </c>
      <c r="K33" s="129">
        <v>0</v>
      </c>
      <c r="L33" s="146">
        <f t="shared" si="10"/>
        <v>33</v>
      </c>
      <c r="M33" s="147">
        <f t="shared" si="5"/>
        <v>1</v>
      </c>
      <c r="N33" s="148">
        <f t="shared" si="6"/>
        <v>1.03125</v>
      </c>
    </row>
    <row r="34" spans="1:14" ht="24">
      <c r="A34" s="109" t="s">
        <v>31</v>
      </c>
      <c r="B34" s="128">
        <v>37</v>
      </c>
      <c r="C34" s="129">
        <v>0</v>
      </c>
      <c r="D34" s="127">
        <f t="shared" si="8"/>
        <v>37</v>
      </c>
      <c r="E34" s="128">
        <v>29</v>
      </c>
      <c r="F34" s="129">
        <v>0</v>
      </c>
      <c r="G34" s="127">
        <f t="shared" si="9"/>
        <v>29</v>
      </c>
      <c r="H34" s="149">
        <f t="shared" si="3"/>
        <v>-8</v>
      </c>
      <c r="I34" s="148">
        <f t="shared" si="4"/>
        <v>0.7837837837837838</v>
      </c>
      <c r="J34" s="156">
        <v>16</v>
      </c>
      <c r="K34" s="129">
        <v>0</v>
      </c>
      <c r="L34" s="146">
        <f t="shared" si="10"/>
        <v>16</v>
      </c>
      <c r="M34" s="147">
        <f t="shared" si="5"/>
        <v>-13</v>
      </c>
      <c r="N34" s="148">
        <f t="shared" si="6"/>
        <v>0.5517241379310345</v>
      </c>
    </row>
    <row r="35" spans="1:14" ht="24">
      <c r="A35" s="109" t="s">
        <v>32</v>
      </c>
      <c r="B35" s="128">
        <v>37</v>
      </c>
      <c r="C35" s="129">
        <v>0</v>
      </c>
      <c r="D35" s="127">
        <f t="shared" si="8"/>
        <v>37</v>
      </c>
      <c r="E35" s="128">
        <v>29</v>
      </c>
      <c r="F35" s="129">
        <v>0</v>
      </c>
      <c r="G35" s="127">
        <f t="shared" si="9"/>
        <v>29</v>
      </c>
      <c r="H35" s="149">
        <f t="shared" si="3"/>
        <v>-8</v>
      </c>
      <c r="I35" s="148">
        <f t="shared" si="4"/>
        <v>0.7837837837837838</v>
      </c>
      <c r="J35" s="156">
        <v>16</v>
      </c>
      <c r="K35" s="129">
        <v>0</v>
      </c>
      <c r="L35" s="146">
        <f t="shared" si="10"/>
        <v>16</v>
      </c>
      <c r="M35" s="147">
        <f t="shared" si="5"/>
        <v>-13</v>
      </c>
      <c r="N35" s="148">
        <f t="shared" si="6"/>
        <v>0.5517241379310345</v>
      </c>
    </row>
    <row r="36" spans="1:14" ht="15" customHeight="1" thickBot="1">
      <c r="A36" s="113" t="s">
        <v>33</v>
      </c>
      <c r="B36" s="130">
        <v>-76</v>
      </c>
      <c r="C36" s="131">
        <v>0</v>
      </c>
      <c r="D36" s="127">
        <f t="shared" si="8"/>
        <v>-76</v>
      </c>
      <c r="E36" s="130">
        <v>0</v>
      </c>
      <c r="F36" s="131">
        <v>0</v>
      </c>
      <c r="G36" s="127">
        <f t="shared" si="9"/>
        <v>0</v>
      </c>
      <c r="H36" s="151">
        <f t="shared" si="3"/>
        <v>76</v>
      </c>
      <c r="I36" s="148">
        <f t="shared" si="4"/>
        <v>0</v>
      </c>
      <c r="J36" s="158">
        <v>0</v>
      </c>
      <c r="K36" s="131">
        <v>0</v>
      </c>
      <c r="L36" s="146">
        <f t="shared" si="10"/>
        <v>0</v>
      </c>
      <c r="M36" s="159">
        <f t="shared" si="5"/>
        <v>0</v>
      </c>
      <c r="N36" s="148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2648</v>
      </c>
      <c r="C37" s="137">
        <f t="shared" si="11"/>
        <v>0</v>
      </c>
      <c r="D37" s="138">
        <f t="shared" si="11"/>
        <v>2648</v>
      </c>
      <c r="E37" s="132">
        <f t="shared" si="11"/>
        <v>2680</v>
      </c>
      <c r="F37" s="133">
        <f t="shared" si="11"/>
        <v>0</v>
      </c>
      <c r="G37" s="134">
        <f t="shared" si="11"/>
        <v>2680</v>
      </c>
      <c r="H37" s="153">
        <f t="shared" si="3"/>
        <v>32</v>
      </c>
      <c r="I37" s="148">
        <f t="shared" si="4"/>
        <v>1.012084592145015</v>
      </c>
      <c r="J37" s="133">
        <f>SUM(J19+J21+J22+J23+J24+J27+J32+J33+J34+J36)</f>
        <v>2831</v>
      </c>
      <c r="K37" s="133">
        <f>SUM(K19+K21+K22+K23+K24+K27+K32+K33+K34+K36)</f>
        <v>0</v>
      </c>
      <c r="L37" s="134">
        <f>SUM(L19+L21+L22+L23+L24+L27+L32+L33+L34+L36)</f>
        <v>2831</v>
      </c>
      <c r="M37" s="153">
        <f t="shared" si="5"/>
        <v>151</v>
      </c>
      <c r="N37" s="148">
        <f t="shared" si="6"/>
        <v>1.0563432835820896</v>
      </c>
    </row>
    <row r="38" spans="1:14" ht="15" customHeight="1" thickBot="1">
      <c r="A38" s="114" t="s">
        <v>35</v>
      </c>
      <c r="B38" s="132">
        <f>B18-B37</f>
        <v>79</v>
      </c>
      <c r="C38" s="133">
        <f>C18-C37</f>
        <v>0</v>
      </c>
      <c r="D38" s="139">
        <f>SUM(B38:C38)</f>
        <v>79</v>
      </c>
      <c r="E38" s="132">
        <f>E18-E37</f>
        <v>126</v>
      </c>
      <c r="F38" s="133">
        <f>F18-F37</f>
        <v>0</v>
      </c>
      <c r="G38" s="139">
        <f>SUM(E38:F38)</f>
        <v>126</v>
      </c>
      <c r="H38" s="153">
        <f>+E38-B38</f>
        <v>47</v>
      </c>
      <c r="I38" s="154"/>
      <c r="J38" s="132">
        <f>J18-J37</f>
        <v>0</v>
      </c>
      <c r="K38" s="133">
        <f>K18-K37</f>
        <v>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+E39+F39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ht="14.25" customHeight="1">
      <c r="A41" s="4" t="s">
        <v>59</v>
      </c>
    </row>
    <row r="42" ht="14.25" customHeight="1">
      <c r="A42" s="4"/>
    </row>
    <row r="43" spans="1:10" ht="14.25" customHeight="1" thickBot="1">
      <c r="A43" s="4" t="s">
        <v>59</v>
      </c>
      <c r="B43" s="306" t="s">
        <v>101</v>
      </c>
      <c r="C43" s="306"/>
      <c r="D43" s="306"/>
      <c r="E43" s="306"/>
      <c r="F43" s="306"/>
      <c r="G43" s="306"/>
      <c r="H43" s="306"/>
      <c r="I43" s="306"/>
      <c r="J43" t="s">
        <v>36</v>
      </c>
    </row>
    <row r="44" spans="1:10" ht="14.25" customHeight="1">
      <c r="A44" s="264" t="s">
        <v>42</v>
      </c>
      <c r="B44" s="267" t="s">
        <v>102</v>
      </c>
      <c r="C44" s="318" t="s">
        <v>121</v>
      </c>
      <c r="D44" s="319"/>
      <c r="E44" s="319"/>
      <c r="F44" s="319"/>
      <c r="G44" s="319"/>
      <c r="H44" s="319"/>
      <c r="I44" s="320"/>
      <c r="J44" s="270" t="s">
        <v>103</v>
      </c>
    </row>
    <row r="45" spans="1:10" ht="17.25" customHeight="1">
      <c r="A45" s="265"/>
      <c r="B45" s="268"/>
      <c r="C45" s="405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446</v>
      </c>
      <c r="B47" s="164">
        <v>164</v>
      </c>
      <c r="C47" s="164">
        <f>SUM(D47:H47)</f>
        <v>16</v>
      </c>
      <c r="D47" s="165">
        <v>2</v>
      </c>
      <c r="E47" s="164">
        <v>11</v>
      </c>
      <c r="F47" s="164">
        <v>3</v>
      </c>
      <c r="G47" s="164">
        <v>0</v>
      </c>
      <c r="H47" s="166">
        <v>0</v>
      </c>
      <c r="I47" s="166">
        <v>0</v>
      </c>
      <c r="J47" s="210">
        <f>A47-B47-C47</f>
        <v>266</v>
      </c>
    </row>
    <row r="48" spans="1:9" ht="14.25" customHeight="1">
      <c r="A48" s="79"/>
      <c r="B48" s="80"/>
      <c r="C48" s="80"/>
      <c r="D48" s="80"/>
      <c r="E48" s="80"/>
      <c r="F48" s="80"/>
      <c r="G48" s="80"/>
      <c r="H48" s="80"/>
      <c r="I48" s="80"/>
    </row>
    <row r="49" spans="1:9" ht="12.75">
      <c r="A49" s="79"/>
      <c r="B49" s="80"/>
      <c r="C49" s="80"/>
      <c r="D49" s="80"/>
      <c r="E49" s="80"/>
      <c r="F49" s="80"/>
      <c r="G49" s="80"/>
      <c r="H49" s="80"/>
      <c r="I49" s="80"/>
    </row>
    <row r="50" spans="1:12" ht="14.25" customHeight="1" thickBot="1">
      <c r="A50" s="4"/>
      <c r="B50" s="306" t="s">
        <v>82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3.2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68" t="s">
        <v>108</v>
      </c>
      <c r="J52" s="169" t="s">
        <v>45</v>
      </c>
      <c r="K52" s="169" t="s">
        <v>46</v>
      </c>
      <c r="L52" s="211" t="s">
        <v>109</v>
      </c>
    </row>
    <row r="53" spans="1:12" ht="14.25" customHeight="1">
      <c r="A53" s="36" t="s">
        <v>47</v>
      </c>
      <c r="B53" s="213">
        <v>778.83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989.03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49</v>
      </c>
      <c r="B54" s="178">
        <v>45.7</v>
      </c>
      <c r="C54" s="179">
        <v>45</v>
      </c>
      <c r="D54" s="179">
        <v>16</v>
      </c>
      <c r="E54" s="179">
        <v>14</v>
      </c>
      <c r="F54" s="180">
        <f>+C54+D54-E54</f>
        <v>47</v>
      </c>
      <c r="G54" s="178">
        <v>47.13</v>
      </c>
      <c r="H54" s="181">
        <f>+G54-F54</f>
        <v>0.13000000000000256</v>
      </c>
      <c r="I54" s="179">
        <f>F54</f>
        <v>47</v>
      </c>
      <c r="J54" s="179">
        <v>0</v>
      </c>
      <c r="K54" s="179">
        <v>0</v>
      </c>
      <c r="L54" s="181">
        <f>+I54+J54-K54</f>
        <v>47</v>
      </c>
    </row>
    <row r="55" spans="1:12" ht="14.25" customHeight="1">
      <c r="A55" s="41" t="s">
        <v>50</v>
      </c>
      <c r="B55" s="178">
        <v>201.61</v>
      </c>
      <c r="C55" s="179">
        <v>201</v>
      </c>
      <c r="D55" s="179">
        <v>64</v>
      </c>
      <c r="E55" s="179">
        <v>0</v>
      </c>
      <c r="F55" s="180">
        <f>+C55+D55-E55</f>
        <v>265</v>
      </c>
      <c r="G55" s="178">
        <v>265.02</v>
      </c>
      <c r="H55" s="181">
        <f>+G55-F55</f>
        <v>0.01999999999998181</v>
      </c>
      <c r="I55" s="179">
        <f>F55</f>
        <v>265</v>
      </c>
      <c r="J55" s="179">
        <v>0</v>
      </c>
      <c r="K55" s="179">
        <v>0</v>
      </c>
      <c r="L55" s="181">
        <f>+I55+J55-K55</f>
        <v>265</v>
      </c>
    </row>
    <row r="56" spans="1:12" ht="14.25" customHeight="1">
      <c r="A56" s="41" t="s">
        <v>51</v>
      </c>
      <c r="B56" s="178">
        <v>76.31</v>
      </c>
      <c r="C56" s="179">
        <v>77</v>
      </c>
      <c r="D56" s="179">
        <v>29</v>
      </c>
      <c r="E56" s="179">
        <v>0</v>
      </c>
      <c r="F56" s="180">
        <f>+C56+D56-E56</f>
        <v>106</v>
      </c>
      <c r="G56" s="178">
        <v>105.57</v>
      </c>
      <c r="H56" s="181">
        <f>+G56-F56</f>
        <v>-0.4300000000000068</v>
      </c>
      <c r="I56" s="179">
        <f>F56</f>
        <v>106</v>
      </c>
      <c r="J56" s="179">
        <v>16</v>
      </c>
      <c r="K56" s="179">
        <v>0</v>
      </c>
      <c r="L56" s="181">
        <f>+I56+J56-K56</f>
        <v>122</v>
      </c>
    </row>
    <row r="57" spans="1:12" ht="14.25" customHeight="1">
      <c r="A57" s="41" t="s">
        <v>52</v>
      </c>
      <c r="B57" s="178">
        <f>B53-(B54+B55+B56)</f>
        <v>455.21000000000004</v>
      </c>
      <c r="C57" s="183" t="s">
        <v>48</v>
      </c>
      <c r="D57" s="183" t="s">
        <v>48</v>
      </c>
      <c r="E57" s="183" t="s">
        <v>48</v>
      </c>
      <c r="F57" s="184" t="s">
        <v>48</v>
      </c>
      <c r="G57" s="178">
        <f>G53-(G54+G55+G56)</f>
        <v>571.31</v>
      </c>
      <c r="H57" s="185" t="s">
        <v>48</v>
      </c>
      <c r="I57" s="183" t="s">
        <v>48</v>
      </c>
      <c r="J57" s="183" t="s">
        <v>48</v>
      </c>
      <c r="K57" s="183" t="s">
        <v>48</v>
      </c>
      <c r="L57" s="187" t="s">
        <v>48</v>
      </c>
    </row>
    <row r="58" spans="1:12" ht="14.25" customHeight="1" thickBot="1">
      <c r="A58" s="43" t="s">
        <v>53</v>
      </c>
      <c r="B58" s="198">
        <v>34.09</v>
      </c>
      <c r="C58" s="199">
        <v>47</v>
      </c>
      <c r="D58" s="199">
        <v>22</v>
      </c>
      <c r="E58" s="199">
        <v>14</v>
      </c>
      <c r="F58" s="200">
        <f>+C58+D58-E58</f>
        <v>55</v>
      </c>
      <c r="G58" s="198">
        <v>47.87</v>
      </c>
      <c r="H58" s="201">
        <f>+G58-F58</f>
        <v>-7.130000000000003</v>
      </c>
      <c r="I58" s="199">
        <f>F58</f>
        <v>55</v>
      </c>
      <c r="J58" s="199">
        <v>23</v>
      </c>
      <c r="K58" s="199">
        <v>23</v>
      </c>
      <c r="L58" s="201">
        <f>+I58+J58-K58</f>
        <v>55</v>
      </c>
    </row>
    <row r="59" ht="14.25" customHeight="1">
      <c r="A59" s="4"/>
    </row>
    <row r="60" ht="14.25" customHeight="1">
      <c r="A60" s="4"/>
    </row>
    <row r="61" ht="14.25" customHeight="1" thickBot="1">
      <c r="A61" s="4"/>
    </row>
    <row r="62" spans="1:12" ht="14.25" customHeight="1">
      <c r="A62" s="299" t="s">
        <v>110</v>
      </c>
      <c r="B62" s="349"/>
      <c r="C62" s="349"/>
      <c r="D62" s="349"/>
      <c r="E62" s="349"/>
      <c r="F62" s="349"/>
      <c r="G62" s="349"/>
      <c r="H62" s="349"/>
      <c r="I62" s="349"/>
      <c r="J62" s="349"/>
      <c r="K62" s="52"/>
      <c r="L62" s="53"/>
    </row>
    <row r="63" spans="1:12" ht="14.25" customHeight="1">
      <c r="A63" s="350" t="s">
        <v>39</v>
      </c>
      <c r="B63" s="350"/>
      <c r="C63" s="350"/>
      <c r="D63" s="350"/>
      <c r="E63" s="350"/>
      <c r="F63" s="54" t="s">
        <v>38</v>
      </c>
      <c r="G63" s="238" t="s">
        <v>56</v>
      </c>
      <c r="H63" s="239"/>
      <c r="I63" s="239"/>
      <c r="J63" s="239"/>
      <c r="K63" s="240"/>
      <c r="L63" s="54" t="s">
        <v>38</v>
      </c>
    </row>
    <row r="64" spans="1:12" ht="14.25" customHeight="1">
      <c r="A64" s="445" t="s">
        <v>59</v>
      </c>
      <c r="B64" s="446"/>
      <c r="C64" s="446"/>
      <c r="D64" s="446"/>
      <c r="E64" s="446"/>
      <c r="F64" s="104">
        <v>0</v>
      </c>
      <c r="G64" s="346"/>
      <c r="H64" s="346"/>
      <c r="I64" s="346"/>
      <c r="J64" s="346"/>
      <c r="K64" s="346"/>
      <c r="L64" s="106">
        <v>0</v>
      </c>
    </row>
    <row r="65" spans="1:12" ht="14.25" customHeight="1" thickBot="1">
      <c r="A65" s="447"/>
      <c r="B65" s="448"/>
      <c r="C65" s="448"/>
      <c r="D65" s="448"/>
      <c r="E65" s="448"/>
      <c r="F65" s="105"/>
      <c r="G65" s="355"/>
      <c r="H65" s="355"/>
      <c r="I65" s="355"/>
      <c r="J65" s="355"/>
      <c r="K65" s="355"/>
      <c r="L65" s="107"/>
    </row>
    <row r="66" spans="1:12" ht="14.25" customHeight="1" thickBot="1">
      <c r="A66" s="357" t="s">
        <v>70</v>
      </c>
      <c r="B66" s="358"/>
      <c r="C66" s="358"/>
      <c r="D66" s="358"/>
      <c r="E66" s="359"/>
      <c r="F66" s="99">
        <f>SUM(F64)</f>
        <v>0</v>
      </c>
      <c r="G66" s="258" t="s">
        <v>70</v>
      </c>
      <c r="H66" s="360"/>
      <c r="I66" s="360"/>
      <c r="J66" s="360"/>
      <c r="K66" s="360"/>
      <c r="L66" s="100">
        <f>SUM(L64)</f>
        <v>0</v>
      </c>
    </row>
    <row r="67" ht="12.75">
      <c r="A67" s="4"/>
    </row>
    <row r="71" spans="1:14" s="5" customFormat="1" ht="13.5" customHeight="1">
      <c r="A71"/>
      <c r="B71" s="252" t="s">
        <v>117</v>
      </c>
      <c r="C71" s="252"/>
      <c r="D71" s="252"/>
      <c r="E71" s="252"/>
      <c r="F71" s="252"/>
      <c r="G71" s="252"/>
      <c r="H71" s="252"/>
      <c r="I71" s="252"/>
      <c r="J71"/>
      <c r="K71"/>
      <c r="L71"/>
      <c r="M71"/>
      <c r="N71"/>
    </row>
    <row r="72" ht="13.5" thickBot="1"/>
    <row r="73" spans="2:9" ht="13.5" thickBot="1">
      <c r="B73" s="81" t="s">
        <v>74</v>
      </c>
      <c r="C73" s="82"/>
      <c r="D73" s="83"/>
      <c r="E73" s="299" t="s">
        <v>75</v>
      </c>
      <c r="F73" s="300"/>
      <c r="G73" s="301"/>
      <c r="H73" s="361" t="s">
        <v>57</v>
      </c>
      <c r="I73" s="362"/>
    </row>
    <row r="74" spans="2:9" ht="12.75">
      <c r="B74" s="203" t="s">
        <v>58</v>
      </c>
      <c r="C74" s="204" t="s">
        <v>76</v>
      </c>
      <c r="D74" s="205" t="s">
        <v>77</v>
      </c>
      <c r="E74" s="203" t="s">
        <v>58</v>
      </c>
      <c r="F74" s="204" t="s">
        <v>76</v>
      </c>
      <c r="G74" s="205" t="s">
        <v>78</v>
      </c>
      <c r="H74" s="363" t="s">
        <v>79</v>
      </c>
      <c r="I74" s="364"/>
    </row>
    <row r="75" spans="2:9" ht="13.5" thickBot="1">
      <c r="B75" s="206">
        <v>2005</v>
      </c>
      <c r="C75" s="207">
        <v>2006</v>
      </c>
      <c r="D75" s="208"/>
      <c r="E75" s="206">
        <v>2005</v>
      </c>
      <c r="F75" s="207">
        <v>2006</v>
      </c>
      <c r="G75" s="208" t="s">
        <v>118</v>
      </c>
      <c r="H75" s="365" t="s">
        <v>83</v>
      </c>
      <c r="I75" s="366"/>
    </row>
    <row r="76" spans="2:9" ht="16.5" customHeight="1" thickBot="1">
      <c r="B76" s="216">
        <v>6</v>
      </c>
      <c r="C76" s="85">
        <v>6</v>
      </c>
      <c r="D76" s="86">
        <f>SUM(C76-B76)</f>
        <v>0</v>
      </c>
      <c r="E76" s="84">
        <f>H77/(12*B76)*1000</f>
        <v>15319.444444444445</v>
      </c>
      <c r="F76" s="85">
        <f>H76/(12*C76)*1000</f>
        <v>15875</v>
      </c>
      <c r="G76" s="87">
        <f>PRODUCT(F76/E76*100)</f>
        <v>103.62647325475973</v>
      </c>
      <c r="H76" s="424">
        <v>1143</v>
      </c>
      <c r="I76" s="425"/>
    </row>
    <row r="77" spans="8:9" ht="12.75" customHeight="1" hidden="1">
      <c r="H77" s="340">
        <v>1103</v>
      </c>
      <c r="I77" s="340"/>
    </row>
    <row r="83" ht="12.75" customHeight="1"/>
    <row r="84" ht="14.25" customHeight="1"/>
  </sheetData>
  <mergeCells count="40">
    <mergeCell ref="B43:I43"/>
    <mergeCell ref="A3:N3"/>
    <mergeCell ref="B50:L50"/>
    <mergeCell ref="B39:D39"/>
    <mergeCell ref="J39:L39"/>
    <mergeCell ref="B40:D40"/>
    <mergeCell ref="E40:G40"/>
    <mergeCell ref="E39:G39"/>
    <mergeCell ref="C44:I44"/>
    <mergeCell ref="D45:I45"/>
    <mergeCell ref="A5:A8"/>
    <mergeCell ref="H6:I6"/>
    <mergeCell ref="B5:N5"/>
    <mergeCell ref="M6:N6"/>
    <mergeCell ref="H74:I74"/>
    <mergeCell ref="H75:I75"/>
    <mergeCell ref="H76:I76"/>
    <mergeCell ref="H77:I77"/>
    <mergeCell ref="A44:A46"/>
    <mergeCell ref="B44:B46"/>
    <mergeCell ref="J44:J46"/>
    <mergeCell ref="C45:C46"/>
    <mergeCell ref="H51:H52"/>
    <mergeCell ref="I51:L51"/>
    <mergeCell ref="A62:J62"/>
    <mergeCell ref="A63:E63"/>
    <mergeCell ref="G63:K63"/>
    <mergeCell ref="A51:A52"/>
    <mergeCell ref="B51:B52"/>
    <mergeCell ref="C51:F51"/>
    <mergeCell ref="G51:G52"/>
    <mergeCell ref="A64:E64"/>
    <mergeCell ref="G64:K64"/>
    <mergeCell ref="A65:E65"/>
    <mergeCell ref="G65:K65"/>
    <mergeCell ref="A66:E66"/>
    <mergeCell ref="G66:K66"/>
    <mergeCell ref="B71:I71"/>
    <mergeCell ref="E73:G73"/>
    <mergeCell ref="H73:I73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00390625" style="0" customWidth="1"/>
    <col min="15" max="15" width="9.75390625" style="0" customWidth="1"/>
  </cols>
  <sheetData>
    <row r="1" spans="12:13" ht="12.75">
      <c r="L1" s="6" t="s">
        <v>182</v>
      </c>
      <c r="M1" s="6"/>
    </row>
    <row r="2" spans="12:13" ht="12.75">
      <c r="L2" s="6" t="s">
        <v>80</v>
      </c>
      <c r="M2" s="6"/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69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811</v>
      </c>
      <c r="C10" s="129">
        <v>0</v>
      </c>
      <c r="D10" s="127">
        <f t="shared" si="0"/>
        <v>811</v>
      </c>
      <c r="E10" s="128">
        <v>1037</v>
      </c>
      <c r="F10" s="129">
        <v>0</v>
      </c>
      <c r="G10" s="127">
        <f aca="true" t="shared" si="2" ref="G10:G17">SUM(E10:F10)</f>
        <v>1037</v>
      </c>
      <c r="H10" s="149">
        <f aca="true" t="shared" si="3" ref="H10:H37">+G10-D10</f>
        <v>226</v>
      </c>
      <c r="I10" s="148">
        <f aca="true" t="shared" si="4" ref="I10:I37">IF(D10=0,0,+G10/D10)</f>
        <v>1.278668310727497</v>
      </c>
      <c r="J10" s="135">
        <v>1241</v>
      </c>
      <c r="K10" s="129">
        <v>0</v>
      </c>
      <c r="L10" s="146">
        <f t="shared" si="1"/>
        <v>1241</v>
      </c>
      <c r="M10" s="149">
        <f aca="true" t="shared" si="5" ref="M10:M37">+L10-G10</f>
        <v>204</v>
      </c>
      <c r="N10" s="148">
        <f>IF(G10=0,0,+L10/G10)</f>
        <v>1.1967213114754098</v>
      </c>
    </row>
    <row r="11" spans="1:14" ht="15" customHeight="1">
      <c r="A11" s="109" t="s">
        <v>8</v>
      </c>
      <c r="B11" s="128">
        <v>0</v>
      </c>
      <c r="C11" s="129">
        <v>0</v>
      </c>
      <c r="D11" s="127">
        <f t="shared" si="0"/>
        <v>0</v>
      </c>
      <c r="E11" s="128">
        <v>0</v>
      </c>
      <c r="F11" s="129">
        <v>0</v>
      </c>
      <c r="G11" s="127">
        <f t="shared" si="2"/>
        <v>0</v>
      </c>
      <c r="H11" s="149">
        <f t="shared" si="3"/>
        <v>0</v>
      </c>
      <c r="I11" s="148">
        <f t="shared" si="4"/>
        <v>0</v>
      </c>
      <c r="J11" s="135">
        <v>0</v>
      </c>
      <c r="K11" s="129">
        <v>55</v>
      </c>
      <c r="L11" s="146">
        <f t="shared" si="1"/>
        <v>55</v>
      </c>
      <c r="M11" s="149">
        <f t="shared" si="5"/>
        <v>55</v>
      </c>
      <c r="N11" s="148">
        <f aca="true" t="shared" si="6" ref="N11:N37">IF(G11=0,0,+L11/G11)</f>
        <v>0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 t="shared" si="4"/>
        <v>0</v>
      </c>
      <c r="J12" s="135">
        <v>0</v>
      </c>
      <c r="K12" s="129">
        <v>0</v>
      </c>
      <c r="L12" s="146">
        <f t="shared" si="1"/>
        <v>0</v>
      </c>
      <c r="M12" s="149">
        <f t="shared" si="5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81</v>
      </c>
      <c r="C13" s="129">
        <v>0</v>
      </c>
      <c r="D13" s="127">
        <f t="shared" si="0"/>
        <v>81</v>
      </c>
      <c r="E13" s="128">
        <v>61</v>
      </c>
      <c r="F13" s="129">
        <v>0</v>
      </c>
      <c r="G13" s="127">
        <f t="shared" si="2"/>
        <v>61</v>
      </c>
      <c r="H13" s="149">
        <f t="shared" si="3"/>
        <v>-20</v>
      </c>
      <c r="I13" s="148">
        <f t="shared" si="4"/>
        <v>0.7530864197530864</v>
      </c>
      <c r="J13" s="135">
        <v>30</v>
      </c>
      <c r="K13" s="129">
        <v>0</v>
      </c>
      <c r="L13" s="146">
        <f t="shared" si="1"/>
        <v>30</v>
      </c>
      <c r="M13" s="149">
        <f t="shared" si="5"/>
        <v>-31</v>
      </c>
      <c r="N13" s="148">
        <f t="shared" si="6"/>
        <v>0.4918032786885246</v>
      </c>
    </row>
    <row r="14" spans="1:14" ht="15" customHeight="1">
      <c r="A14" s="109" t="s">
        <v>11</v>
      </c>
      <c r="B14" s="128">
        <v>30</v>
      </c>
      <c r="C14" s="129">
        <v>0</v>
      </c>
      <c r="D14" s="127">
        <f t="shared" si="0"/>
        <v>30</v>
      </c>
      <c r="E14" s="128">
        <v>60</v>
      </c>
      <c r="F14" s="129">
        <v>0</v>
      </c>
      <c r="G14" s="127">
        <f t="shared" si="2"/>
        <v>60</v>
      </c>
      <c r="H14" s="149">
        <f t="shared" si="3"/>
        <v>30</v>
      </c>
      <c r="I14" s="148">
        <f t="shared" si="4"/>
        <v>2</v>
      </c>
      <c r="J14" s="135">
        <v>30</v>
      </c>
      <c r="K14" s="129">
        <v>0</v>
      </c>
      <c r="L14" s="146">
        <f t="shared" si="1"/>
        <v>30</v>
      </c>
      <c r="M14" s="149">
        <f t="shared" si="5"/>
        <v>-30</v>
      </c>
      <c r="N14" s="148">
        <f t="shared" si="6"/>
        <v>0.5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4"/>
        <v>0</v>
      </c>
      <c r="J15" s="135">
        <v>0</v>
      </c>
      <c r="K15" s="129">
        <v>0</v>
      </c>
      <c r="L15" s="146">
        <f t="shared" si="1"/>
        <v>0</v>
      </c>
      <c r="M15" s="149">
        <f t="shared" si="5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4"/>
        <v>0</v>
      </c>
      <c r="J16" s="135">
        <v>0</v>
      </c>
      <c r="K16" s="129">
        <v>0</v>
      </c>
      <c r="L16" s="146">
        <f t="shared" si="1"/>
        <v>0</v>
      </c>
      <c r="M16" s="149">
        <f t="shared" si="5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19300</v>
      </c>
      <c r="C17" s="131">
        <v>0</v>
      </c>
      <c r="D17" s="127">
        <f t="shared" si="0"/>
        <v>19300</v>
      </c>
      <c r="E17" s="130">
        <v>19509</v>
      </c>
      <c r="F17" s="131">
        <v>0</v>
      </c>
      <c r="G17" s="127">
        <f t="shared" si="2"/>
        <v>19509</v>
      </c>
      <c r="H17" s="151">
        <f t="shared" si="3"/>
        <v>209</v>
      </c>
      <c r="I17" s="152">
        <f t="shared" si="4"/>
        <v>1.0108290155440414</v>
      </c>
      <c r="J17" s="150">
        <v>19470</v>
      </c>
      <c r="K17" s="131">
        <v>0</v>
      </c>
      <c r="L17" s="146">
        <f t="shared" si="1"/>
        <v>19470</v>
      </c>
      <c r="M17" s="151">
        <f t="shared" si="5"/>
        <v>-39</v>
      </c>
      <c r="N17" s="152">
        <f t="shared" si="6"/>
        <v>0.9980009226510841</v>
      </c>
    </row>
    <row r="18" spans="1:14" ht="15" customHeight="1" thickBot="1">
      <c r="A18" s="114" t="s">
        <v>15</v>
      </c>
      <c r="B18" s="134">
        <f aca="true" t="shared" si="7" ref="B18:G18">SUM(B9+B10+B11+B12+B13+B15+B17)</f>
        <v>20192</v>
      </c>
      <c r="C18" s="133">
        <f t="shared" si="7"/>
        <v>0</v>
      </c>
      <c r="D18" s="134">
        <f t="shared" si="7"/>
        <v>20192</v>
      </c>
      <c r="E18" s="133">
        <f t="shared" si="7"/>
        <v>20607</v>
      </c>
      <c r="F18" s="133">
        <f t="shared" si="7"/>
        <v>0</v>
      </c>
      <c r="G18" s="134">
        <f t="shared" si="7"/>
        <v>20607</v>
      </c>
      <c r="H18" s="153">
        <f t="shared" si="3"/>
        <v>415</v>
      </c>
      <c r="I18" s="154">
        <f t="shared" si="4"/>
        <v>1.0205526941362917</v>
      </c>
      <c r="J18" s="133">
        <f>SUM(J9+J10+J11+J12+J13+J15+J17)</f>
        <v>20741</v>
      </c>
      <c r="K18" s="133">
        <f>SUM(K9+K10+K11+K12+K13+K15+K17)</f>
        <v>55</v>
      </c>
      <c r="L18" s="134">
        <f>SUM(L9+L10+L11+L12+L13+L15+L17)</f>
        <v>20796</v>
      </c>
      <c r="M18" s="153">
        <f t="shared" si="5"/>
        <v>189</v>
      </c>
      <c r="N18" s="154">
        <f t="shared" si="6"/>
        <v>1.009171640704615</v>
      </c>
    </row>
    <row r="19" spans="1:14" ht="15" customHeight="1">
      <c r="A19" s="111" t="s">
        <v>16</v>
      </c>
      <c r="B19" s="125">
        <v>7014</v>
      </c>
      <c r="C19" s="126">
        <v>0</v>
      </c>
      <c r="D19" s="127">
        <f aca="true" t="shared" si="8" ref="D19:D36">SUM(B19:C19)</f>
        <v>7014</v>
      </c>
      <c r="E19" s="125">
        <v>6451</v>
      </c>
      <c r="F19" s="126">
        <v>0</v>
      </c>
      <c r="G19" s="127">
        <f aca="true" t="shared" si="9" ref="G19:G36">SUM(E19:F19)</f>
        <v>6451</v>
      </c>
      <c r="H19" s="147">
        <f t="shared" si="3"/>
        <v>-563</v>
      </c>
      <c r="I19" s="155">
        <f t="shared" si="4"/>
        <v>0.9197319646421442</v>
      </c>
      <c r="J19" s="145">
        <v>5332</v>
      </c>
      <c r="K19" s="126">
        <v>50</v>
      </c>
      <c r="L19" s="146">
        <f aca="true" t="shared" si="10" ref="L19:L36">SUM(J19:K19)</f>
        <v>5382</v>
      </c>
      <c r="M19" s="147">
        <f t="shared" si="5"/>
        <v>-1069</v>
      </c>
      <c r="N19" s="155">
        <f t="shared" si="6"/>
        <v>0.8342892574794606</v>
      </c>
    </row>
    <row r="20" spans="1:14" ht="24">
      <c r="A20" s="109" t="s">
        <v>17</v>
      </c>
      <c r="B20" s="125">
        <v>459</v>
      </c>
      <c r="C20" s="126">
        <v>0</v>
      </c>
      <c r="D20" s="127">
        <f t="shared" si="8"/>
        <v>459</v>
      </c>
      <c r="E20" s="125">
        <v>734</v>
      </c>
      <c r="F20" s="126">
        <v>0</v>
      </c>
      <c r="G20" s="127">
        <f t="shared" si="9"/>
        <v>734</v>
      </c>
      <c r="H20" s="149">
        <f t="shared" si="3"/>
        <v>275</v>
      </c>
      <c r="I20" s="148">
        <f t="shared" si="4"/>
        <v>1.5991285403050108</v>
      </c>
      <c r="J20" s="145">
        <v>620</v>
      </c>
      <c r="K20" s="126">
        <v>0</v>
      </c>
      <c r="L20" s="146">
        <f t="shared" si="10"/>
        <v>620</v>
      </c>
      <c r="M20" s="147">
        <f t="shared" si="5"/>
        <v>-114</v>
      </c>
      <c r="N20" s="148">
        <f t="shared" si="6"/>
        <v>0.8446866485013624</v>
      </c>
    </row>
    <row r="21" spans="1:14" ht="15" customHeight="1">
      <c r="A21" s="109" t="s">
        <v>18</v>
      </c>
      <c r="B21" s="128">
        <v>417</v>
      </c>
      <c r="C21" s="129">
        <v>0</v>
      </c>
      <c r="D21" s="127">
        <f t="shared" si="8"/>
        <v>417</v>
      </c>
      <c r="E21" s="128">
        <v>364</v>
      </c>
      <c r="F21" s="129">
        <v>0</v>
      </c>
      <c r="G21" s="127">
        <f t="shared" si="9"/>
        <v>364</v>
      </c>
      <c r="H21" s="149">
        <f t="shared" si="3"/>
        <v>-53</v>
      </c>
      <c r="I21" s="148">
        <f t="shared" si="4"/>
        <v>0.8729016786570744</v>
      </c>
      <c r="J21" s="128">
        <v>400</v>
      </c>
      <c r="K21" s="129">
        <v>0</v>
      </c>
      <c r="L21" s="146">
        <f t="shared" si="10"/>
        <v>400</v>
      </c>
      <c r="M21" s="147">
        <f t="shared" si="5"/>
        <v>36</v>
      </c>
      <c r="N21" s="148">
        <f t="shared" si="6"/>
        <v>1.098901098901099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4"/>
        <v>0</v>
      </c>
      <c r="J22" s="135">
        <v>0</v>
      </c>
      <c r="K22" s="129">
        <v>0</v>
      </c>
      <c r="L22" s="146">
        <f t="shared" si="10"/>
        <v>0</v>
      </c>
      <c r="M22" s="147">
        <f t="shared" si="5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0</v>
      </c>
      <c r="C23" s="129">
        <v>0</v>
      </c>
      <c r="D23" s="127">
        <f t="shared" si="8"/>
        <v>0</v>
      </c>
      <c r="E23" s="128">
        <v>0</v>
      </c>
      <c r="F23" s="129">
        <v>0</v>
      </c>
      <c r="G23" s="127">
        <f t="shared" si="9"/>
        <v>0</v>
      </c>
      <c r="H23" s="149">
        <f t="shared" si="3"/>
        <v>0</v>
      </c>
      <c r="I23" s="148">
        <f t="shared" si="4"/>
        <v>0</v>
      </c>
      <c r="J23" s="135">
        <v>0</v>
      </c>
      <c r="K23" s="129">
        <v>0</v>
      </c>
      <c r="L23" s="146">
        <f t="shared" si="10"/>
        <v>0</v>
      </c>
      <c r="M23" s="147">
        <f t="shared" si="5"/>
        <v>0</v>
      </c>
      <c r="N23" s="148">
        <f t="shared" si="6"/>
        <v>0</v>
      </c>
    </row>
    <row r="24" spans="1:14" ht="15" customHeight="1">
      <c r="A24" s="109" t="s">
        <v>21</v>
      </c>
      <c r="B24" s="135">
        <v>3683</v>
      </c>
      <c r="C24" s="129">
        <v>0</v>
      </c>
      <c r="D24" s="127">
        <f t="shared" si="8"/>
        <v>3683</v>
      </c>
      <c r="E24" s="135">
        <v>3601</v>
      </c>
      <c r="F24" s="129">
        <v>0</v>
      </c>
      <c r="G24" s="127">
        <f t="shared" si="9"/>
        <v>3601</v>
      </c>
      <c r="H24" s="149">
        <f t="shared" si="3"/>
        <v>-82</v>
      </c>
      <c r="I24" s="148">
        <f t="shared" si="4"/>
        <v>0.9777355416779799</v>
      </c>
      <c r="J24" s="135">
        <v>3923</v>
      </c>
      <c r="K24" s="129">
        <v>0</v>
      </c>
      <c r="L24" s="146">
        <f t="shared" si="10"/>
        <v>3923</v>
      </c>
      <c r="M24" s="147">
        <f t="shared" si="5"/>
        <v>322</v>
      </c>
      <c r="N24" s="148">
        <f t="shared" si="6"/>
        <v>1.089419605665093</v>
      </c>
    </row>
    <row r="25" spans="1:14" ht="24">
      <c r="A25" s="109" t="s">
        <v>22</v>
      </c>
      <c r="B25" s="128">
        <v>238</v>
      </c>
      <c r="C25" s="129">
        <v>0</v>
      </c>
      <c r="D25" s="127">
        <f t="shared" si="8"/>
        <v>238</v>
      </c>
      <c r="E25" s="128">
        <v>118</v>
      </c>
      <c r="F25" s="129">
        <v>0</v>
      </c>
      <c r="G25" s="127">
        <f t="shared" si="9"/>
        <v>118</v>
      </c>
      <c r="H25" s="149">
        <f t="shared" si="3"/>
        <v>-120</v>
      </c>
      <c r="I25" s="148">
        <f t="shared" si="4"/>
        <v>0.4957983193277311</v>
      </c>
      <c r="J25" s="156">
        <v>120</v>
      </c>
      <c r="K25" s="129">
        <v>0</v>
      </c>
      <c r="L25" s="146">
        <f t="shared" si="10"/>
        <v>120</v>
      </c>
      <c r="M25" s="147">
        <f t="shared" si="5"/>
        <v>2</v>
      </c>
      <c r="N25" s="148">
        <f t="shared" si="6"/>
        <v>1.0169491525423728</v>
      </c>
    </row>
    <row r="26" spans="1:14" ht="15" customHeight="1">
      <c r="A26" s="109" t="s">
        <v>23</v>
      </c>
      <c r="B26" s="128">
        <v>3338</v>
      </c>
      <c r="C26" s="129">
        <v>0</v>
      </c>
      <c r="D26" s="127">
        <f t="shared" si="8"/>
        <v>3338</v>
      </c>
      <c r="E26" s="128">
        <v>3339</v>
      </c>
      <c r="F26" s="129">
        <v>0</v>
      </c>
      <c r="G26" s="127">
        <f t="shared" si="9"/>
        <v>3339</v>
      </c>
      <c r="H26" s="149">
        <f t="shared" si="3"/>
        <v>1</v>
      </c>
      <c r="I26" s="148">
        <f t="shared" si="4"/>
        <v>1.000299580587178</v>
      </c>
      <c r="J26" s="156">
        <v>3645</v>
      </c>
      <c r="K26" s="129">
        <v>0</v>
      </c>
      <c r="L26" s="146">
        <f t="shared" si="10"/>
        <v>3645</v>
      </c>
      <c r="M26" s="147">
        <f t="shared" si="5"/>
        <v>306</v>
      </c>
      <c r="N26" s="148">
        <f t="shared" si="6"/>
        <v>1.091644204851752</v>
      </c>
    </row>
    <row r="27" spans="1:14" ht="15" customHeight="1">
      <c r="A27" s="112" t="s">
        <v>24</v>
      </c>
      <c r="B27" s="135">
        <f>B28+B31</f>
        <v>8410</v>
      </c>
      <c r="C27" s="129">
        <v>0</v>
      </c>
      <c r="D27" s="127">
        <f t="shared" si="8"/>
        <v>8410</v>
      </c>
      <c r="E27" s="135">
        <f>E28+E31</f>
        <v>9431</v>
      </c>
      <c r="F27" s="129">
        <v>0</v>
      </c>
      <c r="G27" s="127">
        <f t="shared" si="9"/>
        <v>9431</v>
      </c>
      <c r="H27" s="149">
        <f t="shared" si="3"/>
        <v>1021</v>
      </c>
      <c r="I27" s="148">
        <f t="shared" si="4"/>
        <v>1.1214030915576694</v>
      </c>
      <c r="J27" s="135">
        <f>J28+J31</f>
        <v>10611</v>
      </c>
      <c r="K27" s="129">
        <v>0</v>
      </c>
      <c r="L27" s="146">
        <f t="shared" si="10"/>
        <v>10611</v>
      </c>
      <c r="M27" s="147">
        <f t="shared" si="5"/>
        <v>1180</v>
      </c>
      <c r="N27" s="148">
        <f t="shared" si="6"/>
        <v>1.1251192874562612</v>
      </c>
    </row>
    <row r="28" spans="1:14" ht="15" customHeight="1">
      <c r="A28" s="109" t="s">
        <v>25</v>
      </c>
      <c r="B28" s="128">
        <f>B29+B30</f>
        <v>6092</v>
      </c>
      <c r="C28" s="129">
        <v>0</v>
      </c>
      <c r="D28" s="127">
        <f t="shared" si="8"/>
        <v>6092</v>
      </c>
      <c r="E28" s="128">
        <f>E29+E30</f>
        <v>6859</v>
      </c>
      <c r="F28" s="129">
        <v>0</v>
      </c>
      <c r="G28" s="127">
        <f t="shared" si="9"/>
        <v>6859</v>
      </c>
      <c r="H28" s="149">
        <f t="shared" si="3"/>
        <v>767</v>
      </c>
      <c r="I28" s="148">
        <f t="shared" si="4"/>
        <v>1.125902823374918</v>
      </c>
      <c r="J28" s="128">
        <f>J29+J30</f>
        <v>7717</v>
      </c>
      <c r="K28" s="157">
        <v>0</v>
      </c>
      <c r="L28" s="146">
        <f t="shared" si="10"/>
        <v>7717</v>
      </c>
      <c r="M28" s="147">
        <f t="shared" si="5"/>
        <v>858</v>
      </c>
      <c r="N28" s="148">
        <f t="shared" si="6"/>
        <v>1.1250911211546872</v>
      </c>
    </row>
    <row r="29" spans="1:14" ht="15" customHeight="1">
      <c r="A29" s="112" t="s">
        <v>26</v>
      </c>
      <c r="B29" s="128">
        <v>5620</v>
      </c>
      <c r="C29" s="129">
        <v>0</v>
      </c>
      <c r="D29" s="127">
        <f t="shared" si="8"/>
        <v>5620</v>
      </c>
      <c r="E29" s="128">
        <v>6292</v>
      </c>
      <c r="F29" s="129">
        <v>0</v>
      </c>
      <c r="G29" s="127">
        <f t="shared" si="9"/>
        <v>6292</v>
      </c>
      <c r="H29" s="149">
        <f t="shared" si="3"/>
        <v>672</v>
      </c>
      <c r="I29" s="148">
        <f t="shared" si="4"/>
        <v>1.1195729537366548</v>
      </c>
      <c r="J29" s="128">
        <v>6788</v>
      </c>
      <c r="K29" s="129">
        <v>0</v>
      </c>
      <c r="L29" s="146">
        <f t="shared" si="10"/>
        <v>6788</v>
      </c>
      <c r="M29" s="147">
        <f t="shared" si="5"/>
        <v>496</v>
      </c>
      <c r="N29" s="148">
        <f t="shared" si="6"/>
        <v>1.0788302606484426</v>
      </c>
    </row>
    <row r="30" spans="1:14" ht="15" customHeight="1">
      <c r="A30" s="109" t="s">
        <v>27</v>
      </c>
      <c r="B30" s="128">
        <v>472</v>
      </c>
      <c r="C30" s="129">
        <v>0</v>
      </c>
      <c r="D30" s="127">
        <f t="shared" si="8"/>
        <v>472</v>
      </c>
      <c r="E30" s="128">
        <v>567</v>
      </c>
      <c r="F30" s="129">
        <v>0</v>
      </c>
      <c r="G30" s="127">
        <f t="shared" si="9"/>
        <v>567</v>
      </c>
      <c r="H30" s="149">
        <f t="shared" si="3"/>
        <v>95</v>
      </c>
      <c r="I30" s="148">
        <f t="shared" si="4"/>
        <v>1.201271186440678</v>
      </c>
      <c r="J30" s="128">
        <v>929</v>
      </c>
      <c r="K30" s="129">
        <v>0</v>
      </c>
      <c r="L30" s="146">
        <f t="shared" si="10"/>
        <v>929</v>
      </c>
      <c r="M30" s="147">
        <f t="shared" si="5"/>
        <v>362</v>
      </c>
      <c r="N30" s="148">
        <f t="shared" si="6"/>
        <v>1.6384479717813052</v>
      </c>
    </row>
    <row r="31" spans="1:14" ht="24">
      <c r="A31" s="109" t="s">
        <v>28</v>
      </c>
      <c r="B31" s="128">
        <v>2318</v>
      </c>
      <c r="C31" s="129">
        <v>0</v>
      </c>
      <c r="D31" s="127">
        <f t="shared" si="8"/>
        <v>2318</v>
      </c>
      <c r="E31" s="128">
        <v>2572</v>
      </c>
      <c r="F31" s="129">
        <v>0</v>
      </c>
      <c r="G31" s="127">
        <f t="shared" si="9"/>
        <v>2572</v>
      </c>
      <c r="H31" s="149">
        <f t="shared" si="3"/>
        <v>254</v>
      </c>
      <c r="I31" s="148">
        <f t="shared" si="4"/>
        <v>1.1095772217428819</v>
      </c>
      <c r="J31" s="128">
        <v>2894</v>
      </c>
      <c r="K31" s="129">
        <v>0</v>
      </c>
      <c r="L31" s="146">
        <f t="shared" si="10"/>
        <v>2894</v>
      </c>
      <c r="M31" s="147">
        <f t="shared" si="5"/>
        <v>322</v>
      </c>
      <c r="N31" s="148">
        <f t="shared" si="6"/>
        <v>1.125194401244168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0</v>
      </c>
      <c r="F32" s="129">
        <v>0</v>
      </c>
      <c r="G32" s="127">
        <f t="shared" si="9"/>
        <v>0</v>
      </c>
      <c r="H32" s="149">
        <f t="shared" si="3"/>
        <v>0</v>
      </c>
      <c r="I32" s="148">
        <f t="shared" si="4"/>
        <v>0</v>
      </c>
      <c r="J32" s="135">
        <v>0</v>
      </c>
      <c r="K32" s="129">
        <v>0</v>
      </c>
      <c r="L32" s="146">
        <f t="shared" si="10"/>
        <v>0</v>
      </c>
      <c r="M32" s="147">
        <f t="shared" si="5"/>
        <v>0</v>
      </c>
      <c r="N32" s="148">
        <f t="shared" si="6"/>
        <v>0</v>
      </c>
    </row>
    <row r="33" spans="1:14" ht="15" customHeight="1">
      <c r="A33" s="112" t="s">
        <v>30</v>
      </c>
      <c r="B33" s="128">
        <v>110</v>
      </c>
      <c r="C33" s="129">
        <v>0</v>
      </c>
      <c r="D33" s="127">
        <f t="shared" si="8"/>
        <v>110</v>
      </c>
      <c r="E33" s="128">
        <v>144</v>
      </c>
      <c r="F33" s="129">
        <v>0</v>
      </c>
      <c r="G33" s="127">
        <f t="shared" si="9"/>
        <v>144</v>
      </c>
      <c r="H33" s="149">
        <f t="shared" si="3"/>
        <v>34</v>
      </c>
      <c r="I33" s="148">
        <f t="shared" si="4"/>
        <v>1.309090909090909</v>
      </c>
      <c r="J33" s="135">
        <v>100</v>
      </c>
      <c r="K33" s="129">
        <v>0</v>
      </c>
      <c r="L33" s="146">
        <f t="shared" si="10"/>
        <v>100</v>
      </c>
      <c r="M33" s="147">
        <f t="shared" si="5"/>
        <v>-44</v>
      </c>
      <c r="N33" s="148">
        <f t="shared" si="6"/>
        <v>0.6944444444444444</v>
      </c>
    </row>
    <row r="34" spans="1:14" ht="24">
      <c r="A34" s="109" t="s">
        <v>31</v>
      </c>
      <c r="B34" s="128">
        <v>318</v>
      </c>
      <c r="C34" s="129">
        <v>0</v>
      </c>
      <c r="D34" s="127">
        <f t="shared" si="8"/>
        <v>318</v>
      </c>
      <c r="E34" s="128">
        <v>319</v>
      </c>
      <c r="F34" s="129">
        <v>0</v>
      </c>
      <c r="G34" s="127">
        <f t="shared" si="9"/>
        <v>319</v>
      </c>
      <c r="H34" s="149">
        <f t="shared" si="3"/>
        <v>1</v>
      </c>
      <c r="I34" s="148">
        <f t="shared" si="4"/>
        <v>1.0031446540880504</v>
      </c>
      <c r="J34" s="156">
        <v>380</v>
      </c>
      <c r="K34" s="129">
        <v>0</v>
      </c>
      <c r="L34" s="146">
        <f t="shared" si="10"/>
        <v>380</v>
      </c>
      <c r="M34" s="147">
        <f t="shared" si="5"/>
        <v>61</v>
      </c>
      <c r="N34" s="148">
        <f t="shared" si="6"/>
        <v>1.1912225705329154</v>
      </c>
    </row>
    <row r="35" spans="1:14" ht="24">
      <c r="A35" s="109" t="s">
        <v>32</v>
      </c>
      <c r="B35" s="128">
        <v>318</v>
      </c>
      <c r="C35" s="129">
        <v>0</v>
      </c>
      <c r="D35" s="127">
        <f t="shared" si="8"/>
        <v>318</v>
      </c>
      <c r="E35" s="128">
        <v>319</v>
      </c>
      <c r="F35" s="129">
        <v>0</v>
      </c>
      <c r="G35" s="127">
        <f t="shared" si="9"/>
        <v>319</v>
      </c>
      <c r="H35" s="149">
        <f t="shared" si="3"/>
        <v>1</v>
      </c>
      <c r="I35" s="148">
        <f t="shared" si="4"/>
        <v>1.0031446540880504</v>
      </c>
      <c r="J35" s="156">
        <v>380</v>
      </c>
      <c r="K35" s="129">
        <v>0</v>
      </c>
      <c r="L35" s="146">
        <f t="shared" si="10"/>
        <v>380</v>
      </c>
      <c r="M35" s="147">
        <f t="shared" si="5"/>
        <v>61</v>
      </c>
      <c r="N35" s="148">
        <f t="shared" si="6"/>
        <v>1.1912225705329154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3"/>
        <v>0</v>
      </c>
      <c r="I36" s="152">
        <f t="shared" si="4"/>
        <v>0</v>
      </c>
      <c r="J36" s="158">
        <v>0</v>
      </c>
      <c r="K36" s="131">
        <v>0</v>
      </c>
      <c r="L36" s="146">
        <f t="shared" si="10"/>
        <v>0</v>
      </c>
      <c r="M36" s="159">
        <f t="shared" si="5"/>
        <v>0</v>
      </c>
      <c r="N36" s="152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19952</v>
      </c>
      <c r="C37" s="137">
        <f t="shared" si="11"/>
        <v>0</v>
      </c>
      <c r="D37" s="138">
        <f t="shared" si="11"/>
        <v>19952</v>
      </c>
      <c r="E37" s="132">
        <f t="shared" si="11"/>
        <v>20310</v>
      </c>
      <c r="F37" s="133">
        <f t="shared" si="11"/>
        <v>0</v>
      </c>
      <c r="G37" s="134">
        <f t="shared" si="11"/>
        <v>20310</v>
      </c>
      <c r="H37" s="153">
        <f t="shared" si="3"/>
        <v>358</v>
      </c>
      <c r="I37" s="154">
        <f t="shared" si="4"/>
        <v>1.017943063352045</v>
      </c>
      <c r="J37" s="133">
        <f>SUM(J19+J21+J22+J23+J24+J27+J32+J33+J34+J36)</f>
        <v>20746</v>
      </c>
      <c r="K37" s="133">
        <f>SUM(K19+K21+K22+K23+K24+K27+K32+K33+K34+K36)</f>
        <v>50</v>
      </c>
      <c r="L37" s="134">
        <f>SUM(L19+L21+L22+L23+L24+L27+L32+L33+L34+L36)</f>
        <v>20796</v>
      </c>
      <c r="M37" s="153">
        <f t="shared" si="5"/>
        <v>486</v>
      </c>
      <c r="N37" s="154">
        <f t="shared" si="6"/>
        <v>1.0239290989660266</v>
      </c>
    </row>
    <row r="38" spans="1:14" ht="15" customHeight="1" thickBot="1">
      <c r="A38" s="114" t="s">
        <v>35</v>
      </c>
      <c r="B38" s="132">
        <f>B18-B37</f>
        <v>240</v>
      </c>
      <c r="C38" s="133">
        <f>C18-C37</f>
        <v>0</v>
      </c>
      <c r="D38" s="139">
        <f>SUM(B38:C38)</f>
        <v>240</v>
      </c>
      <c r="E38" s="132">
        <f>E18-E37</f>
        <v>297</v>
      </c>
      <c r="F38" s="133">
        <f>F18-F37</f>
        <v>0</v>
      </c>
      <c r="G38" s="139">
        <f>SUM(E38:F38)</f>
        <v>297</v>
      </c>
      <c r="H38" s="153">
        <f>+E38-B38</f>
        <v>57</v>
      </c>
      <c r="I38" s="154"/>
      <c r="J38" s="132">
        <f>J18-J37</f>
        <v>-5</v>
      </c>
      <c r="K38" s="133">
        <f>K18-K37</f>
        <v>5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f>E40</f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IF((E39+G38)&gt;0,0,(E39+G38))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ht="14.25" customHeight="1">
      <c r="A41" s="4" t="s">
        <v>59</v>
      </c>
    </row>
    <row r="42" ht="14.25" customHeight="1">
      <c r="A42" s="4"/>
    </row>
    <row r="43" spans="1:10" ht="14.25" customHeight="1" thickBot="1">
      <c r="A43" s="4" t="s">
        <v>59</v>
      </c>
      <c r="B43" s="336" t="s">
        <v>120</v>
      </c>
      <c r="C43" s="336"/>
      <c r="D43" s="336"/>
      <c r="E43" s="336"/>
      <c r="F43" s="336"/>
      <c r="G43" s="336"/>
      <c r="H43" s="336"/>
      <c r="I43" s="336"/>
      <c r="J43" t="s">
        <v>36</v>
      </c>
    </row>
    <row r="44" spans="1:10" ht="14.25" customHeight="1">
      <c r="A44" s="264" t="s">
        <v>42</v>
      </c>
      <c r="B44" s="267" t="s">
        <v>102</v>
      </c>
      <c r="C44" s="337" t="s">
        <v>121</v>
      </c>
      <c r="D44" s="338"/>
      <c r="E44" s="338"/>
      <c r="F44" s="338"/>
      <c r="G44" s="338"/>
      <c r="H44" s="338"/>
      <c r="I44" s="339"/>
      <c r="J44" s="270" t="s">
        <v>103</v>
      </c>
    </row>
    <row r="45" spans="1:10" ht="14.25" customHeight="1">
      <c r="A45" s="265"/>
      <c r="B45" s="268"/>
      <c r="C45" s="273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3202</v>
      </c>
      <c r="B47" s="164">
        <v>873</v>
      </c>
      <c r="C47" s="164">
        <f>SUM(D47:H47)</f>
        <v>380</v>
      </c>
      <c r="D47" s="165">
        <v>304</v>
      </c>
      <c r="E47" s="164">
        <v>76</v>
      </c>
      <c r="F47" s="164">
        <v>0</v>
      </c>
      <c r="G47" s="164">
        <v>0</v>
      </c>
      <c r="H47" s="166">
        <v>0</v>
      </c>
      <c r="I47" s="166">
        <v>0</v>
      </c>
      <c r="J47" s="210">
        <f>A47-B47-C47</f>
        <v>1949</v>
      </c>
    </row>
    <row r="48" spans="1:9" ht="14.25" customHeight="1">
      <c r="A48" s="79"/>
      <c r="B48" s="80"/>
      <c r="C48" s="80"/>
      <c r="D48" s="80"/>
      <c r="E48" s="80"/>
      <c r="F48" s="80"/>
      <c r="G48" s="80"/>
      <c r="H48" s="80"/>
      <c r="I48" s="80"/>
    </row>
    <row r="49" spans="1:9" ht="14.25" customHeight="1">
      <c r="A49" s="79"/>
      <c r="B49" s="80"/>
      <c r="C49" s="80"/>
      <c r="D49" s="80"/>
      <c r="E49" s="80"/>
      <c r="F49" s="80"/>
      <c r="G49" s="80"/>
      <c r="H49" s="80"/>
      <c r="I49" s="80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1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70" t="s">
        <v>108</v>
      </c>
      <c r="J52" s="171" t="s">
        <v>45</v>
      </c>
      <c r="K52" s="171" t="s">
        <v>46</v>
      </c>
      <c r="L52" s="212" t="s">
        <v>109</v>
      </c>
    </row>
    <row r="53" spans="1:12" ht="14.25" customHeight="1">
      <c r="A53" s="36" t="s">
        <v>47</v>
      </c>
      <c r="B53" s="213">
        <v>1694.81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2146.47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49</v>
      </c>
      <c r="B54" s="178">
        <v>65</v>
      </c>
      <c r="C54" s="179">
        <v>65</v>
      </c>
      <c r="D54" s="179">
        <v>49</v>
      </c>
      <c r="E54" s="179">
        <v>60</v>
      </c>
      <c r="F54" s="180">
        <f>+C54+D54-E54</f>
        <v>54</v>
      </c>
      <c r="G54" s="178">
        <v>54</v>
      </c>
      <c r="H54" s="181">
        <f>+G54-F54</f>
        <v>0</v>
      </c>
      <c r="I54" s="179">
        <f>F54</f>
        <v>54</v>
      </c>
      <c r="J54" s="179">
        <v>0</v>
      </c>
      <c r="K54" s="179">
        <v>30</v>
      </c>
      <c r="L54" s="181">
        <f>+I54+J54-K54</f>
        <v>24</v>
      </c>
    </row>
    <row r="55" spans="1:12" ht="14.25" customHeight="1">
      <c r="A55" s="41" t="s">
        <v>151</v>
      </c>
      <c r="B55" s="178">
        <v>115</v>
      </c>
      <c r="C55" s="179">
        <v>115</v>
      </c>
      <c r="D55" s="179">
        <v>198</v>
      </c>
      <c r="E55" s="179">
        <v>115</v>
      </c>
      <c r="F55" s="180">
        <f>+C55+D55-E55</f>
        <v>198</v>
      </c>
      <c r="G55" s="178">
        <v>198</v>
      </c>
      <c r="H55" s="181">
        <f>+G55-F55</f>
        <v>0</v>
      </c>
      <c r="I55" s="179">
        <f>F55</f>
        <v>198</v>
      </c>
      <c r="J55" s="179">
        <v>0</v>
      </c>
      <c r="K55" s="179">
        <v>0</v>
      </c>
      <c r="L55" s="181">
        <f>+I55+J55-K55</f>
        <v>198</v>
      </c>
    </row>
    <row r="56" spans="1:12" ht="14.25" customHeight="1">
      <c r="A56" s="41" t="s">
        <v>135</v>
      </c>
      <c r="B56" s="178">
        <v>292</v>
      </c>
      <c r="C56" s="179">
        <v>292</v>
      </c>
      <c r="D56" s="179">
        <v>434</v>
      </c>
      <c r="E56" s="179">
        <v>535</v>
      </c>
      <c r="F56" s="180">
        <f>+C56+D56-E56</f>
        <v>191</v>
      </c>
      <c r="G56" s="178">
        <v>191</v>
      </c>
      <c r="H56" s="181">
        <f>+G56-F56</f>
        <v>0</v>
      </c>
      <c r="I56" s="179">
        <f>F56</f>
        <v>191</v>
      </c>
      <c r="J56" s="179">
        <v>380</v>
      </c>
      <c r="K56" s="179">
        <v>420</v>
      </c>
      <c r="L56" s="181">
        <f>+I56+J56-K56</f>
        <v>151</v>
      </c>
    </row>
    <row r="57" spans="1:12" ht="14.25" customHeight="1">
      <c r="A57" s="41" t="s">
        <v>152</v>
      </c>
      <c r="B57" s="178">
        <f>B53-(B54+B55+B56)</f>
        <v>1222.81</v>
      </c>
      <c r="C57" s="183" t="s">
        <v>48</v>
      </c>
      <c r="D57" s="183" t="s">
        <v>48</v>
      </c>
      <c r="E57" s="183" t="s">
        <v>48</v>
      </c>
      <c r="F57" s="184" t="s">
        <v>48</v>
      </c>
      <c r="G57" s="178">
        <f>G53-(G54+G55+G56)</f>
        <v>1703.4699999999998</v>
      </c>
      <c r="H57" s="185" t="s">
        <v>48</v>
      </c>
      <c r="I57" s="183" t="s">
        <v>48</v>
      </c>
      <c r="J57" s="183" t="s">
        <v>48</v>
      </c>
      <c r="K57" s="183" t="s">
        <v>48</v>
      </c>
      <c r="L57" s="187" t="s">
        <v>48</v>
      </c>
    </row>
    <row r="58" spans="1:12" ht="14.25" customHeight="1" thickBot="1">
      <c r="A58" s="43" t="s">
        <v>53</v>
      </c>
      <c r="B58" s="198">
        <v>113.31</v>
      </c>
      <c r="C58" s="199">
        <v>135</v>
      </c>
      <c r="D58" s="199">
        <v>126</v>
      </c>
      <c r="E58" s="199">
        <v>123</v>
      </c>
      <c r="F58" s="200">
        <f>+C58+D58-E58</f>
        <v>138</v>
      </c>
      <c r="G58" s="198">
        <v>120.55</v>
      </c>
      <c r="H58" s="201">
        <f>+G58-F58</f>
        <v>-17.450000000000003</v>
      </c>
      <c r="I58" s="199">
        <f>F58</f>
        <v>138</v>
      </c>
      <c r="J58" s="199">
        <v>139</v>
      </c>
      <c r="K58" s="199">
        <v>134</v>
      </c>
      <c r="L58" s="201">
        <f>+I58+J58-K58</f>
        <v>143</v>
      </c>
    </row>
    <row r="59" ht="14.25" customHeight="1">
      <c r="A59" s="88"/>
    </row>
    <row r="60" ht="14.25" customHeight="1">
      <c r="A60" s="4"/>
    </row>
    <row r="61" ht="14.25" customHeight="1">
      <c r="A61" s="4"/>
    </row>
    <row r="62" ht="14.25" customHeight="1">
      <c r="A62" s="4"/>
    </row>
    <row r="63" ht="14.25" customHeight="1" thickBot="1">
      <c r="A63" s="4"/>
    </row>
    <row r="64" spans="1:12" ht="14.25" customHeight="1">
      <c r="A64" s="299" t="s">
        <v>110</v>
      </c>
      <c r="B64" s="349"/>
      <c r="C64" s="349"/>
      <c r="D64" s="349"/>
      <c r="E64" s="349"/>
      <c r="F64" s="349"/>
      <c r="G64" s="349"/>
      <c r="H64" s="349"/>
      <c r="I64" s="349"/>
      <c r="J64" s="349"/>
      <c r="K64" s="52"/>
      <c r="L64" s="53"/>
    </row>
    <row r="65" spans="1:12" ht="14.25" customHeight="1">
      <c r="A65" s="350" t="s">
        <v>39</v>
      </c>
      <c r="B65" s="350"/>
      <c r="C65" s="350"/>
      <c r="D65" s="350"/>
      <c r="E65" s="350"/>
      <c r="F65" s="54" t="s">
        <v>38</v>
      </c>
      <c r="G65" s="238" t="s">
        <v>56</v>
      </c>
      <c r="H65" s="239"/>
      <c r="I65" s="239"/>
      <c r="J65" s="239"/>
      <c r="K65" s="240"/>
      <c r="L65" s="54" t="s">
        <v>38</v>
      </c>
    </row>
    <row r="66" spans="1:12" ht="14.25" customHeight="1">
      <c r="A66" s="344" t="s">
        <v>153</v>
      </c>
      <c r="B66" s="345"/>
      <c r="C66" s="345"/>
      <c r="D66" s="345"/>
      <c r="E66" s="345"/>
      <c r="F66" s="89">
        <v>110</v>
      </c>
      <c r="G66" s="346"/>
      <c r="H66" s="346"/>
      <c r="I66" s="346"/>
      <c r="J66" s="346"/>
      <c r="K66" s="346"/>
      <c r="L66" s="333">
        <v>0</v>
      </c>
    </row>
    <row r="67" spans="1:12" ht="14.25" customHeight="1">
      <c r="A67" s="351" t="s">
        <v>154</v>
      </c>
      <c r="B67" s="352"/>
      <c r="C67" s="352"/>
      <c r="D67" s="352"/>
      <c r="E67" s="353"/>
      <c r="F67" s="90">
        <v>200</v>
      </c>
      <c r="G67" s="354"/>
      <c r="H67" s="355"/>
      <c r="I67" s="355"/>
      <c r="J67" s="355"/>
      <c r="K67" s="356"/>
      <c r="L67" s="334"/>
    </row>
    <row r="68" spans="1:12" ht="14.25" customHeight="1" thickBot="1">
      <c r="A68" s="367" t="s">
        <v>155</v>
      </c>
      <c r="B68" s="368"/>
      <c r="C68" s="368"/>
      <c r="D68" s="368"/>
      <c r="E68" s="369"/>
      <c r="F68" s="101">
        <v>110</v>
      </c>
      <c r="G68" s="370"/>
      <c r="H68" s="371"/>
      <c r="I68" s="371"/>
      <c r="J68" s="371"/>
      <c r="K68" s="372"/>
      <c r="L68" s="335"/>
    </row>
    <row r="69" spans="1:12" ht="14.25" customHeight="1" thickBot="1">
      <c r="A69" s="357" t="s">
        <v>70</v>
      </c>
      <c r="B69" s="358"/>
      <c r="C69" s="358"/>
      <c r="D69" s="358"/>
      <c r="E69" s="359"/>
      <c r="F69" s="99">
        <f>SUM(F66:F68)</f>
        <v>420</v>
      </c>
      <c r="G69" s="258" t="s">
        <v>70</v>
      </c>
      <c r="H69" s="360"/>
      <c r="I69" s="360"/>
      <c r="J69" s="360"/>
      <c r="K69" s="360"/>
      <c r="L69" s="100">
        <f>SUM(L66)</f>
        <v>0</v>
      </c>
    </row>
    <row r="70" ht="12.75">
      <c r="A70" s="4"/>
    </row>
    <row r="73" spans="2:9" ht="12.75">
      <c r="B73" s="252" t="s">
        <v>117</v>
      </c>
      <c r="C73" s="252"/>
      <c r="D73" s="252"/>
      <c r="E73" s="252"/>
      <c r="F73" s="252"/>
      <c r="G73" s="252"/>
      <c r="H73" s="252"/>
      <c r="I73" s="252"/>
    </row>
    <row r="74" ht="13.5" thickBot="1"/>
    <row r="75" spans="2:9" ht="13.5" thickBot="1">
      <c r="B75" s="81" t="s">
        <v>74</v>
      </c>
      <c r="C75" s="82"/>
      <c r="D75" s="83"/>
      <c r="E75" s="299" t="s">
        <v>75</v>
      </c>
      <c r="F75" s="300"/>
      <c r="G75" s="301"/>
      <c r="H75" s="361" t="s">
        <v>57</v>
      </c>
      <c r="I75" s="362"/>
    </row>
    <row r="76" spans="2:9" ht="12.75">
      <c r="B76" s="203" t="s">
        <v>58</v>
      </c>
      <c r="C76" s="204" t="s">
        <v>76</v>
      </c>
      <c r="D76" s="205" t="s">
        <v>77</v>
      </c>
      <c r="E76" s="203" t="s">
        <v>58</v>
      </c>
      <c r="F76" s="204" t="s">
        <v>76</v>
      </c>
      <c r="G76" s="205" t="s">
        <v>78</v>
      </c>
      <c r="H76" s="363" t="s">
        <v>79</v>
      </c>
      <c r="I76" s="364"/>
    </row>
    <row r="77" spans="2:9" ht="13.5" thickBot="1">
      <c r="B77" s="206">
        <v>2005</v>
      </c>
      <c r="C77" s="207">
        <v>2006</v>
      </c>
      <c r="D77" s="208"/>
      <c r="E77" s="206">
        <v>2005</v>
      </c>
      <c r="F77" s="207">
        <v>2006</v>
      </c>
      <c r="G77" s="208" t="s">
        <v>118</v>
      </c>
      <c r="H77" s="365" t="s">
        <v>83</v>
      </c>
      <c r="I77" s="366"/>
    </row>
    <row r="78" spans="2:9" ht="17.25" customHeight="1" thickBot="1">
      <c r="B78" s="84">
        <v>34.85</v>
      </c>
      <c r="C78" s="85">
        <v>35</v>
      </c>
      <c r="D78" s="86">
        <f>SUM(C78-B78)</f>
        <v>0.14999999999999858</v>
      </c>
      <c r="E78" s="84">
        <f>H79/(12*B78)*1000</f>
        <v>15045.432807269246</v>
      </c>
      <c r="F78" s="85">
        <f>H78/(12*C78)*1000</f>
        <v>16161.904761904761</v>
      </c>
      <c r="G78" s="87">
        <f>PRODUCT(F78/E78*100)</f>
        <v>107.42067023885207</v>
      </c>
      <c r="H78" s="347">
        <v>6788</v>
      </c>
      <c r="I78" s="348"/>
    </row>
    <row r="79" spans="8:9" ht="12" customHeight="1" hidden="1">
      <c r="H79" s="340">
        <v>6292</v>
      </c>
      <c r="I79" s="340"/>
    </row>
    <row r="80" ht="12" customHeight="1"/>
  </sheetData>
  <mergeCells count="43">
    <mergeCell ref="A5:A8"/>
    <mergeCell ref="H6:I6"/>
    <mergeCell ref="B5:N5"/>
    <mergeCell ref="M6:N6"/>
    <mergeCell ref="E40:G40"/>
    <mergeCell ref="E39:G39"/>
    <mergeCell ref="H76:I76"/>
    <mergeCell ref="H77:I77"/>
    <mergeCell ref="B73:I73"/>
    <mergeCell ref="A68:E68"/>
    <mergeCell ref="G68:K68"/>
    <mergeCell ref="B39:D39"/>
    <mergeCell ref="J39:L39"/>
    <mergeCell ref="B40:D40"/>
    <mergeCell ref="A69:E69"/>
    <mergeCell ref="G69:K69"/>
    <mergeCell ref="E75:G75"/>
    <mergeCell ref="H75:I75"/>
    <mergeCell ref="A64:J64"/>
    <mergeCell ref="A65:E65"/>
    <mergeCell ref="G65:K65"/>
    <mergeCell ref="A67:E67"/>
    <mergeCell ref="G67:K67"/>
    <mergeCell ref="A51:A52"/>
    <mergeCell ref="B51:B52"/>
    <mergeCell ref="C51:F51"/>
    <mergeCell ref="H79:I79"/>
    <mergeCell ref="H51:H52"/>
    <mergeCell ref="I51:L51"/>
    <mergeCell ref="G51:G52"/>
    <mergeCell ref="A66:E66"/>
    <mergeCell ref="G66:K66"/>
    <mergeCell ref="H78:I78"/>
    <mergeCell ref="L66:L68"/>
    <mergeCell ref="A50:L50"/>
    <mergeCell ref="A3:N3"/>
    <mergeCell ref="B43:I43"/>
    <mergeCell ref="C44:I44"/>
    <mergeCell ref="D45:I45"/>
    <mergeCell ref="A44:A46"/>
    <mergeCell ref="B44:B46"/>
    <mergeCell ref="J44:J46"/>
    <mergeCell ref="C45:C4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183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64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104</v>
      </c>
      <c r="C10" s="129">
        <v>0</v>
      </c>
      <c r="D10" s="127">
        <f t="shared" si="0"/>
        <v>104</v>
      </c>
      <c r="E10" s="128">
        <v>86</v>
      </c>
      <c r="F10" s="129">
        <v>0</v>
      </c>
      <c r="G10" s="127">
        <f aca="true" t="shared" si="2" ref="G10:G17">SUM(E10:F10)</f>
        <v>86</v>
      </c>
      <c r="H10" s="149">
        <f aca="true" t="shared" si="3" ref="H10:H37">+G10-D10</f>
        <v>-18</v>
      </c>
      <c r="I10" s="148">
        <f>IF(D10=0,0,+G10/D10)</f>
        <v>0.8269230769230769</v>
      </c>
      <c r="J10" s="135">
        <v>100</v>
      </c>
      <c r="K10" s="129">
        <v>0</v>
      </c>
      <c r="L10" s="146">
        <f t="shared" si="1"/>
        <v>100</v>
      </c>
      <c r="M10" s="149">
        <f aca="true" t="shared" si="4" ref="M10:M37">+L10-G10</f>
        <v>14</v>
      </c>
      <c r="N10" s="148">
        <f>IF(G10=0,0,+L10/G10)</f>
        <v>1.1627906976744187</v>
      </c>
    </row>
    <row r="11" spans="1:14" ht="15" customHeight="1">
      <c r="A11" s="109" t="s">
        <v>8</v>
      </c>
      <c r="B11" s="128">
        <v>83</v>
      </c>
      <c r="C11" s="129">
        <v>0</v>
      </c>
      <c r="D11" s="127">
        <f t="shared" si="0"/>
        <v>83</v>
      </c>
      <c r="E11" s="128">
        <v>46</v>
      </c>
      <c r="F11" s="129">
        <v>0</v>
      </c>
      <c r="G11" s="127">
        <f t="shared" si="2"/>
        <v>46</v>
      </c>
      <c r="H11" s="149">
        <f t="shared" si="3"/>
        <v>-37</v>
      </c>
      <c r="I11" s="148">
        <f aca="true" t="shared" si="5" ref="I11:I37">IF(D11=0,0,+G11/D11)</f>
        <v>0.5542168674698795</v>
      </c>
      <c r="J11" s="135">
        <v>85</v>
      </c>
      <c r="K11" s="129">
        <v>0</v>
      </c>
      <c r="L11" s="146">
        <f t="shared" si="1"/>
        <v>85</v>
      </c>
      <c r="M11" s="149">
        <f t="shared" si="4"/>
        <v>39</v>
      </c>
      <c r="N11" s="148">
        <f aca="true" t="shared" si="6" ref="N11:N37">IF(G11=0,0,+L11/G11)</f>
        <v>1.8478260869565217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 t="shared" si="5"/>
        <v>0</v>
      </c>
      <c r="J12" s="135">
        <v>0</v>
      </c>
      <c r="K12" s="129">
        <v>0</v>
      </c>
      <c r="L12" s="146">
        <f t="shared" si="1"/>
        <v>0</v>
      </c>
      <c r="M12" s="149">
        <f t="shared" si="4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31</v>
      </c>
      <c r="C13" s="129">
        <v>0</v>
      </c>
      <c r="D13" s="127">
        <f t="shared" si="0"/>
        <v>31</v>
      </c>
      <c r="E13" s="128">
        <v>1</v>
      </c>
      <c r="F13" s="129">
        <v>0</v>
      </c>
      <c r="G13" s="127">
        <f t="shared" si="2"/>
        <v>1</v>
      </c>
      <c r="H13" s="149">
        <f t="shared" si="3"/>
        <v>-30</v>
      </c>
      <c r="I13" s="148">
        <f t="shared" si="5"/>
        <v>0.03225806451612903</v>
      </c>
      <c r="J13" s="135">
        <v>20</v>
      </c>
      <c r="K13" s="129">
        <v>0</v>
      </c>
      <c r="L13" s="146">
        <f t="shared" si="1"/>
        <v>20</v>
      </c>
      <c r="M13" s="149">
        <f t="shared" si="4"/>
        <v>19</v>
      </c>
      <c r="N13" s="148">
        <f t="shared" si="6"/>
        <v>20</v>
      </c>
    </row>
    <row r="14" spans="1:14" ht="15" customHeight="1">
      <c r="A14" s="109" t="s">
        <v>11</v>
      </c>
      <c r="B14" s="128">
        <v>30</v>
      </c>
      <c r="C14" s="129">
        <v>0</v>
      </c>
      <c r="D14" s="127">
        <f t="shared" si="0"/>
        <v>30</v>
      </c>
      <c r="E14" s="128">
        <v>0</v>
      </c>
      <c r="F14" s="129">
        <v>0</v>
      </c>
      <c r="G14" s="127">
        <f t="shared" si="2"/>
        <v>0</v>
      </c>
      <c r="H14" s="149">
        <f t="shared" si="3"/>
        <v>-30</v>
      </c>
      <c r="I14" s="148">
        <f t="shared" si="5"/>
        <v>0</v>
      </c>
      <c r="J14" s="135">
        <v>20</v>
      </c>
      <c r="K14" s="129">
        <v>0</v>
      </c>
      <c r="L14" s="146">
        <f t="shared" si="1"/>
        <v>20</v>
      </c>
      <c r="M14" s="149">
        <f t="shared" si="4"/>
        <v>20</v>
      </c>
      <c r="N14" s="148">
        <f t="shared" si="6"/>
        <v>0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5"/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5"/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4750</v>
      </c>
      <c r="C17" s="131">
        <v>0</v>
      </c>
      <c r="D17" s="127">
        <f t="shared" si="0"/>
        <v>4750</v>
      </c>
      <c r="E17" s="130">
        <v>4777</v>
      </c>
      <c r="F17" s="131">
        <v>0</v>
      </c>
      <c r="G17" s="127">
        <f t="shared" si="2"/>
        <v>4777</v>
      </c>
      <c r="H17" s="151">
        <f t="shared" si="3"/>
        <v>27</v>
      </c>
      <c r="I17" s="152">
        <f t="shared" si="5"/>
        <v>1.0056842105263157</v>
      </c>
      <c r="J17" s="150">
        <v>4840</v>
      </c>
      <c r="K17" s="131">
        <v>0</v>
      </c>
      <c r="L17" s="146">
        <f t="shared" si="1"/>
        <v>4840</v>
      </c>
      <c r="M17" s="151">
        <f t="shared" si="4"/>
        <v>63</v>
      </c>
      <c r="N17" s="152">
        <f t="shared" si="6"/>
        <v>1.013188193426837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4968</v>
      </c>
      <c r="C18" s="133">
        <f t="shared" si="7"/>
        <v>0</v>
      </c>
      <c r="D18" s="134">
        <f t="shared" si="7"/>
        <v>4968</v>
      </c>
      <c r="E18" s="132">
        <f t="shared" si="7"/>
        <v>4910</v>
      </c>
      <c r="F18" s="133">
        <f t="shared" si="7"/>
        <v>0</v>
      </c>
      <c r="G18" s="139">
        <f t="shared" si="7"/>
        <v>4910</v>
      </c>
      <c r="H18" s="153">
        <f t="shared" si="3"/>
        <v>-58</v>
      </c>
      <c r="I18" s="154">
        <f t="shared" si="5"/>
        <v>0.9883252818035426</v>
      </c>
      <c r="J18" s="133">
        <f>SUM(J9+J10+J11+J12+J13+J15+J17)</f>
        <v>5045</v>
      </c>
      <c r="K18" s="133">
        <f>SUM(K9+K10+K11+K12+K13+K15+K17)</f>
        <v>0</v>
      </c>
      <c r="L18" s="134">
        <f>SUM(L9+L10+L11+L12+L13+L15+L17)</f>
        <v>5045</v>
      </c>
      <c r="M18" s="153">
        <f t="shared" si="4"/>
        <v>135</v>
      </c>
      <c r="N18" s="154">
        <f t="shared" si="6"/>
        <v>1.0274949083503055</v>
      </c>
    </row>
    <row r="19" spans="1:14" ht="15" customHeight="1">
      <c r="A19" s="111" t="s">
        <v>16</v>
      </c>
      <c r="B19" s="125">
        <v>816</v>
      </c>
      <c r="C19" s="126">
        <v>0</v>
      </c>
      <c r="D19" s="127">
        <f aca="true" t="shared" si="8" ref="D19:D36">SUM(B19:C19)</f>
        <v>816</v>
      </c>
      <c r="E19" s="125">
        <v>658</v>
      </c>
      <c r="F19" s="126">
        <v>0</v>
      </c>
      <c r="G19" s="127">
        <f aca="true" t="shared" si="9" ref="G19:G36">SUM(E19:F19)</f>
        <v>658</v>
      </c>
      <c r="H19" s="147">
        <f t="shared" si="3"/>
        <v>-158</v>
      </c>
      <c r="I19" s="155">
        <f t="shared" si="5"/>
        <v>0.8063725490196079</v>
      </c>
      <c r="J19" s="145">
        <v>656</v>
      </c>
      <c r="K19" s="126">
        <v>0</v>
      </c>
      <c r="L19" s="146">
        <f aca="true" t="shared" si="10" ref="L19:L36">SUM(J19:K19)</f>
        <v>656</v>
      </c>
      <c r="M19" s="147">
        <f t="shared" si="4"/>
        <v>-2</v>
      </c>
      <c r="N19" s="155">
        <f t="shared" si="6"/>
        <v>0.9969604863221885</v>
      </c>
    </row>
    <row r="20" spans="1:14" ht="24">
      <c r="A20" s="109" t="s">
        <v>17</v>
      </c>
      <c r="B20" s="125">
        <v>377</v>
      </c>
      <c r="C20" s="126">
        <v>0</v>
      </c>
      <c r="D20" s="127">
        <f t="shared" si="8"/>
        <v>377</v>
      </c>
      <c r="E20" s="125">
        <v>196</v>
      </c>
      <c r="F20" s="126">
        <v>0</v>
      </c>
      <c r="G20" s="127">
        <f t="shared" si="9"/>
        <v>196</v>
      </c>
      <c r="H20" s="149">
        <f t="shared" si="3"/>
        <v>-181</v>
      </c>
      <c r="I20" s="148">
        <f t="shared" si="5"/>
        <v>0.519893899204244</v>
      </c>
      <c r="J20" s="145">
        <v>200</v>
      </c>
      <c r="K20" s="126">
        <v>0</v>
      </c>
      <c r="L20" s="146">
        <f t="shared" si="10"/>
        <v>200</v>
      </c>
      <c r="M20" s="147">
        <f t="shared" si="4"/>
        <v>4</v>
      </c>
      <c r="N20" s="148">
        <f t="shared" si="6"/>
        <v>1.0204081632653061</v>
      </c>
    </row>
    <row r="21" spans="1:14" ht="15" customHeight="1">
      <c r="A21" s="109" t="s">
        <v>18</v>
      </c>
      <c r="B21" s="128">
        <v>90</v>
      </c>
      <c r="C21" s="129">
        <v>0</v>
      </c>
      <c r="D21" s="127">
        <f t="shared" si="8"/>
        <v>90</v>
      </c>
      <c r="E21" s="128">
        <v>108</v>
      </c>
      <c r="F21" s="129">
        <v>0</v>
      </c>
      <c r="G21" s="127">
        <f t="shared" si="9"/>
        <v>108</v>
      </c>
      <c r="H21" s="149">
        <f t="shared" si="3"/>
        <v>18</v>
      </c>
      <c r="I21" s="148">
        <f t="shared" si="5"/>
        <v>1.2</v>
      </c>
      <c r="J21" s="128">
        <v>120</v>
      </c>
      <c r="K21" s="129">
        <v>0</v>
      </c>
      <c r="L21" s="146">
        <f t="shared" si="10"/>
        <v>120</v>
      </c>
      <c r="M21" s="147">
        <f t="shared" si="4"/>
        <v>12</v>
      </c>
      <c r="N21" s="148">
        <f t="shared" si="6"/>
        <v>1.1111111111111112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5"/>
        <v>0</v>
      </c>
      <c r="J22" s="135">
        <v>0</v>
      </c>
      <c r="K22" s="129">
        <v>0</v>
      </c>
      <c r="L22" s="146">
        <f t="shared" si="10"/>
        <v>0</v>
      </c>
      <c r="M22" s="147">
        <f t="shared" si="4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104</v>
      </c>
      <c r="C23" s="129">
        <v>0</v>
      </c>
      <c r="D23" s="127">
        <f t="shared" si="8"/>
        <v>104</v>
      </c>
      <c r="E23" s="128">
        <v>61</v>
      </c>
      <c r="F23" s="129">
        <v>0</v>
      </c>
      <c r="G23" s="127">
        <f t="shared" si="9"/>
        <v>61</v>
      </c>
      <c r="H23" s="149">
        <f t="shared" si="3"/>
        <v>-43</v>
      </c>
      <c r="I23" s="148">
        <f t="shared" si="5"/>
        <v>0.5865384615384616</v>
      </c>
      <c r="J23" s="135">
        <v>110</v>
      </c>
      <c r="K23" s="129">
        <v>0</v>
      </c>
      <c r="L23" s="146">
        <f t="shared" si="10"/>
        <v>110</v>
      </c>
      <c r="M23" s="147">
        <f t="shared" si="4"/>
        <v>49</v>
      </c>
      <c r="N23" s="148">
        <f t="shared" si="6"/>
        <v>1.8032786885245902</v>
      </c>
    </row>
    <row r="24" spans="1:14" ht="15" customHeight="1">
      <c r="A24" s="109" t="s">
        <v>21</v>
      </c>
      <c r="B24" s="135">
        <v>1206</v>
      </c>
      <c r="C24" s="129">
        <v>0</v>
      </c>
      <c r="D24" s="127">
        <f t="shared" si="8"/>
        <v>1206</v>
      </c>
      <c r="E24" s="135">
        <v>1252</v>
      </c>
      <c r="F24" s="129">
        <v>0</v>
      </c>
      <c r="G24" s="127">
        <f t="shared" si="9"/>
        <v>1252</v>
      </c>
      <c r="H24" s="149">
        <f t="shared" si="3"/>
        <v>46</v>
      </c>
      <c r="I24" s="148">
        <f t="shared" si="5"/>
        <v>1.0381426202321724</v>
      </c>
      <c r="J24" s="135">
        <v>1287</v>
      </c>
      <c r="K24" s="129">
        <v>0</v>
      </c>
      <c r="L24" s="146">
        <f t="shared" si="10"/>
        <v>1287</v>
      </c>
      <c r="M24" s="147">
        <f t="shared" si="4"/>
        <v>35</v>
      </c>
      <c r="N24" s="148">
        <f t="shared" si="6"/>
        <v>1.0279552715654952</v>
      </c>
    </row>
    <row r="25" spans="1:14" ht="24">
      <c r="A25" s="109" t="s">
        <v>22</v>
      </c>
      <c r="B25" s="128">
        <v>92</v>
      </c>
      <c r="C25" s="129">
        <v>0</v>
      </c>
      <c r="D25" s="127">
        <f t="shared" si="8"/>
        <v>92</v>
      </c>
      <c r="E25" s="128">
        <v>350</v>
      </c>
      <c r="F25" s="129">
        <v>0</v>
      </c>
      <c r="G25" s="127">
        <f t="shared" si="9"/>
        <v>350</v>
      </c>
      <c r="H25" s="149">
        <f t="shared" si="3"/>
        <v>258</v>
      </c>
      <c r="I25" s="148">
        <f t="shared" si="5"/>
        <v>3.8043478260869565</v>
      </c>
      <c r="J25" s="156">
        <v>100</v>
      </c>
      <c r="K25" s="129">
        <v>0</v>
      </c>
      <c r="L25" s="146">
        <f t="shared" si="10"/>
        <v>100</v>
      </c>
      <c r="M25" s="147">
        <f t="shared" si="4"/>
        <v>-250</v>
      </c>
      <c r="N25" s="148">
        <f t="shared" si="6"/>
        <v>0.2857142857142857</v>
      </c>
    </row>
    <row r="26" spans="1:14" ht="15" customHeight="1">
      <c r="A26" s="109" t="s">
        <v>23</v>
      </c>
      <c r="B26" s="128">
        <v>1078</v>
      </c>
      <c r="C26" s="129">
        <v>0</v>
      </c>
      <c r="D26" s="127">
        <f t="shared" si="8"/>
        <v>1078</v>
      </c>
      <c r="E26" s="128">
        <v>858</v>
      </c>
      <c r="F26" s="129">
        <v>0</v>
      </c>
      <c r="G26" s="127">
        <f t="shared" si="9"/>
        <v>858</v>
      </c>
      <c r="H26" s="149">
        <f t="shared" si="3"/>
        <v>-220</v>
      </c>
      <c r="I26" s="148">
        <f t="shared" si="5"/>
        <v>0.7959183673469388</v>
      </c>
      <c r="J26" s="156">
        <v>1040</v>
      </c>
      <c r="K26" s="129">
        <v>0</v>
      </c>
      <c r="L26" s="146">
        <f t="shared" si="10"/>
        <v>1040</v>
      </c>
      <c r="M26" s="147">
        <f t="shared" si="4"/>
        <v>182</v>
      </c>
      <c r="N26" s="148">
        <f t="shared" si="6"/>
        <v>1.2121212121212122</v>
      </c>
    </row>
    <row r="27" spans="1:14" ht="15" customHeight="1">
      <c r="A27" s="112" t="s">
        <v>24</v>
      </c>
      <c r="B27" s="135">
        <f>B28+B31</f>
        <v>2270</v>
      </c>
      <c r="C27" s="129">
        <v>0</v>
      </c>
      <c r="D27" s="127">
        <f t="shared" si="8"/>
        <v>2270</v>
      </c>
      <c r="E27" s="135">
        <f>E28+E31</f>
        <v>2462</v>
      </c>
      <c r="F27" s="129">
        <v>0</v>
      </c>
      <c r="G27" s="127">
        <f t="shared" si="9"/>
        <v>2462</v>
      </c>
      <c r="H27" s="149">
        <f t="shared" si="3"/>
        <v>192</v>
      </c>
      <c r="I27" s="148">
        <f t="shared" si="5"/>
        <v>1.084581497797357</v>
      </c>
      <c r="J27" s="135">
        <f>J28+J31</f>
        <v>2585</v>
      </c>
      <c r="K27" s="129">
        <v>0</v>
      </c>
      <c r="L27" s="146">
        <f t="shared" si="10"/>
        <v>2585</v>
      </c>
      <c r="M27" s="147">
        <f t="shared" si="4"/>
        <v>123</v>
      </c>
      <c r="N27" s="148">
        <f t="shared" si="6"/>
        <v>1.0499593826157596</v>
      </c>
    </row>
    <row r="28" spans="1:14" ht="15" customHeight="1">
      <c r="A28" s="109" t="s">
        <v>25</v>
      </c>
      <c r="B28" s="128">
        <f>B29+B30</f>
        <v>1663</v>
      </c>
      <c r="C28" s="129">
        <v>0</v>
      </c>
      <c r="D28" s="127">
        <f t="shared" si="8"/>
        <v>1663</v>
      </c>
      <c r="E28" s="128">
        <f>E29+E30</f>
        <v>1796</v>
      </c>
      <c r="F28" s="129">
        <v>0</v>
      </c>
      <c r="G28" s="127">
        <f t="shared" si="9"/>
        <v>1796</v>
      </c>
      <c r="H28" s="149">
        <f t="shared" si="3"/>
        <v>133</v>
      </c>
      <c r="I28" s="148">
        <f t="shared" si="5"/>
        <v>1.079975947083584</v>
      </c>
      <c r="J28" s="128">
        <f>J29+J30</f>
        <v>1884</v>
      </c>
      <c r="K28" s="157">
        <v>0</v>
      </c>
      <c r="L28" s="146">
        <f t="shared" si="10"/>
        <v>1884</v>
      </c>
      <c r="M28" s="147">
        <f t="shared" si="4"/>
        <v>88</v>
      </c>
      <c r="N28" s="148">
        <f t="shared" si="6"/>
        <v>1.0489977728285078</v>
      </c>
    </row>
    <row r="29" spans="1:14" ht="15" customHeight="1">
      <c r="A29" s="112" t="s">
        <v>26</v>
      </c>
      <c r="B29" s="128">
        <v>1657</v>
      </c>
      <c r="C29" s="129">
        <v>0</v>
      </c>
      <c r="D29" s="127">
        <f t="shared" si="8"/>
        <v>1657</v>
      </c>
      <c r="E29" s="128">
        <v>1787</v>
      </c>
      <c r="F29" s="129">
        <v>0</v>
      </c>
      <c r="G29" s="127">
        <f t="shared" si="9"/>
        <v>1787</v>
      </c>
      <c r="H29" s="149">
        <f t="shared" si="3"/>
        <v>130</v>
      </c>
      <c r="I29" s="148">
        <f t="shared" si="5"/>
        <v>1.0784550392275196</v>
      </c>
      <c r="J29" s="128">
        <v>1874</v>
      </c>
      <c r="K29" s="129">
        <v>0</v>
      </c>
      <c r="L29" s="146">
        <f t="shared" si="10"/>
        <v>1874</v>
      </c>
      <c r="M29" s="147">
        <f t="shared" si="4"/>
        <v>87</v>
      </c>
      <c r="N29" s="148">
        <f t="shared" si="6"/>
        <v>1.0486849468382764</v>
      </c>
    </row>
    <row r="30" spans="1:14" ht="15" customHeight="1">
      <c r="A30" s="109" t="s">
        <v>27</v>
      </c>
      <c r="B30" s="128">
        <v>6</v>
      </c>
      <c r="C30" s="129">
        <v>0</v>
      </c>
      <c r="D30" s="127">
        <f t="shared" si="8"/>
        <v>6</v>
      </c>
      <c r="E30" s="128">
        <v>9</v>
      </c>
      <c r="F30" s="129">
        <v>0</v>
      </c>
      <c r="G30" s="127">
        <f t="shared" si="9"/>
        <v>9</v>
      </c>
      <c r="H30" s="149">
        <f t="shared" si="3"/>
        <v>3</v>
      </c>
      <c r="I30" s="148">
        <f t="shared" si="5"/>
        <v>1.5</v>
      </c>
      <c r="J30" s="128">
        <v>10</v>
      </c>
      <c r="K30" s="129">
        <v>0</v>
      </c>
      <c r="L30" s="146">
        <f t="shared" si="10"/>
        <v>10</v>
      </c>
      <c r="M30" s="147">
        <f t="shared" si="4"/>
        <v>1</v>
      </c>
      <c r="N30" s="148">
        <f t="shared" si="6"/>
        <v>1.1111111111111112</v>
      </c>
    </row>
    <row r="31" spans="1:14" ht="24">
      <c r="A31" s="109" t="s">
        <v>28</v>
      </c>
      <c r="B31" s="128">
        <v>607</v>
      </c>
      <c r="C31" s="129">
        <v>0</v>
      </c>
      <c r="D31" s="127">
        <f t="shared" si="8"/>
        <v>607</v>
      </c>
      <c r="E31" s="128">
        <v>666</v>
      </c>
      <c r="F31" s="129">
        <v>0</v>
      </c>
      <c r="G31" s="127">
        <f t="shared" si="9"/>
        <v>666</v>
      </c>
      <c r="H31" s="149">
        <f t="shared" si="3"/>
        <v>59</v>
      </c>
      <c r="I31" s="148">
        <f t="shared" si="5"/>
        <v>1.0971993410214167</v>
      </c>
      <c r="J31" s="128">
        <v>701</v>
      </c>
      <c r="K31" s="129">
        <v>0</v>
      </c>
      <c r="L31" s="146">
        <f t="shared" si="10"/>
        <v>701</v>
      </c>
      <c r="M31" s="147">
        <f t="shared" si="4"/>
        <v>35</v>
      </c>
      <c r="N31" s="148">
        <f t="shared" si="6"/>
        <v>1.0525525525525525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0</v>
      </c>
      <c r="F32" s="129">
        <v>0</v>
      </c>
      <c r="G32" s="127">
        <f t="shared" si="9"/>
        <v>0</v>
      </c>
      <c r="H32" s="149">
        <f t="shared" si="3"/>
        <v>0</v>
      </c>
      <c r="I32" s="148">
        <f t="shared" si="5"/>
        <v>0</v>
      </c>
      <c r="J32" s="135">
        <v>0</v>
      </c>
      <c r="K32" s="129">
        <v>0</v>
      </c>
      <c r="L32" s="146">
        <f t="shared" si="10"/>
        <v>0</v>
      </c>
      <c r="M32" s="147">
        <f t="shared" si="4"/>
        <v>0</v>
      </c>
      <c r="N32" s="148">
        <f t="shared" si="6"/>
        <v>0</v>
      </c>
    </row>
    <row r="33" spans="1:14" ht="15" customHeight="1">
      <c r="A33" s="112" t="s">
        <v>30</v>
      </c>
      <c r="B33" s="128">
        <v>68</v>
      </c>
      <c r="C33" s="129">
        <v>0</v>
      </c>
      <c r="D33" s="127">
        <f t="shared" si="8"/>
        <v>68</v>
      </c>
      <c r="E33" s="128">
        <v>47</v>
      </c>
      <c r="F33" s="129">
        <v>0</v>
      </c>
      <c r="G33" s="127">
        <f t="shared" si="9"/>
        <v>47</v>
      </c>
      <c r="H33" s="149">
        <f t="shared" si="3"/>
        <v>-21</v>
      </c>
      <c r="I33" s="148">
        <f t="shared" si="5"/>
        <v>0.6911764705882353</v>
      </c>
      <c r="J33" s="135">
        <v>75</v>
      </c>
      <c r="K33" s="129">
        <v>0</v>
      </c>
      <c r="L33" s="146">
        <f t="shared" si="10"/>
        <v>75</v>
      </c>
      <c r="M33" s="147">
        <f t="shared" si="4"/>
        <v>28</v>
      </c>
      <c r="N33" s="148">
        <f t="shared" si="6"/>
        <v>1.5957446808510638</v>
      </c>
    </row>
    <row r="34" spans="1:14" ht="24">
      <c r="A34" s="109" t="s">
        <v>31</v>
      </c>
      <c r="B34" s="128">
        <v>379</v>
      </c>
      <c r="C34" s="129">
        <v>0</v>
      </c>
      <c r="D34" s="127">
        <f t="shared" si="8"/>
        <v>379</v>
      </c>
      <c r="E34" s="128">
        <v>192</v>
      </c>
      <c r="F34" s="129">
        <v>0</v>
      </c>
      <c r="G34" s="127">
        <f t="shared" si="9"/>
        <v>192</v>
      </c>
      <c r="H34" s="149">
        <f t="shared" si="3"/>
        <v>-187</v>
      </c>
      <c r="I34" s="148">
        <f t="shared" si="5"/>
        <v>0.5065963060686016</v>
      </c>
      <c r="J34" s="156">
        <v>212</v>
      </c>
      <c r="K34" s="129">
        <v>0</v>
      </c>
      <c r="L34" s="146">
        <f t="shared" si="10"/>
        <v>212</v>
      </c>
      <c r="M34" s="147">
        <f t="shared" si="4"/>
        <v>20</v>
      </c>
      <c r="N34" s="148">
        <f t="shared" si="6"/>
        <v>1.1041666666666667</v>
      </c>
    </row>
    <row r="35" spans="1:14" ht="24">
      <c r="A35" s="109" t="s">
        <v>32</v>
      </c>
      <c r="B35" s="128">
        <v>379</v>
      </c>
      <c r="C35" s="129">
        <v>0</v>
      </c>
      <c r="D35" s="127">
        <f t="shared" si="8"/>
        <v>379</v>
      </c>
      <c r="E35" s="128">
        <v>192</v>
      </c>
      <c r="F35" s="129">
        <v>0</v>
      </c>
      <c r="G35" s="127">
        <f t="shared" si="9"/>
        <v>192</v>
      </c>
      <c r="H35" s="149">
        <f t="shared" si="3"/>
        <v>-187</v>
      </c>
      <c r="I35" s="148">
        <f t="shared" si="5"/>
        <v>0.5065963060686016</v>
      </c>
      <c r="J35" s="156">
        <v>212</v>
      </c>
      <c r="K35" s="129">
        <v>0</v>
      </c>
      <c r="L35" s="146">
        <f t="shared" si="10"/>
        <v>212</v>
      </c>
      <c r="M35" s="147">
        <f t="shared" si="4"/>
        <v>20</v>
      </c>
      <c r="N35" s="148">
        <f t="shared" si="6"/>
        <v>1.1041666666666667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3"/>
        <v>0</v>
      </c>
      <c r="I36" s="152">
        <f t="shared" si="5"/>
        <v>0</v>
      </c>
      <c r="J36" s="158">
        <v>0</v>
      </c>
      <c r="K36" s="131">
        <v>0</v>
      </c>
      <c r="L36" s="146">
        <f t="shared" si="10"/>
        <v>0</v>
      </c>
      <c r="M36" s="159">
        <f t="shared" si="4"/>
        <v>0</v>
      </c>
      <c r="N36" s="152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4933</v>
      </c>
      <c r="C37" s="137">
        <f t="shared" si="11"/>
        <v>0</v>
      </c>
      <c r="D37" s="138">
        <f t="shared" si="11"/>
        <v>4933</v>
      </c>
      <c r="E37" s="132">
        <f t="shared" si="11"/>
        <v>4780</v>
      </c>
      <c r="F37" s="133">
        <f t="shared" si="11"/>
        <v>0</v>
      </c>
      <c r="G37" s="134">
        <f t="shared" si="11"/>
        <v>4780</v>
      </c>
      <c r="H37" s="153">
        <f t="shared" si="3"/>
        <v>-153</v>
      </c>
      <c r="I37" s="154">
        <f t="shared" si="5"/>
        <v>0.9689843908372188</v>
      </c>
      <c r="J37" s="133">
        <f>SUM(J19+J21+J22+J23+J24+J27+J32+J33+J34+J36)</f>
        <v>5045</v>
      </c>
      <c r="K37" s="133">
        <f>SUM(K19+K21+K22+K23+K24+K27+K32+K33+K34+K36)</f>
        <v>0</v>
      </c>
      <c r="L37" s="134">
        <f>SUM(L19+L21+L22+L23+L24+L27+L32+L33+L34+L36)</f>
        <v>5045</v>
      </c>
      <c r="M37" s="153">
        <f t="shared" si="4"/>
        <v>265</v>
      </c>
      <c r="N37" s="154">
        <f t="shared" si="6"/>
        <v>1.0554393305439331</v>
      </c>
    </row>
    <row r="38" spans="1:14" ht="15" customHeight="1" thickBot="1">
      <c r="A38" s="114" t="s">
        <v>35</v>
      </c>
      <c r="B38" s="132">
        <f>B18-B37</f>
        <v>35</v>
      </c>
      <c r="C38" s="133">
        <f>C18-C37</f>
        <v>0</v>
      </c>
      <c r="D38" s="139">
        <f>SUM(B38:C38)</f>
        <v>35</v>
      </c>
      <c r="E38" s="132">
        <f>E18-E37</f>
        <v>130</v>
      </c>
      <c r="F38" s="133">
        <f>F18-F37</f>
        <v>0</v>
      </c>
      <c r="G38" s="139">
        <f>SUM(E38:F38)</f>
        <v>130</v>
      </c>
      <c r="H38" s="153">
        <f>+E38-B38</f>
        <v>95</v>
      </c>
      <c r="I38" s="154"/>
      <c r="J38" s="132">
        <f>J18-J37</f>
        <v>0</v>
      </c>
      <c r="K38" s="133">
        <f>K18-K37</f>
        <v>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8" ht="21.75" customHeight="1" thickBot="1">
      <c r="A40" s="115" t="s">
        <v>54</v>
      </c>
      <c r="B40" s="297"/>
      <c r="C40" s="298"/>
      <c r="D40" s="298"/>
      <c r="E40" s="376">
        <f>+E39+F39</f>
        <v>0</v>
      </c>
      <c r="F40" s="377"/>
      <c r="G40" s="378"/>
      <c r="H40"/>
    </row>
    <row r="41" ht="14.25" customHeight="1">
      <c r="A41" s="4"/>
    </row>
    <row r="42" ht="14.25" customHeight="1">
      <c r="A42" s="4"/>
    </row>
    <row r="43" spans="1:10" ht="14.25" customHeight="1" thickBot="1">
      <c r="A43" s="4" t="s">
        <v>59</v>
      </c>
      <c r="B43" s="306" t="s">
        <v>120</v>
      </c>
      <c r="C43" s="306"/>
      <c r="D43" s="306"/>
      <c r="E43" s="306"/>
      <c r="F43" s="306"/>
      <c r="G43" s="306"/>
      <c r="H43" s="306"/>
      <c r="I43" s="306"/>
      <c r="J43" t="s">
        <v>36</v>
      </c>
    </row>
    <row r="44" spans="1:10" ht="14.25" customHeight="1">
      <c r="A44" s="264" t="s">
        <v>42</v>
      </c>
      <c r="B44" s="267" t="s">
        <v>102</v>
      </c>
      <c r="C44" s="337" t="s">
        <v>121</v>
      </c>
      <c r="D44" s="338"/>
      <c r="E44" s="338"/>
      <c r="F44" s="338"/>
      <c r="G44" s="338"/>
      <c r="H44" s="338"/>
      <c r="I44" s="339"/>
      <c r="J44" s="270" t="s">
        <v>103</v>
      </c>
    </row>
    <row r="45" spans="1:10" ht="14.25" customHeight="1">
      <c r="A45" s="265"/>
      <c r="B45" s="268"/>
      <c r="C45" s="273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2919</v>
      </c>
      <c r="B47" s="164">
        <v>1497</v>
      </c>
      <c r="C47" s="164">
        <f>SUM(D47:H47)</f>
        <v>212</v>
      </c>
      <c r="D47" s="165">
        <v>51</v>
      </c>
      <c r="E47" s="164">
        <v>145</v>
      </c>
      <c r="F47" s="164">
        <v>16</v>
      </c>
      <c r="G47" s="164">
        <v>0</v>
      </c>
      <c r="H47" s="166">
        <v>0</v>
      </c>
      <c r="I47" s="166">
        <v>0</v>
      </c>
      <c r="J47" s="210">
        <f>A47-B47-C47</f>
        <v>1210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3.2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70" t="s">
        <v>108</v>
      </c>
      <c r="J52" s="171" t="s">
        <v>45</v>
      </c>
      <c r="K52" s="171" t="s">
        <v>46</v>
      </c>
      <c r="L52" s="212" t="s">
        <v>109</v>
      </c>
    </row>
    <row r="53" spans="1:12" ht="14.25" customHeight="1">
      <c r="A53" s="36" t="s">
        <v>47</v>
      </c>
      <c r="B53" s="213">
        <v>1203.24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1567.29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49</v>
      </c>
      <c r="B54" s="178">
        <v>271.99</v>
      </c>
      <c r="C54" s="179">
        <v>272</v>
      </c>
      <c r="D54" s="179">
        <v>0</v>
      </c>
      <c r="E54" s="179">
        <v>0</v>
      </c>
      <c r="F54" s="180">
        <f>+C54+D54-E54</f>
        <v>272</v>
      </c>
      <c r="G54" s="178">
        <v>271.99</v>
      </c>
      <c r="H54" s="181">
        <f>+G54-F54</f>
        <v>-0.009999999999990905</v>
      </c>
      <c r="I54" s="179">
        <f>F54</f>
        <v>272</v>
      </c>
      <c r="J54" s="179">
        <v>0</v>
      </c>
      <c r="K54" s="179">
        <v>20</v>
      </c>
      <c r="L54" s="181">
        <f>+I54+J54-K54</f>
        <v>252</v>
      </c>
    </row>
    <row r="55" spans="1:12" ht="14.25" customHeight="1">
      <c r="A55" s="41" t="s">
        <v>50</v>
      </c>
      <c r="B55" s="178">
        <v>385.82</v>
      </c>
      <c r="C55" s="179">
        <v>386</v>
      </c>
      <c r="D55" s="179">
        <v>35</v>
      </c>
      <c r="E55" s="179">
        <v>0</v>
      </c>
      <c r="F55" s="180">
        <f>+C55+D55-E55</f>
        <v>421</v>
      </c>
      <c r="G55" s="178">
        <v>421.07</v>
      </c>
      <c r="H55" s="181">
        <f>+G55-F55</f>
        <v>0.06999999999999318</v>
      </c>
      <c r="I55" s="179">
        <f>F55</f>
        <v>421</v>
      </c>
      <c r="J55" s="179">
        <v>0</v>
      </c>
      <c r="K55" s="179">
        <v>5</v>
      </c>
      <c r="L55" s="181">
        <f>+I55+J55-K55</f>
        <v>416</v>
      </c>
    </row>
    <row r="56" spans="1:12" ht="14.25" customHeight="1">
      <c r="A56" s="41" t="s">
        <v>51</v>
      </c>
      <c r="B56" s="178">
        <v>506.04</v>
      </c>
      <c r="C56" s="179">
        <v>506</v>
      </c>
      <c r="D56" s="179">
        <v>191</v>
      </c>
      <c r="E56" s="179">
        <v>56</v>
      </c>
      <c r="F56" s="180">
        <f>+C56+D56-E56</f>
        <v>641</v>
      </c>
      <c r="G56" s="178">
        <v>641.24</v>
      </c>
      <c r="H56" s="181">
        <f>+G56-F56</f>
        <v>0.2400000000000091</v>
      </c>
      <c r="I56" s="179">
        <f>F56</f>
        <v>641</v>
      </c>
      <c r="J56" s="179">
        <v>217</v>
      </c>
      <c r="K56" s="179">
        <v>401</v>
      </c>
      <c r="L56" s="181">
        <f>+I56+J56-K56</f>
        <v>457</v>
      </c>
    </row>
    <row r="57" spans="1:12" ht="14.25" customHeight="1">
      <c r="A57" s="41" t="s">
        <v>52</v>
      </c>
      <c r="B57" s="178">
        <f>B53-(B54+B55+B56)</f>
        <v>39.3900000000001</v>
      </c>
      <c r="C57" s="183" t="s">
        <v>48</v>
      </c>
      <c r="D57" s="183" t="s">
        <v>48</v>
      </c>
      <c r="E57" s="183" t="s">
        <v>48</v>
      </c>
      <c r="F57" s="184" t="s">
        <v>48</v>
      </c>
      <c r="G57" s="178">
        <f>G53-(G54+G55+G56)</f>
        <v>232.99</v>
      </c>
      <c r="H57" s="185" t="s">
        <v>48</v>
      </c>
      <c r="I57" s="183" t="s">
        <v>48</v>
      </c>
      <c r="J57" s="183" t="s">
        <v>48</v>
      </c>
      <c r="K57" s="183" t="s">
        <v>48</v>
      </c>
      <c r="L57" s="187" t="s">
        <v>48</v>
      </c>
    </row>
    <row r="58" spans="1:12" ht="14.25" customHeight="1" thickBot="1">
      <c r="A58" s="43" t="s">
        <v>53</v>
      </c>
      <c r="B58" s="198">
        <v>15.45</v>
      </c>
      <c r="C58" s="199">
        <v>13</v>
      </c>
      <c r="D58" s="199">
        <v>33</v>
      </c>
      <c r="E58" s="199">
        <v>28</v>
      </c>
      <c r="F58" s="200">
        <f>+C58+D58-E58</f>
        <v>18</v>
      </c>
      <c r="G58" s="198">
        <v>13.66</v>
      </c>
      <c r="H58" s="201">
        <f>+G58-F58</f>
        <v>-4.34</v>
      </c>
      <c r="I58" s="199">
        <f>F58</f>
        <v>18</v>
      </c>
      <c r="J58" s="199">
        <v>36</v>
      </c>
      <c r="K58" s="199">
        <v>46</v>
      </c>
      <c r="L58" s="201">
        <f>+I58+J58-K58</f>
        <v>8</v>
      </c>
    </row>
    <row r="59" ht="14.25" customHeight="1">
      <c r="A59" s="4"/>
    </row>
    <row r="60" ht="14.25" customHeight="1" thickBot="1">
      <c r="A60" s="4"/>
    </row>
    <row r="61" spans="1:12" ht="14.25" customHeight="1">
      <c r="A61" s="299" t="s">
        <v>110</v>
      </c>
      <c r="B61" s="349"/>
      <c r="C61" s="349"/>
      <c r="D61" s="349"/>
      <c r="E61" s="349"/>
      <c r="F61" s="349"/>
      <c r="G61" s="349"/>
      <c r="H61" s="349"/>
      <c r="I61" s="349"/>
      <c r="J61" s="349"/>
      <c r="K61" s="52"/>
      <c r="L61" s="53"/>
    </row>
    <row r="62" spans="1:12" ht="14.25" customHeight="1">
      <c r="A62" s="350" t="s">
        <v>39</v>
      </c>
      <c r="B62" s="350"/>
      <c r="C62" s="350"/>
      <c r="D62" s="350"/>
      <c r="E62" s="350"/>
      <c r="F62" s="54" t="s">
        <v>38</v>
      </c>
      <c r="G62" s="238" t="s">
        <v>56</v>
      </c>
      <c r="H62" s="239"/>
      <c r="I62" s="239"/>
      <c r="J62" s="239"/>
      <c r="K62" s="240"/>
      <c r="L62" s="54" t="s">
        <v>38</v>
      </c>
    </row>
    <row r="63" spans="1:12" ht="14.25" customHeight="1">
      <c r="A63" s="242" t="s">
        <v>123</v>
      </c>
      <c r="B63" s="243"/>
      <c r="C63" s="243"/>
      <c r="D63" s="243"/>
      <c r="E63" s="243"/>
      <c r="F63" s="386">
        <v>97</v>
      </c>
      <c r="G63" s="389"/>
      <c r="H63" s="390"/>
      <c r="I63" s="390"/>
      <c r="J63" s="390"/>
      <c r="K63" s="391"/>
      <c r="L63" s="384"/>
    </row>
    <row r="64" spans="1:12" ht="14.25" customHeight="1">
      <c r="A64" s="379"/>
      <c r="B64" s="380"/>
      <c r="C64" s="380"/>
      <c r="D64" s="380"/>
      <c r="E64" s="381"/>
      <c r="F64" s="387"/>
      <c r="G64" s="389"/>
      <c r="H64" s="390"/>
      <c r="I64" s="390"/>
      <c r="J64" s="390"/>
      <c r="K64" s="391"/>
      <c r="L64" s="384"/>
    </row>
    <row r="65" spans="1:12" ht="14.25" customHeight="1">
      <c r="A65" s="244" t="s">
        <v>124</v>
      </c>
      <c r="B65" s="245"/>
      <c r="C65" s="245"/>
      <c r="D65" s="245"/>
      <c r="E65" s="245"/>
      <c r="F65" s="386">
        <v>304</v>
      </c>
      <c r="G65" s="389"/>
      <c r="H65" s="390"/>
      <c r="I65" s="390"/>
      <c r="J65" s="390"/>
      <c r="K65" s="391"/>
      <c r="L65" s="384"/>
    </row>
    <row r="66" spans="1:12" ht="14.25" customHeight="1" thickBot="1">
      <c r="A66" s="382"/>
      <c r="B66" s="383"/>
      <c r="C66" s="383"/>
      <c r="D66" s="383"/>
      <c r="E66" s="383"/>
      <c r="F66" s="388"/>
      <c r="G66" s="392"/>
      <c r="H66" s="393"/>
      <c r="I66" s="393"/>
      <c r="J66" s="393"/>
      <c r="K66" s="394"/>
      <c r="L66" s="385"/>
    </row>
    <row r="67" spans="1:12" ht="14.25" customHeight="1" thickBot="1">
      <c r="A67" s="357" t="s">
        <v>70</v>
      </c>
      <c r="B67" s="358"/>
      <c r="C67" s="358"/>
      <c r="D67" s="358"/>
      <c r="E67" s="359"/>
      <c r="F67" s="99">
        <f>SUM(F63:F65)</f>
        <v>401</v>
      </c>
      <c r="G67" s="258" t="s">
        <v>70</v>
      </c>
      <c r="H67" s="360"/>
      <c r="I67" s="360"/>
      <c r="J67" s="360"/>
      <c r="K67" s="360"/>
      <c r="L67" s="100">
        <f>SUM(L63)</f>
        <v>0</v>
      </c>
    </row>
    <row r="68" spans="1:12" ht="14.25" customHeight="1">
      <c r="A68" s="75"/>
      <c r="B68" s="75"/>
      <c r="C68" s="75"/>
      <c r="D68" s="75"/>
      <c r="E68" s="75"/>
      <c r="F68" s="76"/>
      <c r="G68" s="77"/>
      <c r="H68" s="77"/>
      <c r="I68" s="77"/>
      <c r="J68" s="77"/>
      <c r="K68" s="77"/>
      <c r="L68" s="76"/>
    </row>
    <row r="69" spans="1:12" ht="14.25" customHeight="1">
      <c r="A69" s="75"/>
      <c r="B69" s="75"/>
      <c r="C69" s="75"/>
      <c r="D69" s="75"/>
      <c r="E69" s="75"/>
      <c r="F69" s="76"/>
      <c r="G69" s="77"/>
      <c r="H69" s="77"/>
      <c r="I69" s="77"/>
      <c r="J69" s="77"/>
      <c r="K69" s="77"/>
      <c r="L69" s="76"/>
    </row>
    <row r="70" spans="1:12" ht="14.25" customHeight="1">
      <c r="A70" s="75"/>
      <c r="B70" s="75"/>
      <c r="C70" s="75"/>
      <c r="D70" s="75"/>
      <c r="E70" s="75"/>
      <c r="F70" s="76"/>
      <c r="G70" s="77"/>
      <c r="H70" s="77"/>
      <c r="I70" s="77"/>
      <c r="J70" s="77"/>
      <c r="K70" s="77"/>
      <c r="L70" s="76"/>
    </row>
    <row r="71" ht="12.75">
      <c r="A71" s="4"/>
    </row>
    <row r="73" spans="2:9" ht="12.75">
      <c r="B73" s="252" t="s">
        <v>117</v>
      </c>
      <c r="C73" s="252"/>
      <c r="D73" s="252"/>
      <c r="E73" s="252"/>
      <c r="F73" s="252"/>
      <c r="G73" s="252"/>
      <c r="H73" s="252"/>
      <c r="I73" s="252"/>
    </row>
    <row r="74" ht="13.5" thickBot="1"/>
    <row r="75" spans="2:9" ht="13.5" thickBot="1">
      <c r="B75" s="81" t="s">
        <v>74</v>
      </c>
      <c r="C75" s="82"/>
      <c r="D75" s="83"/>
      <c r="E75" s="299" t="s">
        <v>75</v>
      </c>
      <c r="F75" s="300"/>
      <c r="G75" s="301"/>
      <c r="H75" s="302" t="s">
        <v>57</v>
      </c>
      <c r="I75" s="303"/>
    </row>
    <row r="76" spans="2:9" ht="12.75">
      <c r="B76" s="203" t="s">
        <v>58</v>
      </c>
      <c r="C76" s="204" t="s">
        <v>76</v>
      </c>
      <c r="D76" s="205" t="s">
        <v>77</v>
      </c>
      <c r="E76" s="203" t="s">
        <v>58</v>
      </c>
      <c r="F76" s="204" t="s">
        <v>76</v>
      </c>
      <c r="G76" s="205" t="s">
        <v>78</v>
      </c>
      <c r="H76" s="304" t="s">
        <v>79</v>
      </c>
      <c r="I76" s="305"/>
    </row>
    <row r="77" spans="2:9" ht="13.5" thickBot="1">
      <c r="B77" s="206">
        <v>2005</v>
      </c>
      <c r="C77" s="207">
        <v>2006</v>
      </c>
      <c r="D77" s="208"/>
      <c r="E77" s="206">
        <v>2005</v>
      </c>
      <c r="F77" s="207">
        <v>2006</v>
      </c>
      <c r="G77" s="208" t="s">
        <v>118</v>
      </c>
      <c r="H77" s="262" t="s">
        <v>83</v>
      </c>
      <c r="I77" s="263"/>
    </row>
    <row r="78" spans="2:9" ht="17.25" customHeight="1" thickBot="1">
      <c r="B78" s="95">
        <v>9.4</v>
      </c>
      <c r="C78" s="93">
        <v>9.3</v>
      </c>
      <c r="D78" s="94">
        <f>SUM(C78-B78)</f>
        <v>-0.09999999999999964</v>
      </c>
      <c r="E78" s="95">
        <f>H79/(12*B78)*1000</f>
        <v>15842.198581560282</v>
      </c>
      <c r="F78" s="93">
        <f>H78/(12*C78)*1000</f>
        <v>16792.1146953405</v>
      </c>
      <c r="G78" s="96">
        <f>PRODUCT(F78/E78*100)</f>
        <v>105.99611290623439</v>
      </c>
      <c r="H78" s="374">
        <v>1874</v>
      </c>
      <c r="I78" s="375"/>
    </row>
    <row r="79" spans="8:9" ht="0.75" customHeight="1">
      <c r="H79" s="340">
        <v>1787</v>
      </c>
      <c r="I79" s="340"/>
    </row>
    <row r="80" ht="12.75">
      <c r="B80" s="4" t="s">
        <v>59</v>
      </c>
    </row>
  </sheetData>
  <mergeCells count="47">
    <mergeCell ref="L63:L66"/>
    <mergeCell ref="F63:F64"/>
    <mergeCell ref="F65:F66"/>
    <mergeCell ref="G63:K63"/>
    <mergeCell ref="G64:K64"/>
    <mergeCell ref="G65:K65"/>
    <mergeCell ref="G66:K66"/>
    <mergeCell ref="A63:E63"/>
    <mergeCell ref="A64:E64"/>
    <mergeCell ref="A65:E65"/>
    <mergeCell ref="A66:E66"/>
    <mergeCell ref="A50:L50"/>
    <mergeCell ref="J39:L39"/>
    <mergeCell ref="B40:D40"/>
    <mergeCell ref="E40:G40"/>
    <mergeCell ref="E39:G39"/>
    <mergeCell ref="B39:D39"/>
    <mergeCell ref="D45:I45"/>
    <mergeCell ref="C45:C46"/>
    <mergeCell ref="A3:N3"/>
    <mergeCell ref="C44:I44"/>
    <mergeCell ref="A5:A8"/>
    <mergeCell ref="H6:I6"/>
    <mergeCell ref="B5:N5"/>
    <mergeCell ref="M6:N6"/>
    <mergeCell ref="A44:A46"/>
    <mergeCell ref="B44:B46"/>
    <mergeCell ref="J44:J46"/>
    <mergeCell ref="B43:I43"/>
    <mergeCell ref="I51:L51"/>
    <mergeCell ref="A61:J61"/>
    <mergeCell ref="A62:E62"/>
    <mergeCell ref="G62:K62"/>
    <mergeCell ref="A51:A52"/>
    <mergeCell ref="B51:B52"/>
    <mergeCell ref="C51:F51"/>
    <mergeCell ref="G51:G52"/>
    <mergeCell ref="H51:H52"/>
    <mergeCell ref="H79:I79"/>
    <mergeCell ref="A67:E67"/>
    <mergeCell ref="G67:K67"/>
    <mergeCell ref="B73:I73"/>
    <mergeCell ref="E75:G75"/>
    <mergeCell ref="H75:I75"/>
    <mergeCell ref="H76:I76"/>
    <mergeCell ref="H77:I77"/>
    <mergeCell ref="H78:I7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183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64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 aca="true" t="shared" si="1" ref="I9:I37">IF(D9=0,0,+G9/D9)</f>
        <v>0</v>
      </c>
      <c r="J9" s="145">
        <v>0</v>
      </c>
      <c r="K9" s="126">
        <v>0</v>
      </c>
      <c r="L9" s="146">
        <f aca="true" t="shared" si="2" ref="L9:L17">SUM(J9:K9)</f>
        <v>0</v>
      </c>
      <c r="M9" s="147">
        <v>0</v>
      </c>
      <c r="N9" s="148">
        <f aca="true" t="shared" si="3" ref="N9:N37">IF(G9=0,0,+L9/G9)</f>
        <v>0</v>
      </c>
    </row>
    <row r="10" spans="1:14" ht="15" customHeight="1">
      <c r="A10" s="109" t="s">
        <v>7</v>
      </c>
      <c r="B10" s="128">
        <v>104</v>
      </c>
      <c r="C10" s="129">
        <v>0</v>
      </c>
      <c r="D10" s="127">
        <f t="shared" si="0"/>
        <v>104</v>
      </c>
      <c r="E10" s="128">
        <v>86</v>
      </c>
      <c r="F10" s="129">
        <v>0</v>
      </c>
      <c r="G10" s="127">
        <f aca="true" t="shared" si="4" ref="G10:G17">SUM(E10:F10)</f>
        <v>86</v>
      </c>
      <c r="H10" s="149">
        <f aca="true" t="shared" si="5" ref="H10:H37">+G10-D10</f>
        <v>-18</v>
      </c>
      <c r="I10" s="148">
        <f t="shared" si="1"/>
        <v>0.8269230769230769</v>
      </c>
      <c r="J10" s="135">
        <v>100</v>
      </c>
      <c r="K10" s="129">
        <v>0</v>
      </c>
      <c r="L10" s="146">
        <f t="shared" si="2"/>
        <v>100</v>
      </c>
      <c r="M10" s="149">
        <f aca="true" t="shared" si="6" ref="M10:M37">+L10-G10</f>
        <v>14</v>
      </c>
      <c r="N10" s="148">
        <f t="shared" si="3"/>
        <v>1.1627906976744187</v>
      </c>
    </row>
    <row r="11" spans="1:14" ht="15" customHeight="1">
      <c r="A11" s="109" t="s">
        <v>8</v>
      </c>
      <c r="B11" s="128">
        <v>83</v>
      </c>
      <c r="C11" s="129">
        <v>0</v>
      </c>
      <c r="D11" s="127">
        <f t="shared" si="0"/>
        <v>83</v>
      </c>
      <c r="E11" s="128">
        <v>46</v>
      </c>
      <c r="F11" s="129">
        <v>0</v>
      </c>
      <c r="G11" s="127">
        <f t="shared" si="4"/>
        <v>46</v>
      </c>
      <c r="H11" s="149">
        <f t="shared" si="5"/>
        <v>-37</v>
      </c>
      <c r="I11" s="148">
        <f t="shared" si="1"/>
        <v>0.5542168674698795</v>
      </c>
      <c r="J11" s="135">
        <v>85</v>
      </c>
      <c r="K11" s="129">
        <v>0</v>
      </c>
      <c r="L11" s="146">
        <f t="shared" si="2"/>
        <v>85</v>
      </c>
      <c r="M11" s="149">
        <f t="shared" si="6"/>
        <v>39</v>
      </c>
      <c r="N11" s="148">
        <f t="shared" si="3"/>
        <v>1.8478260869565217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4"/>
        <v>0</v>
      </c>
      <c r="H12" s="149">
        <f t="shared" si="5"/>
        <v>0</v>
      </c>
      <c r="I12" s="148">
        <f t="shared" si="1"/>
        <v>0</v>
      </c>
      <c r="J12" s="135">
        <v>0</v>
      </c>
      <c r="K12" s="129">
        <v>0</v>
      </c>
      <c r="L12" s="146">
        <f t="shared" si="2"/>
        <v>0</v>
      </c>
      <c r="M12" s="149">
        <f t="shared" si="6"/>
        <v>0</v>
      </c>
      <c r="N12" s="148">
        <f t="shared" si="3"/>
        <v>0</v>
      </c>
    </row>
    <row r="13" spans="1:14" ht="15" customHeight="1">
      <c r="A13" s="109" t="s">
        <v>10</v>
      </c>
      <c r="B13" s="128">
        <v>31</v>
      </c>
      <c r="C13" s="129">
        <v>0</v>
      </c>
      <c r="D13" s="127">
        <f t="shared" si="0"/>
        <v>31</v>
      </c>
      <c r="E13" s="128">
        <v>1</v>
      </c>
      <c r="F13" s="129">
        <v>0</v>
      </c>
      <c r="G13" s="127">
        <f t="shared" si="4"/>
        <v>1</v>
      </c>
      <c r="H13" s="149">
        <f t="shared" si="5"/>
        <v>-30</v>
      </c>
      <c r="I13" s="148">
        <f t="shared" si="1"/>
        <v>0.03225806451612903</v>
      </c>
      <c r="J13" s="135">
        <v>20</v>
      </c>
      <c r="K13" s="129">
        <v>0</v>
      </c>
      <c r="L13" s="146">
        <f t="shared" si="2"/>
        <v>20</v>
      </c>
      <c r="M13" s="149">
        <f t="shared" si="6"/>
        <v>19</v>
      </c>
      <c r="N13" s="148">
        <f t="shared" si="3"/>
        <v>20</v>
      </c>
    </row>
    <row r="14" spans="1:14" ht="15" customHeight="1">
      <c r="A14" s="109" t="s">
        <v>11</v>
      </c>
      <c r="B14" s="128">
        <v>30</v>
      </c>
      <c r="C14" s="129">
        <v>0</v>
      </c>
      <c r="D14" s="127">
        <f t="shared" si="0"/>
        <v>30</v>
      </c>
      <c r="E14" s="128">
        <v>0</v>
      </c>
      <c r="F14" s="129">
        <v>0</v>
      </c>
      <c r="G14" s="127">
        <f t="shared" si="4"/>
        <v>0</v>
      </c>
      <c r="H14" s="149">
        <f t="shared" si="5"/>
        <v>-30</v>
      </c>
      <c r="I14" s="148">
        <f t="shared" si="1"/>
        <v>0</v>
      </c>
      <c r="J14" s="135">
        <v>20</v>
      </c>
      <c r="K14" s="129">
        <v>0</v>
      </c>
      <c r="L14" s="146">
        <f t="shared" si="2"/>
        <v>20</v>
      </c>
      <c r="M14" s="149">
        <f t="shared" si="6"/>
        <v>20</v>
      </c>
      <c r="N14" s="148">
        <f t="shared" si="3"/>
        <v>0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4"/>
        <v>0</v>
      </c>
      <c r="H15" s="149">
        <f t="shared" si="5"/>
        <v>0</v>
      </c>
      <c r="I15" s="148">
        <f t="shared" si="1"/>
        <v>0</v>
      </c>
      <c r="J15" s="135">
        <v>0</v>
      </c>
      <c r="K15" s="129">
        <v>0</v>
      </c>
      <c r="L15" s="146">
        <f t="shared" si="2"/>
        <v>0</v>
      </c>
      <c r="M15" s="149">
        <f t="shared" si="6"/>
        <v>0</v>
      </c>
      <c r="N15" s="148">
        <f t="shared" si="3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4"/>
        <v>0</v>
      </c>
      <c r="H16" s="149">
        <f t="shared" si="5"/>
        <v>0</v>
      </c>
      <c r="I16" s="148">
        <f t="shared" si="1"/>
        <v>0</v>
      </c>
      <c r="J16" s="135">
        <v>0</v>
      </c>
      <c r="K16" s="129">
        <v>0</v>
      </c>
      <c r="L16" s="146">
        <f t="shared" si="2"/>
        <v>0</v>
      </c>
      <c r="M16" s="149">
        <f t="shared" si="6"/>
        <v>0</v>
      </c>
      <c r="N16" s="148">
        <f t="shared" si="3"/>
        <v>0</v>
      </c>
    </row>
    <row r="17" spans="1:14" ht="15" customHeight="1" thickBot="1">
      <c r="A17" s="110" t="s">
        <v>14</v>
      </c>
      <c r="B17" s="130">
        <v>4750</v>
      </c>
      <c r="C17" s="131">
        <v>0</v>
      </c>
      <c r="D17" s="127">
        <f t="shared" si="0"/>
        <v>4750</v>
      </c>
      <c r="E17" s="130">
        <v>4777</v>
      </c>
      <c r="F17" s="131">
        <v>0</v>
      </c>
      <c r="G17" s="127">
        <f t="shared" si="4"/>
        <v>4777</v>
      </c>
      <c r="H17" s="151">
        <f t="shared" si="5"/>
        <v>27</v>
      </c>
      <c r="I17" s="152">
        <f t="shared" si="1"/>
        <v>1.0056842105263157</v>
      </c>
      <c r="J17" s="150">
        <v>4840</v>
      </c>
      <c r="K17" s="131">
        <v>0</v>
      </c>
      <c r="L17" s="146">
        <f t="shared" si="2"/>
        <v>4840</v>
      </c>
      <c r="M17" s="151">
        <f t="shared" si="6"/>
        <v>63</v>
      </c>
      <c r="N17" s="152">
        <f t="shared" si="3"/>
        <v>1.013188193426837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4968</v>
      </c>
      <c r="C18" s="133">
        <f t="shared" si="7"/>
        <v>0</v>
      </c>
      <c r="D18" s="134">
        <f t="shared" si="7"/>
        <v>4968</v>
      </c>
      <c r="E18" s="132">
        <f t="shared" si="7"/>
        <v>4910</v>
      </c>
      <c r="F18" s="133">
        <f t="shared" si="7"/>
        <v>0</v>
      </c>
      <c r="G18" s="139">
        <f t="shared" si="7"/>
        <v>4910</v>
      </c>
      <c r="H18" s="153">
        <f t="shared" si="5"/>
        <v>-58</v>
      </c>
      <c r="I18" s="154">
        <f t="shared" si="1"/>
        <v>0.9883252818035426</v>
      </c>
      <c r="J18" s="133">
        <f>SUM(J9+J10+J11+J12+J13+J15+J17)</f>
        <v>5045</v>
      </c>
      <c r="K18" s="133">
        <f>SUM(K9+K10+K11+K12+K13+K15+K17)</f>
        <v>0</v>
      </c>
      <c r="L18" s="134">
        <f>SUM(L9+L10+L11+L12+L13+L15+L17)</f>
        <v>5045</v>
      </c>
      <c r="M18" s="153">
        <f t="shared" si="6"/>
        <v>135</v>
      </c>
      <c r="N18" s="154">
        <f t="shared" si="3"/>
        <v>1.0274949083503055</v>
      </c>
    </row>
    <row r="19" spans="1:14" ht="15" customHeight="1">
      <c r="A19" s="111" t="s">
        <v>16</v>
      </c>
      <c r="B19" s="125">
        <v>816</v>
      </c>
      <c r="C19" s="126">
        <v>0</v>
      </c>
      <c r="D19" s="127">
        <f aca="true" t="shared" si="8" ref="D19:D36">SUM(B19:C19)</f>
        <v>816</v>
      </c>
      <c r="E19" s="125">
        <v>658</v>
      </c>
      <c r="F19" s="126">
        <v>0</v>
      </c>
      <c r="G19" s="127">
        <f aca="true" t="shared" si="9" ref="G19:G36">SUM(E19:F19)</f>
        <v>658</v>
      </c>
      <c r="H19" s="147">
        <f t="shared" si="5"/>
        <v>-158</v>
      </c>
      <c r="I19" s="155">
        <f t="shared" si="1"/>
        <v>0.8063725490196079</v>
      </c>
      <c r="J19" s="145">
        <v>656</v>
      </c>
      <c r="K19" s="126">
        <v>0</v>
      </c>
      <c r="L19" s="146">
        <f aca="true" t="shared" si="10" ref="L19:L36">SUM(J19:K19)</f>
        <v>656</v>
      </c>
      <c r="M19" s="147">
        <f t="shared" si="6"/>
        <v>-2</v>
      </c>
      <c r="N19" s="155">
        <f t="shared" si="3"/>
        <v>0.9969604863221885</v>
      </c>
    </row>
    <row r="20" spans="1:14" ht="24">
      <c r="A20" s="109" t="s">
        <v>17</v>
      </c>
      <c r="B20" s="125">
        <v>377</v>
      </c>
      <c r="C20" s="126">
        <v>0</v>
      </c>
      <c r="D20" s="127">
        <f t="shared" si="8"/>
        <v>377</v>
      </c>
      <c r="E20" s="125">
        <v>196</v>
      </c>
      <c r="F20" s="126">
        <v>0</v>
      </c>
      <c r="G20" s="127">
        <f t="shared" si="9"/>
        <v>196</v>
      </c>
      <c r="H20" s="149">
        <f t="shared" si="5"/>
        <v>-181</v>
      </c>
      <c r="I20" s="148">
        <f t="shared" si="1"/>
        <v>0.519893899204244</v>
      </c>
      <c r="J20" s="145">
        <v>200</v>
      </c>
      <c r="K20" s="126">
        <v>0</v>
      </c>
      <c r="L20" s="146">
        <f t="shared" si="10"/>
        <v>200</v>
      </c>
      <c r="M20" s="147">
        <f t="shared" si="6"/>
        <v>4</v>
      </c>
      <c r="N20" s="148">
        <f t="shared" si="3"/>
        <v>1.0204081632653061</v>
      </c>
    </row>
    <row r="21" spans="1:14" ht="15" customHeight="1">
      <c r="A21" s="109" t="s">
        <v>18</v>
      </c>
      <c r="B21" s="128">
        <v>90</v>
      </c>
      <c r="C21" s="129">
        <v>0</v>
      </c>
      <c r="D21" s="127">
        <f t="shared" si="8"/>
        <v>90</v>
      </c>
      <c r="E21" s="128">
        <v>108</v>
      </c>
      <c r="F21" s="129">
        <v>0</v>
      </c>
      <c r="G21" s="127">
        <f t="shared" si="9"/>
        <v>108</v>
      </c>
      <c r="H21" s="149">
        <f t="shared" si="5"/>
        <v>18</v>
      </c>
      <c r="I21" s="148">
        <f t="shared" si="1"/>
        <v>1.2</v>
      </c>
      <c r="J21" s="128">
        <v>120</v>
      </c>
      <c r="K21" s="129">
        <v>0</v>
      </c>
      <c r="L21" s="146">
        <f t="shared" si="10"/>
        <v>120</v>
      </c>
      <c r="M21" s="147">
        <f t="shared" si="6"/>
        <v>12</v>
      </c>
      <c r="N21" s="148">
        <f t="shared" si="3"/>
        <v>1.1111111111111112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5"/>
        <v>0</v>
      </c>
      <c r="I22" s="148">
        <f t="shared" si="1"/>
        <v>0</v>
      </c>
      <c r="J22" s="135">
        <v>0</v>
      </c>
      <c r="K22" s="129">
        <v>0</v>
      </c>
      <c r="L22" s="146">
        <f t="shared" si="10"/>
        <v>0</v>
      </c>
      <c r="M22" s="147">
        <f t="shared" si="6"/>
        <v>0</v>
      </c>
      <c r="N22" s="148">
        <f t="shared" si="3"/>
        <v>0</v>
      </c>
    </row>
    <row r="23" spans="1:14" ht="15" customHeight="1">
      <c r="A23" s="109" t="s">
        <v>20</v>
      </c>
      <c r="B23" s="128">
        <v>104</v>
      </c>
      <c r="C23" s="129">
        <v>0</v>
      </c>
      <c r="D23" s="127">
        <f t="shared" si="8"/>
        <v>104</v>
      </c>
      <c r="E23" s="128">
        <v>61</v>
      </c>
      <c r="F23" s="129">
        <v>0</v>
      </c>
      <c r="G23" s="127">
        <f t="shared" si="9"/>
        <v>61</v>
      </c>
      <c r="H23" s="149">
        <f t="shared" si="5"/>
        <v>-43</v>
      </c>
      <c r="I23" s="148">
        <f t="shared" si="1"/>
        <v>0.5865384615384616</v>
      </c>
      <c r="J23" s="135">
        <v>110</v>
      </c>
      <c r="K23" s="129">
        <v>0</v>
      </c>
      <c r="L23" s="146">
        <f t="shared" si="10"/>
        <v>110</v>
      </c>
      <c r="M23" s="147">
        <f t="shared" si="6"/>
        <v>49</v>
      </c>
      <c r="N23" s="148">
        <f t="shared" si="3"/>
        <v>1.8032786885245902</v>
      </c>
    </row>
    <row r="24" spans="1:14" ht="15" customHeight="1">
      <c r="A24" s="109" t="s">
        <v>21</v>
      </c>
      <c r="B24" s="135">
        <v>1206</v>
      </c>
      <c r="C24" s="129">
        <v>0</v>
      </c>
      <c r="D24" s="127">
        <f t="shared" si="8"/>
        <v>1206</v>
      </c>
      <c r="E24" s="135">
        <v>1252</v>
      </c>
      <c r="F24" s="129">
        <v>0</v>
      </c>
      <c r="G24" s="127">
        <f t="shared" si="9"/>
        <v>1252</v>
      </c>
      <c r="H24" s="149">
        <f t="shared" si="5"/>
        <v>46</v>
      </c>
      <c r="I24" s="148">
        <f t="shared" si="1"/>
        <v>1.0381426202321724</v>
      </c>
      <c r="J24" s="135">
        <v>1244</v>
      </c>
      <c r="K24" s="129">
        <v>0</v>
      </c>
      <c r="L24" s="146">
        <f t="shared" si="10"/>
        <v>1244</v>
      </c>
      <c r="M24" s="147">
        <f t="shared" si="6"/>
        <v>-8</v>
      </c>
      <c r="N24" s="148">
        <f t="shared" si="3"/>
        <v>0.9936102236421726</v>
      </c>
    </row>
    <row r="25" spans="1:14" ht="24">
      <c r="A25" s="109" t="s">
        <v>22</v>
      </c>
      <c r="B25" s="128">
        <v>92</v>
      </c>
      <c r="C25" s="129">
        <v>0</v>
      </c>
      <c r="D25" s="127">
        <f t="shared" si="8"/>
        <v>92</v>
      </c>
      <c r="E25" s="128">
        <v>350</v>
      </c>
      <c r="F25" s="129">
        <v>0</v>
      </c>
      <c r="G25" s="127">
        <f t="shared" si="9"/>
        <v>350</v>
      </c>
      <c r="H25" s="149">
        <f t="shared" si="5"/>
        <v>258</v>
      </c>
      <c r="I25" s="148">
        <f t="shared" si="1"/>
        <v>3.8043478260869565</v>
      </c>
      <c r="J25" s="156">
        <v>100</v>
      </c>
      <c r="K25" s="129">
        <v>0</v>
      </c>
      <c r="L25" s="146">
        <f t="shared" si="10"/>
        <v>100</v>
      </c>
      <c r="M25" s="147">
        <f t="shared" si="6"/>
        <v>-250</v>
      </c>
      <c r="N25" s="148">
        <f t="shared" si="3"/>
        <v>0.2857142857142857</v>
      </c>
    </row>
    <row r="26" spans="1:14" ht="15" customHeight="1">
      <c r="A26" s="109" t="s">
        <v>23</v>
      </c>
      <c r="B26" s="128">
        <v>1078</v>
      </c>
      <c r="C26" s="129">
        <v>0</v>
      </c>
      <c r="D26" s="127">
        <f t="shared" si="8"/>
        <v>1078</v>
      </c>
      <c r="E26" s="128">
        <v>858</v>
      </c>
      <c r="F26" s="129">
        <v>0</v>
      </c>
      <c r="G26" s="127">
        <f t="shared" si="9"/>
        <v>858</v>
      </c>
      <c r="H26" s="149">
        <f t="shared" si="5"/>
        <v>-220</v>
      </c>
      <c r="I26" s="148">
        <f t="shared" si="1"/>
        <v>0.7959183673469388</v>
      </c>
      <c r="J26" s="156">
        <v>1030</v>
      </c>
      <c r="K26" s="129">
        <v>0</v>
      </c>
      <c r="L26" s="146">
        <f t="shared" si="10"/>
        <v>1030</v>
      </c>
      <c r="M26" s="147">
        <f t="shared" si="6"/>
        <v>172</v>
      </c>
      <c r="N26" s="148">
        <f t="shared" si="3"/>
        <v>1.2004662004662006</v>
      </c>
    </row>
    <row r="27" spans="1:14" ht="15" customHeight="1">
      <c r="A27" s="112" t="s">
        <v>24</v>
      </c>
      <c r="B27" s="135">
        <f>B28+B31</f>
        <v>2270</v>
      </c>
      <c r="C27" s="129">
        <v>0</v>
      </c>
      <c r="D27" s="127">
        <f t="shared" si="8"/>
        <v>2270</v>
      </c>
      <c r="E27" s="135">
        <f>E28+E31</f>
        <v>2462</v>
      </c>
      <c r="F27" s="129">
        <v>0</v>
      </c>
      <c r="G27" s="127">
        <f t="shared" si="9"/>
        <v>2462</v>
      </c>
      <c r="H27" s="149">
        <f t="shared" si="5"/>
        <v>192</v>
      </c>
      <c r="I27" s="148">
        <f t="shared" si="1"/>
        <v>1.084581497797357</v>
      </c>
      <c r="J27" s="135">
        <f>J28+J31</f>
        <v>2585</v>
      </c>
      <c r="K27" s="129">
        <v>0</v>
      </c>
      <c r="L27" s="146">
        <f t="shared" si="10"/>
        <v>2585</v>
      </c>
      <c r="M27" s="147">
        <f t="shared" si="6"/>
        <v>123</v>
      </c>
      <c r="N27" s="148">
        <f t="shared" si="3"/>
        <v>1.0499593826157596</v>
      </c>
    </row>
    <row r="28" spans="1:14" ht="15" customHeight="1">
      <c r="A28" s="109" t="s">
        <v>25</v>
      </c>
      <c r="B28" s="128">
        <f>B29+B30</f>
        <v>1663</v>
      </c>
      <c r="C28" s="129">
        <v>0</v>
      </c>
      <c r="D28" s="127">
        <f t="shared" si="8"/>
        <v>1663</v>
      </c>
      <c r="E28" s="128">
        <f>E29+E30</f>
        <v>1796</v>
      </c>
      <c r="F28" s="129">
        <v>0</v>
      </c>
      <c r="G28" s="127">
        <f t="shared" si="9"/>
        <v>1796</v>
      </c>
      <c r="H28" s="149">
        <f t="shared" si="5"/>
        <v>133</v>
      </c>
      <c r="I28" s="148">
        <f t="shared" si="1"/>
        <v>1.079975947083584</v>
      </c>
      <c r="J28" s="128">
        <f>J29+J30</f>
        <v>1884</v>
      </c>
      <c r="K28" s="157">
        <v>0</v>
      </c>
      <c r="L28" s="146">
        <f t="shared" si="10"/>
        <v>1884</v>
      </c>
      <c r="M28" s="147">
        <f t="shared" si="6"/>
        <v>88</v>
      </c>
      <c r="N28" s="148">
        <f t="shared" si="3"/>
        <v>1.0489977728285078</v>
      </c>
    </row>
    <row r="29" spans="1:14" ht="15" customHeight="1">
      <c r="A29" s="112" t="s">
        <v>26</v>
      </c>
      <c r="B29" s="128">
        <v>1657</v>
      </c>
      <c r="C29" s="129">
        <v>0</v>
      </c>
      <c r="D29" s="127">
        <f t="shared" si="8"/>
        <v>1657</v>
      </c>
      <c r="E29" s="128">
        <v>1787</v>
      </c>
      <c r="F29" s="129">
        <v>0</v>
      </c>
      <c r="G29" s="127">
        <f t="shared" si="9"/>
        <v>1787</v>
      </c>
      <c r="H29" s="149">
        <f t="shared" si="5"/>
        <v>130</v>
      </c>
      <c r="I29" s="148">
        <f t="shared" si="1"/>
        <v>1.0784550392275196</v>
      </c>
      <c r="J29" s="128">
        <v>1874</v>
      </c>
      <c r="K29" s="129">
        <v>0</v>
      </c>
      <c r="L29" s="146">
        <f t="shared" si="10"/>
        <v>1874</v>
      </c>
      <c r="M29" s="147">
        <f t="shared" si="6"/>
        <v>87</v>
      </c>
      <c r="N29" s="148">
        <f t="shared" si="3"/>
        <v>1.0486849468382764</v>
      </c>
    </row>
    <row r="30" spans="1:14" ht="15" customHeight="1">
      <c r="A30" s="109" t="s">
        <v>27</v>
      </c>
      <c r="B30" s="128">
        <v>6</v>
      </c>
      <c r="C30" s="129">
        <v>0</v>
      </c>
      <c r="D30" s="127">
        <f t="shared" si="8"/>
        <v>6</v>
      </c>
      <c r="E30" s="128">
        <v>9</v>
      </c>
      <c r="F30" s="129">
        <v>0</v>
      </c>
      <c r="G30" s="127">
        <f t="shared" si="9"/>
        <v>9</v>
      </c>
      <c r="H30" s="149">
        <f t="shared" si="5"/>
        <v>3</v>
      </c>
      <c r="I30" s="148">
        <f t="shared" si="1"/>
        <v>1.5</v>
      </c>
      <c r="J30" s="128">
        <v>10</v>
      </c>
      <c r="K30" s="129">
        <v>0</v>
      </c>
      <c r="L30" s="146">
        <f t="shared" si="10"/>
        <v>10</v>
      </c>
      <c r="M30" s="147">
        <f t="shared" si="6"/>
        <v>1</v>
      </c>
      <c r="N30" s="148">
        <f t="shared" si="3"/>
        <v>1.1111111111111112</v>
      </c>
    </row>
    <row r="31" spans="1:14" ht="24">
      <c r="A31" s="109" t="s">
        <v>28</v>
      </c>
      <c r="B31" s="128">
        <v>607</v>
      </c>
      <c r="C31" s="129">
        <v>0</v>
      </c>
      <c r="D31" s="127">
        <f t="shared" si="8"/>
        <v>607</v>
      </c>
      <c r="E31" s="128">
        <v>666</v>
      </c>
      <c r="F31" s="129">
        <v>0</v>
      </c>
      <c r="G31" s="127">
        <f t="shared" si="9"/>
        <v>666</v>
      </c>
      <c r="H31" s="149">
        <f t="shared" si="5"/>
        <v>59</v>
      </c>
      <c r="I31" s="148">
        <f t="shared" si="1"/>
        <v>1.0971993410214167</v>
      </c>
      <c r="J31" s="128">
        <v>701</v>
      </c>
      <c r="K31" s="129">
        <v>0</v>
      </c>
      <c r="L31" s="146">
        <f t="shared" si="10"/>
        <v>701</v>
      </c>
      <c r="M31" s="147">
        <f t="shared" si="6"/>
        <v>35</v>
      </c>
      <c r="N31" s="148">
        <f t="shared" si="3"/>
        <v>1.0525525525525525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0</v>
      </c>
      <c r="F32" s="129">
        <v>0</v>
      </c>
      <c r="G32" s="127">
        <f t="shared" si="9"/>
        <v>0</v>
      </c>
      <c r="H32" s="149">
        <f t="shared" si="5"/>
        <v>0</v>
      </c>
      <c r="I32" s="148">
        <f t="shared" si="1"/>
        <v>0</v>
      </c>
      <c r="J32" s="135">
        <v>0</v>
      </c>
      <c r="K32" s="129">
        <v>0</v>
      </c>
      <c r="L32" s="146">
        <f t="shared" si="10"/>
        <v>0</v>
      </c>
      <c r="M32" s="147">
        <f t="shared" si="6"/>
        <v>0</v>
      </c>
      <c r="N32" s="148">
        <f t="shared" si="3"/>
        <v>0</v>
      </c>
    </row>
    <row r="33" spans="1:14" ht="15" customHeight="1">
      <c r="A33" s="112" t="s">
        <v>30</v>
      </c>
      <c r="B33" s="128">
        <v>68</v>
      </c>
      <c r="C33" s="129">
        <v>0</v>
      </c>
      <c r="D33" s="127">
        <f t="shared" si="8"/>
        <v>68</v>
      </c>
      <c r="E33" s="128">
        <v>47</v>
      </c>
      <c r="F33" s="129">
        <v>0</v>
      </c>
      <c r="G33" s="127">
        <f t="shared" si="9"/>
        <v>47</v>
      </c>
      <c r="H33" s="149">
        <f t="shared" si="5"/>
        <v>-21</v>
      </c>
      <c r="I33" s="148">
        <f t="shared" si="1"/>
        <v>0.6911764705882353</v>
      </c>
      <c r="J33" s="135">
        <v>75</v>
      </c>
      <c r="K33" s="129">
        <v>0</v>
      </c>
      <c r="L33" s="146">
        <f t="shared" si="10"/>
        <v>75</v>
      </c>
      <c r="M33" s="147">
        <f t="shared" si="6"/>
        <v>28</v>
      </c>
      <c r="N33" s="148">
        <f t="shared" si="3"/>
        <v>1.5957446808510638</v>
      </c>
    </row>
    <row r="34" spans="1:14" ht="24">
      <c r="A34" s="109" t="s">
        <v>31</v>
      </c>
      <c r="B34" s="128">
        <v>379</v>
      </c>
      <c r="C34" s="129">
        <v>0</v>
      </c>
      <c r="D34" s="127">
        <f t="shared" si="8"/>
        <v>379</v>
      </c>
      <c r="E34" s="128">
        <v>192</v>
      </c>
      <c r="F34" s="129">
        <v>0</v>
      </c>
      <c r="G34" s="127">
        <f t="shared" si="9"/>
        <v>192</v>
      </c>
      <c r="H34" s="149">
        <f t="shared" si="5"/>
        <v>-187</v>
      </c>
      <c r="I34" s="148">
        <f t="shared" si="1"/>
        <v>0.5065963060686016</v>
      </c>
      <c r="J34" s="156">
        <v>255</v>
      </c>
      <c r="K34" s="129">
        <v>0</v>
      </c>
      <c r="L34" s="146">
        <f t="shared" si="10"/>
        <v>255</v>
      </c>
      <c r="M34" s="147">
        <f t="shared" si="6"/>
        <v>63</v>
      </c>
      <c r="N34" s="148">
        <f t="shared" si="3"/>
        <v>1.328125</v>
      </c>
    </row>
    <row r="35" spans="1:14" ht="24">
      <c r="A35" s="109" t="s">
        <v>32</v>
      </c>
      <c r="B35" s="128">
        <v>379</v>
      </c>
      <c r="C35" s="129">
        <v>0</v>
      </c>
      <c r="D35" s="127">
        <f t="shared" si="8"/>
        <v>379</v>
      </c>
      <c r="E35" s="128">
        <v>192</v>
      </c>
      <c r="F35" s="129">
        <v>0</v>
      </c>
      <c r="G35" s="127">
        <f t="shared" si="9"/>
        <v>192</v>
      </c>
      <c r="H35" s="149">
        <f t="shared" si="5"/>
        <v>-187</v>
      </c>
      <c r="I35" s="148">
        <f t="shared" si="1"/>
        <v>0.5065963060686016</v>
      </c>
      <c r="J35" s="156">
        <v>255</v>
      </c>
      <c r="K35" s="129">
        <v>0</v>
      </c>
      <c r="L35" s="146">
        <f t="shared" si="10"/>
        <v>255</v>
      </c>
      <c r="M35" s="147">
        <f t="shared" si="6"/>
        <v>63</v>
      </c>
      <c r="N35" s="148">
        <f t="shared" si="3"/>
        <v>1.328125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5"/>
        <v>0</v>
      </c>
      <c r="I36" s="152">
        <f t="shared" si="1"/>
        <v>0</v>
      </c>
      <c r="J36" s="158">
        <v>0</v>
      </c>
      <c r="K36" s="131">
        <v>0</v>
      </c>
      <c r="L36" s="146">
        <f t="shared" si="10"/>
        <v>0</v>
      </c>
      <c r="M36" s="159">
        <f t="shared" si="6"/>
        <v>0</v>
      </c>
      <c r="N36" s="152">
        <f t="shared" si="3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4933</v>
      </c>
      <c r="C37" s="137">
        <f t="shared" si="11"/>
        <v>0</v>
      </c>
      <c r="D37" s="138">
        <f t="shared" si="11"/>
        <v>4933</v>
      </c>
      <c r="E37" s="132">
        <f t="shared" si="11"/>
        <v>4780</v>
      </c>
      <c r="F37" s="133">
        <f t="shared" si="11"/>
        <v>0</v>
      </c>
      <c r="G37" s="134">
        <f t="shared" si="11"/>
        <v>4780</v>
      </c>
      <c r="H37" s="153">
        <f t="shared" si="5"/>
        <v>-153</v>
      </c>
      <c r="I37" s="154">
        <f t="shared" si="1"/>
        <v>0.9689843908372188</v>
      </c>
      <c r="J37" s="133">
        <f>SUM(J19+J21+J22+J23+J24+J27+J32+J33+J34+J36)</f>
        <v>5045</v>
      </c>
      <c r="K37" s="133">
        <f>SUM(K19+K21+K22+K23+K24+K27+K32+K33+K34+K36)</f>
        <v>0</v>
      </c>
      <c r="L37" s="134">
        <f>SUM(L19+L21+L22+L23+L24+L27+L32+L33+L34+L36)</f>
        <v>5045</v>
      </c>
      <c r="M37" s="153">
        <f t="shared" si="6"/>
        <v>265</v>
      </c>
      <c r="N37" s="154">
        <f t="shared" si="3"/>
        <v>1.0554393305439331</v>
      </c>
    </row>
    <row r="38" spans="1:14" ht="15" customHeight="1" thickBot="1">
      <c r="A38" s="114" t="s">
        <v>35</v>
      </c>
      <c r="B38" s="132">
        <f>B18-B37</f>
        <v>35</v>
      </c>
      <c r="C38" s="133">
        <f>C18-C37</f>
        <v>0</v>
      </c>
      <c r="D38" s="139">
        <f>SUM(B38:C38)</f>
        <v>35</v>
      </c>
      <c r="E38" s="132">
        <f>E18-E37</f>
        <v>130</v>
      </c>
      <c r="F38" s="133">
        <f>F18-F37</f>
        <v>0</v>
      </c>
      <c r="G38" s="139">
        <f>SUM(E38:F38)</f>
        <v>130</v>
      </c>
      <c r="H38" s="153">
        <f>+E38-B38</f>
        <v>95</v>
      </c>
      <c r="I38" s="154"/>
      <c r="J38" s="132">
        <f>J18-J37</f>
        <v>0</v>
      </c>
      <c r="K38" s="133">
        <f>K18-K37</f>
        <v>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8" ht="21.75" customHeight="1" thickBot="1">
      <c r="A40" s="115" t="s">
        <v>54</v>
      </c>
      <c r="B40" s="297"/>
      <c r="C40" s="298"/>
      <c r="D40" s="298"/>
      <c r="E40" s="376">
        <f>+E39+F39</f>
        <v>0</v>
      </c>
      <c r="F40" s="377"/>
      <c r="G40" s="378"/>
      <c r="H40"/>
    </row>
    <row r="41" ht="14.25" customHeight="1">
      <c r="A41" s="4"/>
    </row>
    <row r="42" ht="14.25" customHeight="1">
      <c r="A42" s="4"/>
    </row>
    <row r="43" spans="1:10" ht="14.25" customHeight="1" thickBot="1">
      <c r="A43" s="4" t="s">
        <v>59</v>
      </c>
      <c r="B43" s="306" t="s">
        <v>120</v>
      </c>
      <c r="C43" s="306"/>
      <c r="D43" s="306"/>
      <c r="E43" s="306"/>
      <c r="F43" s="306"/>
      <c r="G43" s="306"/>
      <c r="H43" s="306"/>
      <c r="I43" s="306"/>
      <c r="J43" t="s">
        <v>36</v>
      </c>
    </row>
    <row r="44" spans="1:10" ht="14.25" customHeight="1">
      <c r="A44" s="264" t="s">
        <v>42</v>
      </c>
      <c r="B44" s="267" t="s">
        <v>102</v>
      </c>
      <c r="C44" s="337" t="s">
        <v>121</v>
      </c>
      <c r="D44" s="338"/>
      <c r="E44" s="338"/>
      <c r="F44" s="338"/>
      <c r="G44" s="338"/>
      <c r="H44" s="338"/>
      <c r="I44" s="339"/>
      <c r="J44" s="270" t="s">
        <v>103</v>
      </c>
    </row>
    <row r="45" spans="1:10" ht="14.25" customHeight="1">
      <c r="A45" s="265"/>
      <c r="B45" s="268"/>
      <c r="C45" s="273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3419</v>
      </c>
      <c r="B47" s="164">
        <v>1497</v>
      </c>
      <c r="C47" s="164">
        <f>SUM(D47:H47)</f>
        <v>255</v>
      </c>
      <c r="D47" s="165">
        <v>51</v>
      </c>
      <c r="E47" s="164">
        <v>188</v>
      </c>
      <c r="F47" s="164">
        <v>16</v>
      </c>
      <c r="G47" s="164">
        <v>0</v>
      </c>
      <c r="H47" s="166">
        <v>0</v>
      </c>
      <c r="I47" s="166">
        <v>0</v>
      </c>
      <c r="J47" s="210">
        <f>A47-B47-C47</f>
        <v>1667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3.2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70" t="s">
        <v>108</v>
      </c>
      <c r="J52" s="171" t="s">
        <v>45</v>
      </c>
      <c r="K52" s="171" t="s">
        <v>46</v>
      </c>
      <c r="L52" s="212" t="s">
        <v>109</v>
      </c>
    </row>
    <row r="53" spans="1:12" ht="14.25" customHeight="1">
      <c r="A53" s="36" t="s">
        <v>47</v>
      </c>
      <c r="B53" s="213">
        <v>1203.24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1567.29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49</v>
      </c>
      <c r="B54" s="178">
        <v>271.99</v>
      </c>
      <c r="C54" s="179">
        <v>272</v>
      </c>
      <c r="D54" s="179">
        <v>0</v>
      </c>
      <c r="E54" s="179">
        <v>0</v>
      </c>
      <c r="F54" s="180">
        <f>+C54+D54-E54</f>
        <v>272</v>
      </c>
      <c r="G54" s="178">
        <v>271.99</v>
      </c>
      <c r="H54" s="181">
        <f>+G54-F54</f>
        <v>-0.009999999999990905</v>
      </c>
      <c r="I54" s="179">
        <f>F54</f>
        <v>272</v>
      </c>
      <c r="J54" s="179">
        <v>0</v>
      </c>
      <c r="K54" s="179">
        <v>20</v>
      </c>
      <c r="L54" s="181">
        <f>+I54+J54-K54</f>
        <v>252</v>
      </c>
    </row>
    <row r="55" spans="1:12" ht="14.25" customHeight="1">
      <c r="A55" s="41" t="s">
        <v>50</v>
      </c>
      <c r="B55" s="178">
        <v>385.82</v>
      </c>
      <c r="C55" s="179">
        <v>386</v>
      </c>
      <c r="D55" s="179">
        <v>35</v>
      </c>
      <c r="E55" s="179">
        <v>0</v>
      </c>
      <c r="F55" s="180">
        <f>+C55+D55-E55</f>
        <v>421</v>
      </c>
      <c r="G55" s="178">
        <v>421.07</v>
      </c>
      <c r="H55" s="181">
        <f>+G55-F55</f>
        <v>0.06999999999999318</v>
      </c>
      <c r="I55" s="179">
        <f>F55</f>
        <v>421</v>
      </c>
      <c r="J55" s="179">
        <v>0</v>
      </c>
      <c r="K55" s="179">
        <v>5</v>
      </c>
      <c r="L55" s="181">
        <f>+I55+J55-K55</f>
        <v>416</v>
      </c>
    </row>
    <row r="56" spans="1:12" ht="14.25" customHeight="1">
      <c r="A56" s="41" t="s">
        <v>51</v>
      </c>
      <c r="B56" s="178">
        <v>506.04</v>
      </c>
      <c r="C56" s="179">
        <v>506</v>
      </c>
      <c r="D56" s="179">
        <v>191</v>
      </c>
      <c r="E56" s="179">
        <v>56</v>
      </c>
      <c r="F56" s="180">
        <f>+C56+D56-E56</f>
        <v>641</v>
      </c>
      <c r="G56" s="178">
        <v>641.24</v>
      </c>
      <c r="H56" s="181">
        <f>+G56-F56</f>
        <v>0.2400000000000091</v>
      </c>
      <c r="I56" s="179">
        <f>F56</f>
        <v>641</v>
      </c>
      <c r="J56" s="179">
        <v>260</v>
      </c>
      <c r="K56" s="179">
        <v>901</v>
      </c>
      <c r="L56" s="181">
        <f>+I56+J56-K56</f>
        <v>0</v>
      </c>
    </row>
    <row r="57" spans="1:12" ht="14.25" customHeight="1">
      <c r="A57" s="41" t="s">
        <v>52</v>
      </c>
      <c r="B57" s="178">
        <f>B53-(B54+B55+B56)</f>
        <v>39.3900000000001</v>
      </c>
      <c r="C57" s="183" t="s">
        <v>48</v>
      </c>
      <c r="D57" s="183" t="s">
        <v>48</v>
      </c>
      <c r="E57" s="183" t="s">
        <v>48</v>
      </c>
      <c r="F57" s="184" t="s">
        <v>48</v>
      </c>
      <c r="G57" s="178">
        <f>G53-(G54+G55+G56)</f>
        <v>232.99</v>
      </c>
      <c r="H57" s="185" t="s">
        <v>48</v>
      </c>
      <c r="I57" s="183" t="s">
        <v>48</v>
      </c>
      <c r="J57" s="183" t="s">
        <v>48</v>
      </c>
      <c r="K57" s="183" t="s">
        <v>48</v>
      </c>
      <c r="L57" s="187" t="s">
        <v>48</v>
      </c>
    </row>
    <row r="58" spans="1:12" ht="14.25" customHeight="1" thickBot="1">
      <c r="A58" s="43" t="s">
        <v>53</v>
      </c>
      <c r="B58" s="198">
        <v>15.45</v>
      </c>
      <c r="C58" s="199">
        <v>13</v>
      </c>
      <c r="D58" s="199">
        <v>33</v>
      </c>
      <c r="E58" s="199">
        <v>28</v>
      </c>
      <c r="F58" s="200">
        <f>+C58+D58-E58</f>
        <v>18</v>
      </c>
      <c r="G58" s="198">
        <v>13.66</v>
      </c>
      <c r="H58" s="201">
        <f>+G58-F58</f>
        <v>-4.34</v>
      </c>
      <c r="I58" s="199">
        <f>F58</f>
        <v>18</v>
      </c>
      <c r="J58" s="199">
        <v>36</v>
      </c>
      <c r="K58" s="199">
        <v>46</v>
      </c>
      <c r="L58" s="201">
        <f>+I58+J58-K58</f>
        <v>8</v>
      </c>
    </row>
    <row r="59" ht="14.25" customHeight="1">
      <c r="A59" s="4"/>
    </row>
    <row r="60" ht="14.25" customHeight="1" thickBot="1">
      <c r="A60" s="4"/>
    </row>
    <row r="61" spans="1:12" ht="14.25" customHeight="1">
      <c r="A61" s="299" t="s">
        <v>110</v>
      </c>
      <c r="B61" s="349"/>
      <c r="C61" s="349"/>
      <c r="D61" s="349"/>
      <c r="E61" s="349"/>
      <c r="F61" s="349"/>
      <c r="G61" s="349"/>
      <c r="H61" s="349"/>
      <c r="I61" s="349"/>
      <c r="J61" s="349"/>
      <c r="K61" s="52"/>
      <c r="L61" s="53"/>
    </row>
    <row r="62" spans="1:12" ht="14.25" customHeight="1">
      <c r="A62" s="350" t="s">
        <v>39</v>
      </c>
      <c r="B62" s="350"/>
      <c r="C62" s="350"/>
      <c r="D62" s="350"/>
      <c r="E62" s="350"/>
      <c r="F62" s="54" t="s">
        <v>38</v>
      </c>
      <c r="G62" s="238" t="s">
        <v>56</v>
      </c>
      <c r="H62" s="239"/>
      <c r="I62" s="239"/>
      <c r="J62" s="239"/>
      <c r="K62" s="240"/>
      <c r="L62" s="54" t="s">
        <v>38</v>
      </c>
    </row>
    <row r="63" spans="1:12" ht="14.25" customHeight="1">
      <c r="A63" s="395" t="s">
        <v>122</v>
      </c>
      <c r="B63" s="396"/>
      <c r="C63" s="396"/>
      <c r="D63" s="396"/>
      <c r="E63" s="397"/>
      <c r="F63" s="386">
        <v>500</v>
      </c>
      <c r="G63" s="398"/>
      <c r="H63" s="398"/>
      <c r="I63" s="398"/>
      <c r="J63" s="398"/>
      <c r="K63" s="398"/>
      <c r="L63" s="327">
        <v>0</v>
      </c>
    </row>
    <row r="64" spans="1:12" ht="14.25" customHeight="1">
      <c r="A64" s="379"/>
      <c r="B64" s="380"/>
      <c r="C64" s="380"/>
      <c r="D64" s="380"/>
      <c r="E64" s="380"/>
      <c r="F64" s="387"/>
      <c r="G64" s="389"/>
      <c r="H64" s="390"/>
      <c r="I64" s="390"/>
      <c r="J64" s="390"/>
      <c r="K64" s="391"/>
      <c r="L64" s="384"/>
    </row>
    <row r="65" spans="1:12" ht="14.25" customHeight="1">
      <c r="A65" s="242" t="s">
        <v>123</v>
      </c>
      <c r="B65" s="243"/>
      <c r="C65" s="243"/>
      <c r="D65" s="243"/>
      <c r="E65" s="243"/>
      <c r="F65" s="386">
        <v>97</v>
      </c>
      <c r="G65" s="389"/>
      <c r="H65" s="390"/>
      <c r="I65" s="390"/>
      <c r="J65" s="390"/>
      <c r="K65" s="391"/>
      <c r="L65" s="384"/>
    </row>
    <row r="66" spans="1:12" ht="14.25" customHeight="1">
      <c r="A66" s="379"/>
      <c r="B66" s="380"/>
      <c r="C66" s="380"/>
      <c r="D66" s="380"/>
      <c r="E66" s="381"/>
      <c r="F66" s="387"/>
      <c r="G66" s="389"/>
      <c r="H66" s="390"/>
      <c r="I66" s="390"/>
      <c r="J66" s="390"/>
      <c r="K66" s="391"/>
      <c r="L66" s="384"/>
    </row>
    <row r="67" spans="1:12" ht="14.25" customHeight="1">
      <c r="A67" s="244" t="s">
        <v>124</v>
      </c>
      <c r="B67" s="245"/>
      <c r="C67" s="245"/>
      <c r="D67" s="245"/>
      <c r="E67" s="245"/>
      <c r="F67" s="386">
        <v>304</v>
      </c>
      <c r="G67" s="389"/>
      <c r="H67" s="390"/>
      <c r="I67" s="390"/>
      <c r="J67" s="390"/>
      <c r="K67" s="391"/>
      <c r="L67" s="384"/>
    </row>
    <row r="68" spans="1:12" ht="14.25" customHeight="1" thickBot="1">
      <c r="A68" s="382"/>
      <c r="B68" s="383"/>
      <c r="C68" s="383"/>
      <c r="D68" s="383"/>
      <c r="E68" s="383"/>
      <c r="F68" s="388"/>
      <c r="G68" s="392"/>
      <c r="H68" s="393"/>
      <c r="I68" s="393"/>
      <c r="J68" s="393"/>
      <c r="K68" s="394"/>
      <c r="L68" s="385"/>
    </row>
    <row r="69" spans="1:12" ht="14.25" customHeight="1" thickBot="1">
      <c r="A69" s="357" t="s">
        <v>70</v>
      </c>
      <c r="B69" s="358"/>
      <c r="C69" s="358"/>
      <c r="D69" s="358"/>
      <c r="E69" s="359"/>
      <c r="F69" s="99">
        <f>SUM(F63:F67)</f>
        <v>901</v>
      </c>
      <c r="G69" s="258" t="s">
        <v>70</v>
      </c>
      <c r="H69" s="360"/>
      <c r="I69" s="360"/>
      <c r="J69" s="360"/>
      <c r="K69" s="360"/>
      <c r="L69" s="100">
        <f>SUM(L63)</f>
        <v>0</v>
      </c>
    </row>
    <row r="70" spans="1:12" ht="14.25" customHeight="1">
      <c r="A70" s="75"/>
      <c r="B70" s="75"/>
      <c r="C70" s="75"/>
      <c r="D70" s="75"/>
      <c r="E70" s="75"/>
      <c r="F70" s="76"/>
      <c r="G70" s="77"/>
      <c r="H70" s="77"/>
      <c r="I70" s="77"/>
      <c r="J70" s="77"/>
      <c r="K70" s="77"/>
      <c r="L70" s="76"/>
    </row>
    <row r="71" spans="1:12" ht="14.25" customHeight="1">
      <c r="A71" s="75"/>
      <c r="B71" s="75"/>
      <c r="C71" s="75"/>
      <c r="D71" s="75"/>
      <c r="E71" s="75"/>
      <c r="F71" s="76"/>
      <c r="G71" s="77"/>
      <c r="H71" s="77"/>
      <c r="I71" s="77"/>
      <c r="J71" s="77"/>
      <c r="K71" s="77"/>
      <c r="L71" s="76"/>
    </row>
    <row r="72" spans="1:12" ht="14.25" customHeight="1">
      <c r="A72" s="75"/>
      <c r="B72" s="75"/>
      <c r="C72" s="75"/>
      <c r="D72" s="75"/>
      <c r="E72" s="75"/>
      <c r="F72" s="76"/>
      <c r="G72" s="77"/>
      <c r="H72" s="77"/>
      <c r="I72" s="77"/>
      <c r="J72" s="77"/>
      <c r="K72" s="77"/>
      <c r="L72" s="76"/>
    </row>
    <row r="73" ht="12.75">
      <c r="A73" s="4"/>
    </row>
    <row r="75" spans="2:9" ht="12.75">
      <c r="B75" s="252" t="s">
        <v>117</v>
      </c>
      <c r="C75" s="252"/>
      <c r="D75" s="252"/>
      <c r="E75" s="252"/>
      <c r="F75" s="252"/>
      <c r="G75" s="252"/>
      <c r="H75" s="252"/>
      <c r="I75" s="252"/>
    </row>
    <row r="76" ht="13.5" thickBot="1"/>
    <row r="77" spans="2:9" ht="13.5" thickBot="1">
      <c r="B77" s="81" t="s">
        <v>74</v>
      </c>
      <c r="C77" s="82"/>
      <c r="D77" s="83"/>
      <c r="E77" s="299" t="s">
        <v>75</v>
      </c>
      <c r="F77" s="300"/>
      <c r="G77" s="301"/>
      <c r="H77" s="302" t="s">
        <v>57</v>
      </c>
      <c r="I77" s="303"/>
    </row>
    <row r="78" spans="2:9" ht="12.75">
      <c r="B78" s="203" t="s">
        <v>58</v>
      </c>
      <c r="C78" s="204" t="s">
        <v>76</v>
      </c>
      <c r="D78" s="205" t="s">
        <v>77</v>
      </c>
      <c r="E78" s="203" t="s">
        <v>58</v>
      </c>
      <c r="F78" s="204" t="s">
        <v>76</v>
      </c>
      <c r="G78" s="205" t="s">
        <v>78</v>
      </c>
      <c r="H78" s="304" t="s">
        <v>79</v>
      </c>
      <c r="I78" s="305"/>
    </row>
    <row r="79" spans="2:9" ht="13.5" thickBot="1">
      <c r="B79" s="206">
        <v>2005</v>
      </c>
      <c r="C79" s="207">
        <v>2006</v>
      </c>
      <c r="D79" s="208"/>
      <c r="E79" s="206">
        <v>2005</v>
      </c>
      <c r="F79" s="207">
        <v>2006</v>
      </c>
      <c r="G79" s="208" t="s">
        <v>118</v>
      </c>
      <c r="H79" s="262" t="s">
        <v>83</v>
      </c>
      <c r="I79" s="263"/>
    </row>
    <row r="80" spans="2:9" ht="17.25" customHeight="1" thickBot="1">
      <c r="B80" s="95">
        <v>9.4</v>
      </c>
      <c r="C80" s="93">
        <v>9.3</v>
      </c>
      <c r="D80" s="94">
        <f>SUM(C80-B80)</f>
        <v>-0.09999999999999964</v>
      </c>
      <c r="E80" s="95">
        <f>H81/(12*B80)*1000</f>
        <v>15842.198581560282</v>
      </c>
      <c r="F80" s="93">
        <f>H80/(12*C80)*1000</f>
        <v>16792.1146953405</v>
      </c>
      <c r="G80" s="96">
        <f>PRODUCT(F80/E80*100)</f>
        <v>105.99611290623439</v>
      </c>
      <c r="H80" s="374">
        <v>1874</v>
      </c>
      <c r="I80" s="375"/>
    </row>
    <row r="81" spans="8:9" ht="0.75" customHeight="1">
      <c r="H81" s="340">
        <v>1787</v>
      </c>
      <c r="I81" s="340"/>
    </row>
    <row r="82" ht="12.75">
      <c r="B82" s="4" t="s">
        <v>59</v>
      </c>
    </row>
  </sheetData>
  <mergeCells count="52">
    <mergeCell ref="H81:I81"/>
    <mergeCell ref="A69:E69"/>
    <mergeCell ref="G69:K69"/>
    <mergeCell ref="B75:I75"/>
    <mergeCell ref="E77:G77"/>
    <mergeCell ref="H77:I77"/>
    <mergeCell ref="H78:I78"/>
    <mergeCell ref="H79:I79"/>
    <mergeCell ref="H80:I80"/>
    <mergeCell ref="A63:E63"/>
    <mergeCell ref="G63:K63"/>
    <mergeCell ref="A64:E64"/>
    <mergeCell ref="G64:K64"/>
    <mergeCell ref="I51:L51"/>
    <mergeCell ref="A61:J61"/>
    <mergeCell ref="A62:E62"/>
    <mergeCell ref="G62:K62"/>
    <mergeCell ref="A51:A52"/>
    <mergeCell ref="B51:B52"/>
    <mergeCell ref="C51:F51"/>
    <mergeCell ref="G51:G52"/>
    <mergeCell ref="A3:N3"/>
    <mergeCell ref="C44:I44"/>
    <mergeCell ref="A5:A8"/>
    <mergeCell ref="H6:I6"/>
    <mergeCell ref="B5:N5"/>
    <mergeCell ref="M6:N6"/>
    <mergeCell ref="A44:A46"/>
    <mergeCell ref="B44:B46"/>
    <mergeCell ref="J44:J46"/>
    <mergeCell ref="C45:C46"/>
    <mergeCell ref="B43:I43"/>
    <mergeCell ref="A50:L50"/>
    <mergeCell ref="F63:F64"/>
    <mergeCell ref="J39:L39"/>
    <mergeCell ref="B40:D40"/>
    <mergeCell ref="E40:G40"/>
    <mergeCell ref="E39:G39"/>
    <mergeCell ref="B39:D39"/>
    <mergeCell ref="D45:I45"/>
    <mergeCell ref="H51:H52"/>
    <mergeCell ref="A65:E65"/>
    <mergeCell ref="A66:E66"/>
    <mergeCell ref="A67:E67"/>
    <mergeCell ref="A68:E68"/>
    <mergeCell ref="L63:L68"/>
    <mergeCell ref="F65:F66"/>
    <mergeCell ref="F67:F68"/>
    <mergeCell ref="G65:K65"/>
    <mergeCell ref="G66:K66"/>
    <mergeCell ref="G67:K67"/>
    <mergeCell ref="G68:K6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5" max="15" width="9.75390625" style="0" customWidth="1"/>
  </cols>
  <sheetData>
    <row r="1" ht="12.75">
      <c r="L1" s="6" t="s">
        <v>184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7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137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32</v>
      </c>
      <c r="C10" s="129">
        <v>0</v>
      </c>
      <c r="D10" s="127">
        <f t="shared" si="0"/>
        <v>32</v>
      </c>
      <c r="E10" s="128">
        <v>37</v>
      </c>
      <c r="F10" s="129">
        <v>0</v>
      </c>
      <c r="G10" s="127">
        <f aca="true" t="shared" si="2" ref="G10:G17">SUM(E10:F10)</f>
        <v>37</v>
      </c>
      <c r="H10" s="149">
        <f aca="true" t="shared" si="3" ref="H10:H37">+G10-D10</f>
        <v>5</v>
      </c>
      <c r="I10" s="148">
        <f>IF(D10=0,0,+G10/D10)</f>
        <v>1.15625</v>
      </c>
      <c r="J10" s="135">
        <v>60</v>
      </c>
      <c r="K10" s="129">
        <v>0</v>
      </c>
      <c r="L10" s="146">
        <f t="shared" si="1"/>
        <v>60</v>
      </c>
      <c r="M10" s="149">
        <f aca="true" t="shared" si="4" ref="M10:M37">+L10-G10</f>
        <v>23</v>
      </c>
      <c r="N10" s="148">
        <f>IF(G10=0,0,+L10/G10)</f>
        <v>1.6216216216216217</v>
      </c>
    </row>
    <row r="11" spans="1:14" ht="15" customHeight="1">
      <c r="A11" s="109" t="s">
        <v>8</v>
      </c>
      <c r="B11" s="128">
        <v>28</v>
      </c>
      <c r="C11" s="129">
        <v>0</v>
      </c>
      <c r="D11" s="127">
        <f t="shared" si="0"/>
        <v>28</v>
      </c>
      <c r="E11" s="128">
        <v>20</v>
      </c>
      <c r="F11" s="129">
        <v>0</v>
      </c>
      <c r="G11" s="127">
        <f t="shared" si="2"/>
        <v>20</v>
      </c>
      <c r="H11" s="149">
        <f t="shared" si="3"/>
        <v>-8</v>
      </c>
      <c r="I11" s="148">
        <f aca="true" t="shared" si="5" ref="I11:I37">IF(D11=0,0,+G11/D11)</f>
        <v>0.7142857142857143</v>
      </c>
      <c r="J11" s="135">
        <v>30</v>
      </c>
      <c r="K11" s="129">
        <v>11</v>
      </c>
      <c r="L11" s="146">
        <f t="shared" si="1"/>
        <v>41</v>
      </c>
      <c r="M11" s="149">
        <f t="shared" si="4"/>
        <v>21</v>
      </c>
      <c r="N11" s="148">
        <f aca="true" t="shared" si="6" ref="N11:N37">IF(G11=0,0,+L11/G11)</f>
        <v>2.05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 t="shared" si="5"/>
        <v>0</v>
      </c>
      <c r="J12" s="135">
        <v>0</v>
      </c>
      <c r="K12" s="129">
        <v>0</v>
      </c>
      <c r="L12" s="146">
        <f t="shared" si="1"/>
        <v>0</v>
      </c>
      <c r="M12" s="149">
        <f t="shared" si="4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249</v>
      </c>
      <c r="C13" s="129">
        <v>0</v>
      </c>
      <c r="D13" s="127">
        <f t="shared" si="0"/>
        <v>249</v>
      </c>
      <c r="E13" s="128">
        <v>187</v>
      </c>
      <c r="F13" s="129">
        <v>0</v>
      </c>
      <c r="G13" s="127">
        <f t="shared" si="2"/>
        <v>187</v>
      </c>
      <c r="H13" s="149">
        <f t="shared" si="3"/>
        <v>-62</v>
      </c>
      <c r="I13" s="148">
        <f t="shared" si="5"/>
        <v>0.751004016064257</v>
      </c>
      <c r="J13" s="135">
        <v>210</v>
      </c>
      <c r="K13" s="129">
        <v>0</v>
      </c>
      <c r="L13" s="146">
        <f t="shared" si="1"/>
        <v>210</v>
      </c>
      <c r="M13" s="149">
        <f t="shared" si="4"/>
        <v>23</v>
      </c>
      <c r="N13" s="148">
        <f t="shared" si="6"/>
        <v>1.1229946524064172</v>
      </c>
    </row>
    <row r="14" spans="1:14" ht="15" customHeight="1">
      <c r="A14" s="109" t="s">
        <v>11</v>
      </c>
      <c r="B14" s="128">
        <v>174</v>
      </c>
      <c r="C14" s="129">
        <v>0</v>
      </c>
      <c r="D14" s="127">
        <f t="shared" si="0"/>
        <v>174</v>
      </c>
      <c r="E14" s="128">
        <v>135</v>
      </c>
      <c r="F14" s="129">
        <v>0</v>
      </c>
      <c r="G14" s="127">
        <f t="shared" si="2"/>
        <v>135</v>
      </c>
      <c r="H14" s="149">
        <f t="shared" si="3"/>
        <v>-39</v>
      </c>
      <c r="I14" s="148">
        <f t="shared" si="5"/>
        <v>0.7758620689655172</v>
      </c>
      <c r="J14" s="135">
        <v>140</v>
      </c>
      <c r="K14" s="129">
        <v>0</v>
      </c>
      <c r="L14" s="146">
        <f t="shared" si="1"/>
        <v>140</v>
      </c>
      <c r="M14" s="149">
        <f t="shared" si="4"/>
        <v>5</v>
      </c>
      <c r="N14" s="148">
        <f t="shared" si="6"/>
        <v>1.037037037037037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5"/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5"/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5999</v>
      </c>
      <c r="C17" s="131">
        <v>0</v>
      </c>
      <c r="D17" s="127">
        <f t="shared" si="0"/>
        <v>5999</v>
      </c>
      <c r="E17" s="130">
        <v>6960</v>
      </c>
      <c r="F17" s="131">
        <v>0</v>
      </c>
      <c r="G17" s="127">
        <f t="shared" si="2"/>
        <v>6960</v>
      </c>
      <c r="H17" s="151">
        <f t="shared" si="3"/>
        <v>961</v>
      </c>
      <c r="I17" s="152">
        <f t="shared" si="5"/>
        <v>1.160193365560927</v>
      </c>
      <c r="J17" s="150">
        <v>6979</v>
      </c>
      <c r="K17" s="131">
        <v>0</v>
      </c>
      <c r="L17" s="146">
        <f t="shared" si="1"/>
        <v>6979</v>
      </c>
      <c r="M17" s="149">
        <f t="shared" si="4"/>
        <v>19</v>
      </c>
      <c r="N17" s="148">
        <f t="shared" si="6"/>
        <v>1.0027298850574713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6308</v>
      </c>
      <c r="C18" s="133">
        <f t="shared" si="7"/>
        <v>0</v>
      </c>
      <c r="D18" s="134">
        <f t="shared" si="7"/>
        <v>6308</v>
      </c>
      <c r="E18" s="132">
        <f t="shared" si="7"/>
        <v>7204</v>
      </c>
      <c r="F18" s="133">
        <f t="shared" si="7"/>
        <v>0</v>
      </c>
      <c r="G18" s="134">
        <f t="shared" si="7"/>
        <v>7204</v>
      </c>
      <c r="H18" s="153">
        <f t="shared" si="3"/>
        <v>896</v>
      </c>
      <c r="I18" s="154">
        <f t="shared" si="5"/>
        <v>1.1420418516169943</v>
      </c>
      <c r="J18" s="133">
        <f>SUM(J9+J10+J11+J12+J13+J15+J17)</f>
        <v>7279</v>
      </c>
      <c r="K18" s="133">
        <f>SUM(K9+K10+K11+K12+K13+K15+K17)</f>
        <v>11</v>
      </c>
      <c r="L18" s="134">
        <f>SUM(L9+L10+L11+L12+L13+L15+L17)</f>
        <v>7290</v>
      </c>
      <c r="M18" s="153">
        <f t="shared" si="4"/>
        <v>86</v>
      </c>
      <c r="N18" s="148">
        <f t="shared" si="6"/>
        <v>1.0119378123264853</v>
      </c>
    </row>
    <row r="19" spans="1:14" ht="15" customHeight="1">
      <c r="A19" s="111" t="s">
        <v>16</v>
      </c>
      <c r="B19" s="125">
        <v>737</v>
      </c>
      <c r="C19" s="126">
        <v>0</v>
      </c>
      <c r="D19" s="127">
        <f aca="true" t="shared" si="8" ref="D19:D36">SUM(B19:C19)</f>
        <v>737</v>
      </c>
      <c r="E19" s="125">
        <v>896</v>
      </c>
      <c r="F19" s="126">
        <v>0</v>
      </c>
      <c r="G19" s="127">
        <f aca="true" t="shared" si="9" ref="G19:G36">SUM(E19:F19)</f>
        <v>896</v>
      </c>
      <c r="H19" s="147">
        <f t="shared" si="3"/>
        <v>159</v>
      </c>
      <c r="I19" s="155">
        <f t="shared" si="5"/>
        <v>1.2157394843962008</v>
      </c>
      <c r="J19" s="145">
        <v>462</v>
      </c>
      <c r="K19" s="126">
        <v>0</v>
      </c>
      <c r="L19" s="146">
        <f aca="true" t="shared" si="10" ref="L19:L36">SUM(J19:K19)</f>
        <v>462</v>
      </c>
      <c r="M19" s="147">
        <f t="shared" si="4"/>
        <v>-434</v>
      </c>
      <c r="N19" s="148">
        <f t="shared" si="6"/>
        <v>0.515625</v>
      </c>
    </row>
    <row r="20" spans="1:14" ht="24">
      <c r="A20" s="109" t="s">
        <v>17</v>
      </c>
      <c r="B20" s="125">
        <v>320</v>
      </c>
      <c r="C20" s="126">
        <v>0</v>
      </c>
      <c r="D20" s="127">
        <f t="shared" si="8"/>
        <v>320</v>
      </c>
      <c r="E20" s="125">
        <v>513</v>
      </c>
      <c r="F20" s="126">
        <v>0</v>
      </c>
      <c r="G20" s="127">
        <f t="shared" si="9"/>
        <v>513</v>
      </c>
      <c r="H20" s="149">
        <f t="shared" si="3"/>
        <v>193</v>
      </c>
      <c r="I20" s="148">
        <f t="shared" si="5"/>
        <v>1.603125</v>
      </c>
      <c r="J20" s="145">
        <v>145</v>
      </c>
      <c r="K20" s="126">
        <v>0</v>
      </c>
      <c r="L20" s="146">
        <f t="shared" si="10"/>
        <v>145</v>
      </c>
      <c r="M20" s="147">
        <f t="shared" si="4"/>
        <v>-368</v>
      </c>
      <c r="N20" s="148">
        <f t="shared" si="6"/>
        <v>0.2826510721247563</v>
      </c>
    </row>
    <row r="21" spans="1:14" ht="15" customHeight="1">
      <c r="A21" s="109" t="s">
        <v>18</v>
      </c>
      <c r="B21" s="128">
        <v>251</v>
      </c>
      <c r="C21" s="129">
        <v>0</v>
      </c>
      <c r="D21" s="127">
        <f t="shared" si="8"/>
        <v>251</v>
      </c>
      <c r="E21" s="128">
        <v>294</v>
      </c>
      <c r="F21" s="129">
        <v>0</v>
      </c>
      <c r="G21" s="127">
        <f t="shared" si="9"/>
        <v>294</v>
      </c>
      <c r="H21" s="149">
        <f t="shared" si="3"/>
        <v>43</v>
      </c>
      <c r="I21" s="148">
        <f t="shared" si="5"/>
        <v>1.1713147410358566</v>
      </c>
      <c r="J21" s="128">
        <v>345</v>
      </c>
      <c r="K21" s="129">
        <v>1</v>
      </c>
      <c r="L21" s="146">
        <f t="shared" si="10"/>
        <v>346</v>
      </c>
      <c r="M21" s="147">
        <f t="shared" si="4"/>
        <v>52</v>
      </c>
      <c r="N21" s="148">
        <f t="shared" si="6"/>
        <v>1.1768707482993197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5"/>
        <v>0</v>
      </c>
      <c r="J22" s="135">
        <v>0</v>
      </c>
      <c r="K22" s="129">
        <v>0</v>
      </c>
      <c r="L22" s="146">
        <f t="shared" si="10"/>
        <v>0</v>
      </c>
      <c r="M22" s="147">
        <f t="shared" si="4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25</v>
      </c>
      <c r="C23" s="129">
        <v>0</v>
      </c>
      <c r="D23" s="127">
        <f t="shared" si="8"/>
        <v>25</v>
      </c>
      <c r="E23" s="128">
        <v>17</v>
      </c>
      <c r="F23" s="129">
        <v>0</v>
      </c>
      <c r="G23" s="127">
        <f t="shared" si="9"/>
        <v>17</v>
      </c>
      <c r="H23" s="149">
        <f t="shared" si="3"/>
        <v>-8</v>
      </c>
      <c r="I23" s="148">
        <f t="shared" si="5"/>
        <v>0.68</v>
      </c>
      <c r="J23" s="135">
        <v>21</v>
      </c>
      <c r="K23" s="129">
        <v>5</v>
      </c>
      <c r="L23" s="146">
        <f t="shared" si="10"/>
        <v>26</v>
      </c>
      <c r="M23" s="147">
        <f t="shared" si="4"/>
        <v>9</v>
      </c>
      <c r="N23" s="148">
        <f t="shared" si="6"/>
        <v>1.5294117647058822</v>
      </c>
    </row>
    <row r="24" spans="1:14" ht="15" customHeight="1">
      <c r="A24" s="109" t="s">
        <v>21</v>
      </c>
      <c r="B24" s="135">
        <v>1334</v>
      </c>
      <c r="C24" s="129">
        <v>0</v>
      </c>
      <c r="D24" s="127">
        <f t="shared" si="8"/>
        <v>1334</v>
      </c>
      <c r="E24" s="135">
        <v>1554</v>
      </c>
      <c r="F24" s="129">
        <v>0</v>
      </c>
      <c r="G24" s="127">
        <f t="shared" si="9"/>
        <v>1554</v>
      </c>
      <c r="H24" s="149">
        <f t="shared" si="3"/>
        <v>220</v>
      </c>
      <c r="I24" s="148">
        <f t="shared" si="5"/>
        <v>1.1649175412293853</v>
      </c>
      <c r="J24" s="135">
        <v>1674</v>
      </c>
      <c r="K24" s="129">
        <v>0</v>
      </c>
      <c r="L24" s="146">
        <f t="shared" si="10"/>
        <v>1674</v>
      </c>
      <c r="M24" s="147">
        <f t="shared" si="4"/>
        <v>120</v>
      </c>
      <c r="N24" s="148">
        <f t="shared" si="6"/>
        <v>1.0772200772200773</v>
      </c>
    </row>
    <row r="25" spans="1:14" ht="24">
      <c r="A25" s="109" t="s">
        <v>22</v>
      </c>
      <c r="B25" s="128">
        <v>285</v>
      </c>
      <c r="C25" s="129">
        <v>0</v>
      </c>
      <c r="D25" s="127">
        <f t="shared" si="8"/>
        <v>285</v>
      </c>
      <c r="E25" s="128">
        <v>243</v>
      </c>
      <c r="F25" s="129">
        <v>0</v>
      </c>
      <c r="G25" s="127">
        <f t="shared" si="9"/>
        <v>243</v>
      </c>
      <c r="H25" s="149">
        <f t="shared" si="3"/>
        <v>-42</v>
      </c>
      <c r="I25" s="148">
        <f t="shared" si="5"/>
        <v>0.8526315789473684</v>
      </c>
      <c r="J25" s="156">
        <v>166</v>
      </c>
      <c r="K25" s="129">
        <v>0</v>
      </c>
      <c r="L25" s="146">
        <f t="shared" si="10"/>
        <v>166</v>
      </c>
      <c r="M25" s="147">
        <f t="shared" si="4"/>
        <v>-77</v>
      </c>
      <c r="N25" s="148">
        <f t="shared" si="6"/>
        <v>0.6831275720164609</v>
      </c>
    </row>
    <row r="26" spans="1:14" ht="15" customHeight="1">
      <c r="A26" s="109" t="s">
        <v>23</v>
      </c>
      <c r="B26" s="128">
        <v>1018</v>
      </c>
      <c r="C26" s="129">
        <v>0</v>
      </c>
      <c r="D26" s="127">
        <f t="shared" si="8"/>
        <v>1018</v>
      </c>
      <c r="E26" s="128">
        <v>1248</v>
      </c>
      <c r="F26" s="129">
        <v>0</v>
      </c>
      <c r="G26" s="127">
        <f t="shared" si="9"/>
        <v>1248</v>
      </c>
      <c r="H26" s="149">
        <f t="shared" si="3"/>
        <v>230</v>
      </c>
      <c r="I26" s="148">
        <f t="shared" si="5"/>
        <v>1.2259332023575638</v>
      </c>
      <c r="J26" s="156">
        <v>1423</v>
      </c>
      <c r="K26" s="129">
        <v>0</v>
      </c>
      <c r="L26" s="146">
        <f t="shared" si="10"/>
        <v>1423</v>
      </c>
      <c r="M26" s="147">
        <f t="shared" si="4"/>
        <v>175</v>
      </c>
      <c r="N26" s="148">
        <f t="shared" si="6"/>
        <v>1.140224358974359</v>
      </c>
    </row>
    <row r="27" spans="1:14" ht="15" customHeight="1">
      <c r="A27" s="112" t="s">
        <v>24</v>
      </c>
      <c r="B27" s="135">
        <f>B28+B31</f>
        <v>3323</v>
      </c>
      <c r="C27" s="129">
        <v>0</v>
      </c>
      <c r="D27" s="127">
        <f t="shared" si="8"/>
        <v>3323</v>
      </c>
      <c r="E27" s="135">
        <f>E28+E31</f>
        <v>4013</v>
      </c>
      <c r="F27" s="129">
        <v>0</v>
      </c>
      <c r="G27" s="127">
        <f t="shared" si="9"/>
        <v>4013</v>
      </c>
      <c r="H27" s="149">
        <f t="shared" si="3"/>
        <v>690</v>
      </c>
      <c r="I27" s="148">
        <f t="shared" si="5"/>
        <v>1.2076436954559133</v>
      </c>
      <c r="J27" s="135">
        <f>J28+J31</f>
        <v>4216</v>
      </c>
      <c r="K27" s="129">
        <v>3</v>
      </c>
      <c r="L27" s="146">
        <f t="shared" si="10"/>
        <v>4219</v>
      </c>
      <c r="M27" s="147">
        <f t="shared" si="4"/>
        <v>206</v>
      </c>
      <c r="N27" s="148">
        <f t="shared" si="6"/>
        <v>1.0513331672065787</v>
      </c>
    </row>
    <row r="28" spans="1:14" ht="15" customHeight="1">
      <c r="A28" s="109" t="s">
        <v>25</v>
      </c>
      <c r="B28" s="128">
        <f>B29+B30</f>
        <v>2426</v>
      </c>
      <c r="C28" s="129">
        <v>0</v>
      </c>
      <c r="D28" s="127">
        <f t="shared" si="8"/>
        <v>2426</v>
      </c>
      <c r="E28" s="128">
        <f>E29+E30</f>
        <v>2945</v>
      </c>
      <c r="F28" s="129">
        <v>0</v>
      </c>
      <c r="G28" s="127">
        <f t="shared" si="9"/>
        <v>2945</v>
      </c>
      <c r="H28" s="149">
        <f t="shared" si="3"/>
        <v>519</v>
      </c>
      <c r="I28" s="148">
        <f t="shared" si="5"/>
        <v>1.2139323990107171</v>
      </c>
      <c r="J28" s="128">
        <f>J29+J30</f>
        <v>3091</v>
      </c>
      <c r="K28" s="157">
        <v>2</v>
      </c>
      <c r="L28" s="146">
        <f t="shared" si="10"/>
        <v>3093</v>
      </c>
      <c r="M28" s="147">
        <f t="shared" si="4"/>
        <v>148</v>
      </c>
      <c r="N28" s="148">
        <f t="shared" si="6"/>
        <v>1.0502546689303904</v>
      </c>
    </row>
    <row r="29" spans="1:14" ht="15" customHeight="1">
      <c r="A29" s="112" t="s">
        <v>26</v>
      </c>
      <c r="B29" s="128">
        <v>2219</v>
      </c>
      <c r="C29" s="129">
        <v>0</v>
      </c>
      <c r="D29" s="127">
        <f t="shared" si="8"/>
        <v>2219</v>
      </c>
      <c r="E29" s="128">
        <v>2569</v>
      </c>
      <c r="F29" s="129">
        <v>0</v>
      </c>
      <c r="G29" s="127">
        <f t="shared" si="9"/>
        <v>2569</v>
      </c>
      <c r="H29" s="149">
        <f t="shared" si="3"/>
        <v>350</v>
      </c>
      <c r="I29" s="148">
        <f t="shared" si="5"/>
        <v>1.1577287066246056</v>
      </c>
      <c r="J29" s="128">
        <v>2696</v>
      </c>
      <c r="K29" s="128">
        <v>2</v>
      </c>
      <c r="L29" s="146">
        <f t="shared" si="10"/>
        <v>2698</v>
      </c>
      <c r="M29" s="147">
        <f t="shared" si="4"/>
        <v>129</v>
      </c>
      <c r="N29" s="148">
        <f t="shared" si="6"/>
        <v>1.0502140910860256</v>
      </c>
    </row>
    <row r="30" spans="1:14" ht="15" customHeight="1">
      <c r="A30" s="109" t="s">
        <v>27</v>
      </c>
      <c r="B30" s="128">
        <v>207</v>
      </c>
      <c r="C30" s="129">
        <v>0</v>
      </c>
      <c r="D30" s="127">
        <f t="shared" si="8"/>
        <v>207</v>
      </c>
      <c r="E30" s="128">
        <v>376</v>
      </c>
      <c r="F30" s="129">
        <v>0</v>
      </c>
      <c r="G30" s="127">
        <f t="shared" si="9"/>
        <v>376</v>
      </c>
      <c r="H30" s="149">
        <f t="shared" si="3"/>
        <v>169</v>
      </c>
      <c r="I30" s="148">
        <f t="shared" si="5"/>
        <v>1.816425120772947</v>
      </c>
      <c r="J30" s="128">
        <v>395</v>
      </c>
      <c r="K30" s="129">
        <v>0</v>
      </c>
      <c r="L30" s="146">
        <f t="shared" si="10"/>
        <v>395</v>
      </c>
      <c r="M30" s="147">
        <f t="shared" si="4"/>
        <v>19</v>
      </c>
      <c r="N30" s="148">
        <f t="shared" si="6"/>
        <v>1.050531914893617</v>
      </c>
    </row>
    <row r="31" spans="1:14" ht="24">
      <c r="A31" s="109" t="s">
        <v>28</v>
      </c>
      <c r="B31" s="128">
        <v>897</v>
      </c>
      <c r="C31" s="129">
        <v>0</v>
      </c>
      <c r="D31" s="127">
        <f t="shared" si="8"/>
        <v>897</v>
      </c>
      <c r="E31" s="128">
        <v>1068</v>
      </c>
      <c r="F31" s="129">
        <v>0</v>
      </c>
      <c r="G31" s="127">
        <f t="shared" si="9"/>
        <v>1068</v>
      </c>
      <c r="H31" s="149">
        <f t="shared" si="3"/>
        <v>171</v>
      </c>
      <c r="I31" s="148">
        <f t="shared" si="5"/>
        <v>1.1906354515050168</v>
      </c>
      <c r="J31" s="128">
        <v>1125</v>
      </c>
      <c r="K31" s="129">
        <v>1</v>
      </c>
      <c r="L31" s="146">
        <f t="shared" si="10"/>
        <v>1126</v>
      </c>
      <c r="M31" s="147">
        <f t="shared" si="4"/>
        <v>58</v>
      </c>
      <c r="N31" s="148">
        <f t="shared" si="6"/>
        <v>1.054307116104869</v>
      </c>
    </row>
    <row r="32" spans="1:14" ht="15" customHeight="1">
      <c r="A32" s="112" t="s">
        <v>29</v>
      </c>
      <c r="B32" s="128">
        <v>2</v>
      </c>
      <c r="C32" s="129">
        <v>0</v>
      </c>
      <c r="D32" s="127">
        <f t="shared" si="8"/>
        <v>2</v>
      </c>
      <c r="E32" s="128">
        <v>1</v>
      </c>
      <c r="F32" s="129">
        <v>0</v>
      </c>
      <c r="G32" s="127">
        <f t="shared" si="9"/>
        <v>1</v>
      </c>
      <c r="H32" s="149">
        <f t="shared" si="3"/>
        <v>-1</v>
      </c>
      <c r="I32" s="148">
        <f t="shared" si="5"/>
        <v>0.5</v>
      </c>
      <c r="J32" s="135">
        <v>9</v>
      </c>
      <c r="K32" s="129">
        <v>1</v>
      </c>
      <c r="L32" s="146">
        <f t="shared" si="10"/>
        <v>10</v>
      </c>
      <c r="M32" s="147">
        <f t="shared" si="4"/>
        <v>9</v>
      </c>
      <c r="N32" s="148">
        <f t="shared" si="6"/>
        <v>10</v>
      </c>
    </row>
    <row r="33" spans="1:14" ht="15" customHeight="1">
      <c r="A33" s="112" t="s">
        <v>30</v>
      </c>
      <c r="B33" s="128">
        <v>242</v>
      </c>
      <c r="C33" s="129">
        <v>0</v>
      </c>
      <c r="D33" s="127">
        <f t="shared" si="8"/>
        <v>242</v>
      </c>
      <c r="E33" s="128">
        <v>186</v>
      </c>
      <c r="F33" s="129">
        <v>0</v>
      </c>
      <c r="G33" s="127">
        <f t="shared" si="9"/>
        <v>186</v>
      </c>
      <c r="H33" s="149">
        <f t="shared" si="3"/>
        <v>-56</v>
      </c>
      <c r="I33" s="148">
        <f t="shared" si="5"/>
        <v>0.768595041322314</v>
      </c>
      <c r="J33" s="135">
        <v>208</v>
      </c>
      <c r="K33" s="129">
        <v>0</v>
      </c>
      <c r="L33" s="146">
        <f t="shared" si="10"/>
        <v>208</v>
      </c>
      <c r="M33" s="147">
        <f t="shared" si="4"/>
        <v>22</v>
      </c>
      <c r="N33" s="148">
        <f t="shared" si="6"/>
        <v>1.118279569892473</v>
      </c>
    </row>
    <row r="34" spans="1:14" ht="24">
      <c r="A34" s="109" t="s">
        <v>31</v>
      </c>
      <c r="B34" s="128">
        <v>130</v>
      </c>
      <c r="C34" s="129">
        <v>0</v>
      </c>
      <c r="D34" s="127">
        <f t="shared" si="8"/>
        <v>130</v>
      </c>
      <c r="E34" s="128">
        <v>123</v>
      </c>
      <c r="F34" s="129">
        <v>0</v>
      </c>
      <c r="G34" s="127">
        <f t="shared" si="9"/>
        <v>123</v>
      </c>
      <c r="H34" s="149">
        <f t="shared" si="3"/>
        <v>-7</v>
      </c>
      <c r="I34" s="148">
        <f t="shared" si="5"/>
        <v>0.9461538461538461</v>
      </c>
      <c r="J34" s="156">
        <v>345</v>
      </c>
      <c r="K34" s="129">
        <v>0</v>
      </c>
      <c r="L34" s="146">
        <f t="shared" si="10"/>
        <v>345</v>
      </c>
      <c r="M34" s="147">
        <f t="shared" si="4"/>
        <v>222</v>
      </c>
      <c r="N34" s="148">
        <f t="shared" si="6"/>
        <v>2.8048780487804876</v>
      </c>
    </row>
    <row r="35" spans="1:14" ht="24">
      <c r="A35" s="109" t="s">
        <v>32</v>
      </c>
      <c r="B35" s="128">
        <v>130</v>
      </c>
      <c r="C35" s="129">
        <v>0</v>
      </c>
      <c r="D35" s="127">
        <f t="shared" si="8"/>
        <v>130</v>
      </c>
      <c r="E35" s="128">
        <v>123</v>
      </c>
      <c r="F35" s="129">
        <v>0</v>
      </c>
      <c r="G35" s="127">
        <f t="shared" si="9"/>
        <v>123</v>
      </c>
      <c r="H35" s="149">
        <f t="shared" si="3"/>
        <v>-7</v>
      </c>
      <c r="I35" s="148">
        <f t="shared" si="5"/>
        <v>0.9461538461538461</v>
      </c>
      <c r="J35" s="156">
        <v>345</v>
      </c>
      <c r="K35" s="129">
        <v>0</v>
      </c>
      <c r="L35" s="146">
        <f t="shared" si="10"/>
        <v>345</v>
      </c>
      <c r="M35" s="147">
        <f t="shared" si="4"/>
        <v>222</v>
      </c>
      <c r="N35" s="148">
        <f t="shared" si="6"/>
        <v>2.8048780487804876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3"/>
        <v>0</v>
      </c>
      <c r="I36" s="152">
        <f t="shared" si="5"/>
        <v>0</v>
      </c>
      <c r="J36" s="158">
        <v>0</v>
      </c>
      <c r="K36" s="131">
        <v>0</v>
      </c>
      <c r="L36" s="146">
        <f t="shared" si="10"/>
        <v>0</v>
      </c>
      <c r="M36" s="159">
        <f t="shared" si="4"/>
        <v>0</v>
      </c>
      <c r="N36" s="148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6044</v>
      </c>
      <c r="C37" s="137">
        <f t="shared" si="11"/>
        <v>0</v>
      </c>
      <c r="D37" s="138">
        <f t="shared" si="11"/>
        <v>6044</v>
      </c>
      <c r="E37" s="132">
        <f t="shared" si="11"/>
        <v>7084</v>
      </c>
      <c r="F37" s="133">
        <f t="shared" si="11"/>
        <v>0</v>
      </c>
      <c r="G37" s="134">
        <f t="shared" si="11"/>
        <v>7084</v>
      </c>
      <c r="H37" s="153">
        <f t="shared" si="3"/>
        <v>1040</v>
      </c>
      <c r="I37" s="154">
        <f t="shared" si="5"/>
        <v>1.172071475843812</v>
      </c>
      <c r="J37" s="133">
        <f>SUM(J19+J21+J22+J23+J24+J27+J32+J33+J34+J36)</f>
        <v>7280</v>
      </c>
      <c r="K37" s="133">
        <f>SUM(K19+K21+K22+K23+K24+K27+K32+K33+K34+K36)</f>
        <v>10</v>
      </c>
      <c r="L37" s="134">
        <f>SUM(L19+L21+L22+L23+L24+L27+L32+L33+L34+L36)</f>
        <v>7290</v>
      </c>
      <c r="M37" s="153">
        <f t="shared" si="4"/>
        <v>206</v>
      </c>
      <c r="N37" s="148">
        <f t="shared" si="6"/>
        <v>1.0290796160361377</v>
      </c>
    </row>
    <row r="38" spans="1:14" ht="15" customHeight="1" thickBot="1">
      <c r="A38" s="114" t="s">
        <v>35</v>
      </c>
      <c r="B38" s="132">
        <f>B18-B37</f>
        <v>264</v>
      </c>
      <c r="C38" s="133">
        <f>C18-C37</f>
        <v>0</v>
      </c>
      <c r="D38" s="139">
        <f>SUM(B38:C38)</f>
        <v>264</v>
      </c>
      <c r="E38" s="132">
        <f>E18-E37</f>
        <v>120</v>
      </c>
      <c r="F38" s="133">
        <f>F18-F37</f>
        <v>0</v>
      </c>
      <c r="G38" s="139">
        <f>SUM(E38:F38)</f>
        <v>120</v>
      </c>
      <c r="H38" s="153">
        <f>+E38-B38</f>
        <v>-144</v>
      </c>
      <c r="I38" s="154"/>
      <c r="J38" s="132">
        <f>J18-J37</f>
        <v>-1</v>
      </c>
      <c r="K38" s="133">
        <f>K18-K37</f>
        <v>1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+E39+F39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ht="14.25" customHeight="1">
      <c r="A41" s="4" t="s">
        <v>167</v>
      </c>
    </row>
    <row r="42" ht="14.25" customHeight="1">
      <c r="A42" s="4" t="s">
        <v>168</v>
      </c>
    </row>
    <row r="43" ht="14.25" customHeight="1">
      <c r="A43" s="4"/>
    </row>
    <row r="44" spans="1:10" ht="14.25" customHeight="1" thickBot="1">
      <c r="A44" s="4" t="s">
        <v>59</v>
      </c>
      <c r="B44" s="336" t="s">
        <v>120</v>
      </c>
      <c r="C44" s="336"/>
      <c r="D44" s="336"/>
      <c r="E44" s="336"/>
      <c r="F44" s="336"/>
      <c r="G44" s="336"/>
      <c r="H44" s="336"/>
      <c r="I44" s="336"/>
      <c r="J44" t="s">
        <v>36</v>
      </c>
    </row>
    <row r="45" spans="1:10" ht="14.25" customHeight="1">
      <c r="A45" s="264" t="s">
        <v>42</v>
      </c>
      <c r="B45" s="267" t="s">
        <v>102</v>
      </c>
      <c r="C45" s="318" t="s">
        <v>121</v>
      </c>
      <c r="D45" s="319"/>
      <c r="E45" s="319"/>
      <c r="F45" s="319"/>
      <c r="G45" s="319"/>
      <c r="H45" s="319"/>
      <c r="I45" s="320"/>
      <c r="J45" s="270" t="s">
        <v>103</v>
      </c>
    </row>
    <row r="46" spans="1:10" ht="14.25" customHeight="1">
      <c r="A46" s="265"/>
      <c r="B46" s="268"/>
      <c r="C46" s="405" t="s">
        <v>40</v>
      </c>
      <c r="D46" s="321" t="s">
        <v>41</v>
      </c>
      <c r="E46" s="322"/>
      <c r="F46" s="322"/>
      <c r="G46" s="322"/>
      <c r="H46" s="322"/>
      <c r="I46" s="323"/>
      <c r="J46" s="271"/>
    </row>
    <row r="47" spans="1:10" ht="14.25" customHeight="1">
      <c r="A47" s="266"/>
      <c r="B47" s="269"/>
      <c r="C47" s="274"/>
      <c r="D47" s="160">
        <v>1</v>
      </c>
      <c r="E47" s="160">
        <v>2</v>
      </c>
      <c r="F47" s="160">
        <v>3</v>
      </c>
      <c r="G47" s="160">
        <v>4</v>
      </c>
      <c r="H47" s="161">
        <v>5</v>
      </c>
      <c r="I47" s="161">
        <v>6</v>
      </c>
      <c r="J47" s="272"/>
    </row>
    <row r="48" spans="1:10" ht="14.25" customHeight="1" thickBot="1">
      <c r="A48" s="162">
        <v>7719</v>
      </c>
      <c r="B48" s="164">
        <v>1758</v>
      </c>
      <c r="C48" s="164">
        <f>SUM(D48:I48)</f>
        <v>345</v>
      </c>
      <c r="D48" s="165">
        <v>18</v>
      </c>
      <c r="E48" s="164">
        <v>22</v>
      </c>
      <c r="F48" s="164">
        <v>69</v>
      </c>
      <c r="G48" s="164">
        <v>0</v>
      </c>
      <c r="H48" s="166">
        <v>0</v>
      </c>
      <c r="I48" s="166">
        <v>236</v>
      </c>
      <c r="J48" s="210">
        <f>A48-B48-C48</f>
        <v>5616</v>
      </c>
    </row>
    <row r="49" spans="1:9" ht="14.25" customHeight="1">
      <c r="A49" s="79"/>
      <c r="B49" s="80"/>
      <c r="C49" s="80"/>
      <c r="D49" s="80"/>
      <c r="E49" s="80"/>
      <c r="F49" s="80"/>
      <c r="G49" s="80"/>
      <c r="H49" s="80"/>
      <c r="I49" s="80"/>
    </row>
    <row r="50" spans="1:9" ht="14.25" customHeight="1">
      <c r="A50" s="79"/>
      <c r="B50" s="80"/>
      <c r="C50" s="80"/>
      <c r="D50" s="80"/>
      <c r="E50" s="80"/>
      <c r="F50" s="80"/>
      <c r="G50" s="80"/>
      <c r="H50" s="80"/>
      <c r="I50" s="80"/>
    </row>
    <row r="51" spans="1:12" ht="14.25" customHeight="1" thickBot="1">
      <c r="A51" s="306" t="s">
        <v>82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</row>
    <row r="52" spans="1:12" ht="26.25" customHeight="1">
      <c r="A52" s="280" t="s">
        <v>44</v>
      </c>
      <c r="B52" s="229" t="s">
        <v>104</v>
      </c>
      <c r="C52" s="231" t="s">
        <v>105</v>
      </c>
      <c r="D52" s="232"/>
      <c r="E52" s="232"/>
      <c r="F52" s="233"/>
      <c r="G52" s="229" t="s">
        <v>106</v>
      </c>
      <c r="H52" s="275" t="s">
        <v>55</v>
      </c>
      <c r="I52" s="277" t="s">
        <v>107</v>
      </c>
      <c r="J52" s="342"/>
      <c r="K52" s="342"/>
      <c r="L52" s="343"/>
    </row>
    <row r="53" spans="1:12" ht="23.25" thickBot="1">
      <c r="A53" s="281"/>
      <c r="B53" s="230"/>
      <c r="C53" s="170" t="s">
        <v>88</v>
      </c>
      <c r="D53" s="171" t="s">
        <v>45</v>
      </c>
      <c r="E53" s="171" t="s">
        <v>46</v>
      </c>
      <c r="F53" s="172" t="s">
        <v>89</v>
      </c>
      <c r="G53" s="230"/>
      <c r="H53" s="341"/>
      <c r="I53" s="168" t="s">
        <v>108</v>
      </c>
      <c r="J53" s="169" t="s">
        <v>45</v>
      </c>
      <c r="K53" s="169" t="s">
        <v>46</v>
      </c>
      <c r="L53" s="211" t="s">
        <v>109</v>
      </c>
    </row>
    <row r="54" spans="1:12" ht="14.25" customHeight="1">
      <c r="A54" s="36" t="s">
        <v>47</v>
      </c>
      <c r="B54" s="213">
        <v>843.69</v>
      </c>
      <c r="C54" s="183" t="s">
        <v>48</v>
      </c>
      <c r="D54" s="183" t="s">
        <v>48</v>
      </c>
      <c r="E54" s="183" t="s">
        <v>48</v>
      </c>
      <c r="F54" s="184" t="s">
        <v>48</v>
      </c>
      <c r="G54" s="213">
        <v>1015.69</v>
      </c>
      <c r="H54" s="176" t="s">
        <v>48</v>
      </c>
      <c r="I54" s="183" t="s">
        <v>48</v>
      </c>
      <c r="J54" s="183" t="s">
        <v>48</v>
      </c>
      <c r="K54" s="183" t="s">
        <v>48</v>
      </c>
      <c r="L54" s="187" t="s">
        <v>48</v>
      </c>
    </row>
    <row r="55" spans="1:12" ht="14.25" customHeight="1">
      <c r="A55" s="41" t="s">
        <v>49</v>
      </c>
      <c r="B55" s="178">
        <v>148.82</v>
      </c>
      <c r="C55" s="179">
        <v>149</v>
      </c>
      <c r="D55" s="179">
        <v>20</v>
      </c>
      <c r="E55" s="179">
        <v>40</v>
      </c>
      <c r="F55" s="180">
        <f>+C55+D55-E55</f>
        <v>129</v>
      </c>
      <c r="G55" s="178">
        <v>128.82</v>
      </c>
      <c r="H55" s="181">
        <f>+G55-F55</f>
        <v>-0.18000000000000682</v>
      </c>
      <c r="I55" s="179">
        <f>F55</f>
        <v>129</v>
      </c>
      <c r="J55" s="179">
        <v>0</v>
      </c>
      <c r="K55" s="179">
        <v>0</v>
      </c>
      <c r="L55" s="181">
        <f>+I55+J55-K55</f>
        <v>129</v>
      </c>
    </row>
    <row r="56" spans="1:12" ht="14.25" customHeight="1">
      <c r="A56" s="41" t="s">
        <v>50</v>
      </c>
      <c r="B56" s="178">
        <v>327.16</v>
      </c>
      <c r="C56" s="179">
        <v>327</v>
      </c>
      <c r="D56" s="179">
        <v>256</v>
      </c>
      <c r="E56" s="179">
        <v>407</v>
      </c>
      <c r="F56" s="180">
        <f>+C56+D56-E56</f>
        <v>176</v>
      </c>
      <c r="G56" s="178">
        <v>175.8</v>
      </c>
      <c r="H56" s="181">
        <f>+G56-F56</f>
        <v>-0.19999999999998863</v>
      </c>
      <c r="I56" s="179">
        <f>F56</f>
        <v>176</v>
      </c>
      <c r="J56" s="179">
        <v>0</v>
      </c>
      <c r="K56" s="179">
        <v>50</v>
      </c>
      <c r="L56" s="181">
        <f>+I56+J56-K56</f>
        <v>126</v>
      </c>
    </row>
    <row r="57" spans="1:12" ht="14.25" customHeight="1">
      <c r="A57" s="41" t="s">
        <v>51</v>
      </c>
      <c r="B57" s="178">
        <v>63.2</v>
      </c>
      <c r="C57" s="179">
        <v>63</v>
      </c>
      <c r="D57" s="179">
        <v>723</v>
      </c>
      <c r="E57" s="179">
        <v>346</v>
      </c>
      <c r="F57" s="180">
        <f>+C57+D57-E57</f>
        <v>440</v>
      </c>
      <c r="G57" s="178">
        <v>440.11</v>
      </c>
      <c r="H57" s="181">
        <f>+G57-F57</f>
        <v>0.11000000000001364</v>
      </c>
      <c r="I57" s="179">
        <f>F57</f>
        <v>440</v>
      </c>
      <c r="J57" s="179">
        <v>645</v>
      </c>
      <c r="K57" s="179">
        <v>789</v>
      </c>
      <c r="L57" s="181">
        <f>+I57+J57-K57</f>
        <v>296</v>
      </c>
    </row>
    <row r="58" spans="1:12" ht="14.25" customHeight="1">
      <c r="A58" s="41" t="s">
        <v>52</v>
      </c>
      <c r="B58" s="178">
        <f>B54-(B55+B56+B57)</f>
        <v>304.51</v>
      </c>
      <c r="C58" s="183" t="s">
        <v>48</v>
      </c>
      <c r="D58" s="183" t="s">
        <v>48</v>
      </c>
      <c r="E58" s="183" t="s">
        <v>48</v>
      </c>
      <c r="F58" s="184" t="s">
        <v>48</v>
      </c>
      <c r="G58" s="178">
        <f>G54-(G55+G56+G57)</f>
        <v>270.96000000000004</v>
      </c>
      <c r="H58" s="185" t="s">
        <v>48</v>
      </c>
      <c r="I58" s="183" t="s">
        <v>48</v>
      </c>
      <c r="J58" s="183" t="s">
        <v>48</v>
      </c>
      <c r="K58" s="183" t="s">
        <v>48</v>
      </c>
      <c r="L58" s="187" t="s">
        <v>48</v>
      </c>
    </row>
    <row r="59" spans="1:12" ht="14.25" customHeight="1" thickBot="1">
      <c r="A59" s="43" t="s">
        <v>53</v>
      </c>
      <c r="B59" s="198">
        <v>20.48</v>
      </c>
      <c r="C59" s="199">
        <v>40</v>
      </c>
      <c r="D59" s="199">
        <v>51</v>
      </c>
      <c r="E59" s="199">
        <v>40</v>
      </c>
      <c r="F59" s="200">
        <f>+C59+D59-E59</f>
        <v>51</v>
      </c>
      <c r="G59" s="198">
        <v>36.05</v>
      </c>
      <c r="H59" s="201">
        <f>+G59-F59</f>
        <v>-14.950000000000003</v>
      </c>
      <c r="I59" s="199">
        <f>F59</f>
        <v>51</v>
      </c>
      <c r="J59" s="199">
        <v>54</v>
      </c>
      <c r="K59" s="199">
        <v>49</v>
      </c>
      <c r="L59" s="201">
        <f>+I59+J59-K59</f>
        <v>56</v>
      </c>
    </row>
    <row r="60" spans="1:8" ht="14.25" customHeight="1">
      <c r="A60" s="4" t="s">
        <v>141</v>
      </c>
      <c r="B60" s="103"/>
      <c r="C60" s="103"/>
      <c r="D60" s="103"/>
      <c r="E60" s="103"/>
      <c r="F60" s="103"/>
      <c r="G60" s="103"/>
      <c r="H60" s="103"/>
    </row>
    <row r="61" spans="1:9" ht="14.25" customHeight="1">
      <c r="A61" s="400"/>
      <c r="B61" s="400"/>
      <c r="C61" s="400"/>
      <c r="D61" s="400"/>
      <c r="E61" s="400"/>
      <c r="F61" s="400"/>
      <c r="G61" s="400"/>
      <c r="H61" s="400"/>
      <c r="I61" s="400"/>
    </row>
    <row r="62" ht="14.25" customHeight="1" thickBot="1">
      <c r="A62" s="4"/>
    </row>
    <row r="63" spans="1:12" ht="14.25" customHeight="1">
      <c r="A63" s="299" t="s">
        <v>110</v>
      </c>
      <c r="B63" s="349"/>
      <c r="C63" s="349"/>
      <c r="D63" s="349"/>
      <c r="E63" s="349"/>
      <c r="F63" s="349"/>
      <c r="G63" s="349"/>
      <c r="H63" s="349"/>
      <c r="I63" s="349"/>
      <c r="J63" s="349"/>
      <c r="K63" s="52"/>
      <c r="L63" s="53"/>
    </row>
    <row r="64" spans="1:12" ht="14.25" customHeight="1">
      <c r="A64" s="404" t="s">
        <v>39</v>
      </c>
      <c r="B64" s="350"/>
      <c r="C64" s="350"/>
      <c r="D64" s="350"/>
      <c r="E64" s="350"/>
      <c r="F64" s="54" t="s">
        <v>38</v>
      </c>
      <c r="G64" s="238" t="s">
        <v>56</v>
      </c>
      <c r="H64" s="239"/>
      <c r="I64" s="239"/>
      <c r="J64" s="239"/>
      <c r="K64" s="240"/>
      <c r="L64" s="78" t="s">
        <v>38</v>
      </c>
    </row>
    <row r="65" spans="1:12" ht="14.25" customHeight="1">
      <c r="A65" s="395" t="s">
        <v>127</v>
      </c>
      <c r="B65" s="396"/>
      <c r="C65" s="396"/>
      <c r="D65" s="396"/>
      <c r="E65" s="397"/>
      <c r="F65" s="386">
        <v>300</v>
      </c>
      <c r="G65" s="287" t="s">
        <v>125</v>
      </c>
      <c r="H65" s="403"/>
      <c r="I65" s="403"/>
      <c r="J65" s="403"/>
      <c r="K65" s="403"/>
      <c r="L65" s="327">
        <v>90</v>
      </c>
    </row>
    <row r="66" spans="1:12" ht="15" customHeight="1">
      <c r="A66" s="401" t="s">
        <v>128</v>
      </c>
      <c r="B66" s="402"/>
      <c r="C66" s="402"/>
      <c r="D66" s="402"/>
      <c r="E66" s="402"/>
      <c r="F66" s="387"/>
      <c r="G66" s="324" t="s">
        <v>126</v>
      </c>
      <c r="H66" s="325"/>
      <c r="I66" s="325"/>
      <c r="J66" s="325"/>
      <c r="K66" s="326"/>
      <c r="L66" s="384"/>
    </row>
    <row r="67" spans="1:12" ht="15" customHeight="1">
      <c r="A67" s="242" t="s">
        <v>129</v>
      </c>
      <c r="B67" s="243"/>
      <c r="C67" s="243"/>
      <c r="D67" s="243"/>
      <c r="E67" s="243"/>
      <c r="F67" s="386">
        <v>105</v>
      </c>
      <c r="G67" s="324"/>
      <c r="H67" s="325"/>
      <c r="I67" s="325"/>
      <c r="J67" s="325"/>
      <c r="K67" s="326"/>
      <c r="L67" s="384"/>
    </row>
    <row r="68" spans="1:12" ht="15" customHeight="1">
      <c r="A68" s="401" t="s">
        <v>170</v>
      </c>
      <c r="B68" s="402"/>
      <c r="C68" s="402"/>
      <c r="D68" s="402"/>
      <c r="E68" s="402"/>
      <c r="F68" s="387"/>
      <c r="G68" s="324"/>
      <c r="H68" s="325"/>
      <c r="I68" s="325"/>
      <c r="J68" s="325"/>
      <c r="K68" s="326"/>
      <c r="L68" s="384"/>
    </row>
    <row r="69" spans="1:12" ht="15" customHeight="1">
      <c r="A69" s="244" t="s">
        <v>130</v>
      </c>
      <c r="B69" s="245"/>
      <c r="C69" s="245"/>
      <c r="D69" s="245"/>
      <c r="E69" s="245"/>
      <c r="F69" s="408">
        <v>58</v>
      </c>
      <c r="G69" s="324"/>
      <c r="H69" s="325"/>
      <c r="I69" s="325"/>
      <c r="J69" s="325"/>
      <c r="K69" s="326"/>
      <c r="L69" s="384"/>
    </row>
    <row r="70" spans="1:12" ht="15" customHeight="1" thickBot="1">
      <c r="A70" s="246" t="s">
        <v>170</v>
      </c>
      <c r="B70" s="247"/>
      <c r="C70" s="247"/>
      <c r="D70" s="247"/>
      <c r="E70" s="247"/>
      <c r="F70" s="388"/>
      <c r="G70" s="330"/>
      <c r="H70" s="331"/>
      <c r="I70" s="331"/>
      <c r="J70" s="331"/>
      <c r="K70" s="332"/>
      <c r="L70" s="385"/>
    </row>
    <row r="71" spans="1:12" ht="14.25" customHeight="1" thickBot="1">
      <c r="A71" s="357" t="s">
        <v>70</v>
      </c>
      <c r="B71" s="358"/>
      <c r="C71" s="358"/>
      <c r="D71" s="358"/>
      <c r="E71" s="359"/>
      <c r="F71" s="99">
        <f>SUM(F65:F70)</f>
        <v>463</v>
      </c>
      <c r="G71" s="258" t="s">
        <v>70</v>
      </c>
      <c r="H71" s="360"/>
      <c r="I71" s="360"/>
      <c r="J71" s="360"/>
      <c r="K71" s="360"/>
      <c r="L71" s="100">
        <f>SUM(L65:L66)</f>
        <v>90</v>
      </c>
    </row>
    <row r="72" spans="1:6" ht="14.25" customHeight="1" thickBot="1">
      <c r="A72" s="256" t="s">
        <v>95</v>
      </c>
      <c r="B72" s="257"/>
      <c r="C72" s="257"/>
      <c r="D72" s="257"/>
      <c r="E72" s="399"/>
      <c r="F72" s="99">
        <v>236</v>
      </c>
    </row>
    <row r="73" ht="14.25" customHeight="1">
      <c r="A73" s="4"/>
    </row>
    <row r="74" ht="14.25" customHeight="1">
      <c r="A74" s="4"/>
    </row>
    <row r="75" spans="1:9" ht="14.25" customHeight="1">
      <c r="A75" s="4"/>
      <c r="B75" s="252" t="s">
        <v>117</v>
      </c>
      <c r="C75" s="252"/>
      <c r="D75" s="252"/>
      <c r="E75" s="252"/>
      <c r="F75" s="252"/>
      <c r="G75" s="252"/>
      <c r="H75" s="252"/>
      <c r="I75" s="252"/>
    </row>
    <row r="76" ht="13.5" thickBot="1">
      <c r="A76" s="4"/>
    </row>
    <row r="77" spans="1:9" ht="13.5" thickBot="1">
      <c r="A77" s="4"/>
      <c r="B77" s="81" t="s">
        <v>74</v>
      </c>
      <c r="C77" s="82"/>
      <c r="D77" s="83"/>
      <c r="E77" s="299" t="s">
        <v>75</v>
      </c>
      <c r="F77" s="300"/>
      <c r="G77" s="301"/>
      <c r="H77" s="302" t="s">
        <v>57</v>
      </c>
      <c r="I77" s="303"/>
    </row>
    <row r="78" spans="1:9" ht="12.75">
      <c r="A78" s="4"/>
      <c r="B78" s="203" t="s">
        <v>58</v>
      </c>
      <c r="C78" s="204" t="s">
        <v>76</v>
      </c>
      <c r="D78" s="205" t="s">
        <v>77</v>
      </c>
      <c r="E78" s="203" t="s">
        <v>58</v>
      </c>
      <c r="F78" s="204" t="s">
        <v>76</v>
      </c>
      <c r="G78" s="205" t="s">
        <v>78</v>
      </c>
      <c r="H78" s="304" t="s">
        <v>79</v>
      </c>
      <c r="I78" s="305"/>
    </row>
    <row r="79" spans="1:9" ht="13.5" thickBot="1">
      <c r="A79" s="4"/>
      <c r="B79" s="206">
        <v>2005</v>
      </c>
      <c r="C79" s="207">
        <v>2006</v>
      </c>
      <c r="D79" s="208"/>
      <c r="E79" s="206">
        <v>2005</v>
      </c>
      <c r="F79" s="207">
        <v>2006</v>
      </c>
      <c r="G79" s="208" t="s">
        <v>118</v>
      </c>
      <c r="H79" s="262" t="s">
        <v>83</v>
      </c>
      <c r="I79" s="263"/>
    </row>
    <row r="80" spans="1:14" s="5" customFormat="1" ht="18.75" customHeight="1" thickBot="1">
      <c r="A80" s="4"/>
      <c r="B80" s="92">
        <v>14.5</v>
      </c>
      <c r="C80" s="93">
        <v>13.5</v>
      </c>
      <c r="D80" s="94">
        <f>SUM(C80-B80)</f>
        <v>-1</v>
      </c>
      <c r="E80" s="95">
        <f>H81/(12*B80)*1000</f>
        <v>14764.367816091954</v>
      </c>
      <c r="F80" s="93">
        <f>H80/(12*C80)*1000</f>
        <v>16654.32098765432</v>
      </c>
      <c r="G80" s="96">
        <f>PRODUCT(F80/E80*100)</f>
        <v>112.80077274627682</v>
      </c>
      <c r="H80" s="374">
        <v>2698</v>
      </c>
      <c r="I80" s="375"/>
      <c r="J80"/>
      <c r="K80"/>
      <c r="L80"/>
      <c r="M80"/>
      <c r="N80"/>
    </row>
    <row r="81" spans="1:9" ht="15" customHeight="1" hidden="1">
      <c r="A81" s="4"/>
      <c r="H81" s="340">
        <v>2569</v>
      </c>
      <c r="I81" s="340"/>
    </row>
    <row r="82" ht="16.5" customHeight="1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</sheetData>
  <mergeCells count="50">
    <mergeCell ref="G66:K70"/>
    <mergeCell ref="L65:L70"/>
    <mergeCell ref="F67:F68"/>
    <mergeCell ref="F69:F70"/>
    <mergeCell ref="A67:E67"/>
    <mergeCell ref="A68:E68"/>
    <mergeCell ref="A69:E69"/>
    <mergeCell ref="A70:E70"/>
    <mergeCell ref="A3:N3"/>
    <mergeCell ref="B44:I44"/>
    <mergeCell ref="A5:A8"/>
    <mergeCell ref="H6:I6"/>
    <mergeCell ref="B5:N5"/>
    <mergeCell ref="M6:N6"/>
    <mergeCell ref="J39:L39"/>
    <mergeCell ref="B40:D40"/>
    <mergeCell ref="E40:G40"/>
    <mergeCell ref="E39:G39"/>
    <mergeCell ref="B39:D39"/>
    <mergeCell ref="J45:J47"/>
    <mergeCell ref="C46:C47"/>
    <mergeCell ref="H52:H53"/>
    <mergeCell ref="I52:L52"/>
    <mergeCell ref="C45:I45"/>
    <mergeCell ref="D46:I46"/>
    <mergeCell ref="A51:L51"/>
    <mergeCell ref="A45:A47"/>
    <mergeCell ref="B45:B47"/>
    <mergeCell ref="G64:K64"/>
    <mergeCell ref="A52:A53"/>
    <mergeCell ref="B52:B53"/>
    <mergeCell ref="C52:F52"/>
    <mergeCell ref="G52:G53"/>
    <mergeCell ref="H79:I79"/>
    <mergeCell ref="H80:I80"/>
    <mergeCell ref="H81:I81"/>
    <mergeCell ref="B75:I75"/>
    <mergeCell ref="E77:G77"/>
    <mergeCell ref="H77:I77"/>
    <mergeCell ref="H78:I78"/>
    <mergeCell ref="A72:E72"/>
    <mergeCell ref="F65:F66"/>
    <mergeCell ref="A61:I61"/>
    <mergeCell ref="A71:E71"/>
    <mergeCell ref="G71:K71"/>
    <mergeCell ref="A66:E66"/>
    <mergeCell ref="A65:E65"/>
    <mergeCell ref="G65:K65"/>
    <mergeCell ref="A63:J63"/>
    <mergeCell ref="A64:E64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9"/>
  <sheetViews>
    <sheetView workbookViewId="0" topLeftCell="B1">
      <selection activeCell="D22" sqref="D22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00390625" style="0" customWidth="1"/>
    <col min="15" max="15" width="9.75390625" style="0" customWidth="1"/>
  </cols>
  <sheetData>
    <row r="1" ht="12.75">
      <c r="L1" s="6" t="s">
        <v>180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66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125</v>
      </c>
      <c r="C10" s="129">
        <v>0</v>
      </c>
      <c r="D10" s="127">
        <f t="shared" si="0"/>
        <v>125</v>
      </c>
      <c r="E10" s="128">
        <v>129</v>
      </c>
      <c r="F10" s="129">
        <v>0</v>
      </c>
      <c r="G10" s="127">
        <f aca="true" t="shared" si="2" ref="G10:G17">SUM(E10:F10)</f>
        <v>129</v>
      </c>
      <c r="H10" s="149">
        <f aca="true" t="shared" si="3" ref="H10:H37">+G10-D10</f>
        <v>4</v>
      </c>
      <c r="I10" s="148">
        <f>IF(D10=0,0,+G10/D10)</f>
        <v>1.032</v>
      </c>
      <c r="J10" s="135">
        <v>129</v>
      </c>
      <c r="K10" s="129">
        <v>0</v>
      </c>
      <c r="L10" s="146">
        <f t="shared" si="1"/>
        <v>129</v>
      </c>
      <c r="M10" s="149">
        <f aca="true" t="shared" si="4" ref="M10:M37">+L10-G10</f>
        <v>0</v>
      </c>
      <c r="N10" s="148">
        <f>IF(G10=0,0,+L10/G10)</f>
        <v>1</v>
      </c>
    </row>
    <row r="11" spans="1:14" ht="15" customHeight="1">
      <c r="A11" s="109" t="s">
        <v>8</v>
      </c>
      <c r="B11" s="128">
        <v>25</v>
      </c>
      <c r="C11" s="129">
        <v>28</v>
      </c>
      <c r="D11" s="127">
        <f t="shared" si="0"/>
        <v>53</v>
      </c>
      <c r="E11" s="128">
        <v>9</v>
      </c>
      <c r="F11" s="129">
        <v>15</v>
      </c>
      <c r="G11" s="127">
        <f t="shared" si="2"/>
        <v>24</v>
      </c>
      <c r="H11" s="149">
        <f t="shared" si="3"/>
        <v>-29</v>
      </c>
      <c r="I11" s="148">
        <f aca="true" t="shared" si="5" ref="I11:I37">IF(D11=0,0,+G11/D11)</f>
        <v>0.4528301886792453</v>
      </c>
      <c r="J11" s="135">
        <v>3</v>
      </c>
      <c r="K11" s="129">
        <v>23</v>
      </c>
      <c r="L11" s="146">
        <f t="shared" si="1"/>
        <v>26</v>
      </c>
      <c r="M11" s="149">
        <f t="shared" si="4"/>
        <v>2</v>
      </c>
      <c r="N11" s="148">
        <f aca="true" t="shared" si="6" ref="N11:N37">IF(G11=0,0,+L11/G11)</f>
        <v>1.0833333333333333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 t="shared" si="5"/>
        <v>0</v>
      </c>
      <c r="J12" s="135">
        <v>0</v>
      </c>
      <c r="K12" s="129">
        <v>0</v>
      </c>
      <c r="L12" s="146">
        <f t="shared" si="1"/>
        <v>0</v>
      </c>
      <c r="M12" s="149">
        <f t="shared" si="4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51</v>
      </c>
      <c r="C13" s="129">
        <v>7</v>
      </c>
      <c r="D13" s="127">
        <f t="shared" si="0"/>
        <v>58</v>
      </c>
      <c r="E13" s="128">
        <v>126</v>
      </c>
      <c r="F13" s="129">
        <v>9</v>
      </c>
      <c r="G13" s="127">
        <f t="shared" si="2"/>
        <v>135</v>
      </c>
      <c r="H13" s="149">
        <f t="shared" si="3"/>
        <v>77</v>
      </c>
      <c r="I13" s="148">
        <f t="shared" si="5"/>
        <v>2.3275862068965516</v>
      </c>
      <c r="J13" s="135">
        <v>200</v>
      </c>
      <c r="K13" s="129">
        <v>8</v>
      </c>
      <c r="L13" s="146">
        <f t="shared" si="1"/>
        <v>208</v>
      </c>
      <c r="M13" s="149">
        <f t="shared" si="4"/>
        <v>73</v>
      </c>
      <c r="N13" s="148">
        <f t="shared" si="6"/>
        <v>1.5407407407407407</v>
      </c>
    </row>
    <row r="14" spans="1:14" ht="15" customHeight="1">
      <c r="A14" s="109" t="s">
        <v>11</v>
      </c>
      <c r="B14" s="128">
        <v>50</v>
      </c>
      <c r="C14" s="129">
        <v>0</v>
      </c>
      <c r="D14" s="127">
        <f t="shared" si="0"/>
        <v>50</v>
      </c>
      <c r="E14" s="128">
        <v>124</v>
      </c>
      <c r="F14" s="129">
        <v>0</v>
      </c>
      <c r="G14" s="127">
        <f t="shared" si="2"/>
        <v>124</v>
      </c>
      <c r="H14" s="149">
        <f t="shared" si="3"/>
        <v>74</v>
      </c>
      <c r="I14" s="148">
        <f t="shared" si="5"/>
        <v>2.48</v>
      </c>
      <c r="J14" s="135">
        <v>200</v>
      </c>
      <c r="K14" s="129">
        <v>0</v>
      </c>
      <c r="L14" s="146">
        <f t="shared" si="1"/>
        <v>200</v>
      </c>
      <c r="M14" s="149">
        <f t="shared" si="4"/>
        <v>76</v>
      </c>
      <c r="N14" s="148">
        <f t="shared" si="6"/>
        <v>1.6129032258064515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5"/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5"/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7287</v>
      </c>
      <c r="C17" s="131">
        <v>0</v>
      </c>
      <c r="D17" s="127">
        <f t="shared" si="0"/>
        <v>7287</v>
      </c>
      <c r="E17" s="130">
        <v>7625</v>
      </c>
      <c r="F17" s="131">
        <v>0</v>
      </c>
      <c r="G17" s="127">
        <f t="shared" si="2"/>
        <v>7625</v>
      </c>
      <c r="H17" s="151">
        <f t="shared" si="3"/>
        <v>338</v>
      </c>
      <c r="I17" s="152">
        <f t="shared" si="5"/>
        <v>1.0463839714560175</v>
      </c>
      <c r="J17" s="150">
        <v>7570</v>
      </c>
      <c r="K17" s="131">
        <v>0</v>
      </c>
      <c r="L17" s="146">
        <f t="shared" si="1"/>
        <v>7570</v>
      </c>
      <c r="M17" s="151">
        <f t="shared" si="4"/>
        <v>-55</v>
      </c>
      <c r="N17" s="152">
        <f t="shared" si="6"/>
        <v>0.9927868852459016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7488</v>
      </c>
      <c r="C18" s="133">
        <f t="shared" si="7"/>
        <v>35</v>
      </c>
      <c r="D18" s="134">
        <f t="shared" si="7"/>
        <v>7523</v>
      </c>
      <c r="E18" s="133">
        <f t="shared" si="7"/>
        <v>7889</v>
      </c>
      <c r="F18" s="133">
        <f t="shared" si="7"/>
        <v>24</v>
      </c>
      <c r="G18" s="134">
        <f t="shared" si="7"/>
        <v>7913</v>
      </c>
      <c r="H18" s="153">
        <f t="shared" si="3"/>
        <v>390</v>
      </c>
      <c r="I18" s="154">
        <f t="shared" si="5"/>
        <v>1.051841020869334</v>
      </c>
      <c r="J18" s="133">
        <f>SUM(J9+J10+J11+J12+J13+J15+J17)</f>
        <v>7902</v>
      </c>
      <c r="K18" s="133">
        <f>SUM(K9+K10+K11+K12+K13+K15+K17)</f>
        <v>31</v>
      </c>
      <c r="L18" s="134">
        <f>SUM(L9+L10+L11+L12+L13+L15+L17)</f>
        <v>7933</v>
      </c>
      <c r="M18" s="153">
        <f t="shared" si="4"/>
        <v>20</v>
      </c>
      <c r="N18" s="154">
        <f t="shared" si="6"/>
        <v>1.0025274864147604</v>
      </c>
    </row>
    <row r="19" spans="1:14" ht="15" customHeight="1">
      <c r="A19" s="111" t="s">
        <v>16</v>
      </c>
      <c r="B19" s="125">
        <v>654</v>
      </c>
      <c r="C19" s="126">
        <v>0</v>
      </c>
      <c r="D19" s="127">
        <f aca="true" t="shared" si="8" ref="D19:D36">SUM(B19:C19)</f>
        <v>654</v>
      </c>
      <c r="E19" s="125">
        <v>470</v>
      </c>
      <c r="F19" s="126">
        <v>0</v>
      </c>
      <c r="G19" s="127">
        <f aca="true" t="shared" si="9" ref="G19:G36">SUM(E19:F19)</f>
        <v>470</v>
      </c>
      <c r="H19" s="147">
        <f t="shared" si="3"/>
        <v>-184</v>
      </c>
      <c r="I19" s="155">
        <f t="shared" si="5"/>
        <v>0.7186544342507645</v>
      </c>
      <c r="J19" s="145">
        <v>509</v>
      </c>
      <c r="K19" s="126">
        <v>0</v>
      </c>
      <c r="L19" s="146">
        <f aca="true" t="shared" si="10" ref="L19:L36">SUM(J19:K19)</f>
        <v>509</v>
      </c>
      <c r="M19" s="147">
        <f t="shared" si="4"/>
        <v>39</v>
      </c>
      <c r="N19" s="155">
        <f t="shared" si="6"/>
        <v>1.0829787234042554</v>
      </c>
    </row>
    <row r="20" spans="1:14" ht="24">
      <c r="A20" s="109" t="s">
        <v>17</v>
      </c>
      <c r="B20" s="125">
        <v>194</v>
      </c>
      <c r="C20" s="126">
        <v>0</v>
      </c>
      <c r="D20" s="127">
        <f t="shared" si="8"/>
        <v>194</v>
      </c>
      <c r="E20" s="125">
        <v>62</v>
      </c>
      <c r="F20" s="126">
        <v>0</v>
      </c>
      <c r="G20" s="127">
        <f t="shared" si="9"/>
        <v>62</v>
      </c>
      <c r="H20" s="149">
        <f t="shared" si="3"/>
        <v>-132</v>
      </c>
      <c r="I20" s="148">
        <f t="shared" si="5"/>
        <v>0.31958762886597936</v>
      </c>
      <c r="J20" s="145">
        <v>85</v>
      </c>
      <c r="K20" s="126">
        <v>0</v>
      </c>
      <c r="L20" s="146">
        <f t="shared" si="10"/>
        <v>85</v>
      </c>
      <c r="M20" s="147">
        <f t="shared" si="4"/>
        <v>23</v>
      </c>
      <c r="N20" s="148">
        <f t="shared" si="6"/>
        <v>1.3709677419354838</v>
      </c>
    </row>
    <row r="21" spans="1:14" ht="15" customHeight="1">
      <c r="A21" s="109" t="s">
        <v>18</v>
      </c>
      <c r="B21" s="128">
        <v>551</v>
      </c>
      <c r="C21" s="129">
        <v>0</v>
      </c>
      <c r="D21" s="127">
        <f t="shared" si="8"/>
        <v>551</v>
      </c>
      <c r="E21" s="128">
        <v>579</v>
      </c>
      <c r="F21" s="129">
        <v>0</v>
      </c>
      <c r="G21" s="127">
        <f t="shared" si="9"/>
        <v>579</v>
      </c>
      <c r="H21" s="149">
        <f t="shared" si="3"/>
        <v>28</v>
      </c>
      <c r="I21" s="148">
        <f t="shared" si="5"/>
        <v>1.0508166969147006</v>
      </c>
      <c r="J21" s="128">
        <v>792</v>
      </c>
      <c r="K21" s="129">
        <v>0</v>
      </c>
      <c r="L21" s="146">
        <f t="shared" si="10"/>
        <v>792</v>
      </c>
      <c r="M21" s="147">
        <f t="shared" si="4"/>
        <v>213</v>
      </c>
      <c r="N21" s="148">
        <f t="shared" si="6"/>
        <v>1.3678756476683938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5"/>
        <v>0</v>
      </c>
      <c r="J22" s="135">
        <v>0</v>
      </c>
      <c r="K22" s="129">
        <v>0</v>
      </c>
      <c r="L22" s="146">
        <f t="shared" si="10"/>
        <v>0</v>
      </c>
      <c r="M22" s="147">
        <f t="shared" si="4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23</v>
      </c>
      <c r="C23" s="129">
        <v>7</v>
      </c>
      <c r="D23" s="127">
        <f t="shared" si="8"/>
        <v>30</v>
      </c>
      <c r="E23" s="128">
        <v>7</v>
      </c>
      <c r="F23" s="129">
        <v>8</v>
      </c>
      <c r="G23" s="127">
        <f t="shared" si="9"/>
        <v>15</v>
      </c>
      <c r="H23" s="149">
        <f t="shared" si="3"/>
        <v>-15</v>
      </c>
      <c r="I23" s="148">
        <f t="shared" si="5"/>
        <v>0.5</v>
      </c>
      <c r="J23" s="135">
        <v>3</v>
      </c>
      <c r="K23" s="129">
        <v>7</v>
      </c>
      <c r="L23" s="146">
        <f t="shared" si="10"/>
        <v>10</v>
      </c>
      <c r="M23" s="147">
        <f t="shared" si="4"/>
        <v>-5</v>
      </c>
      <c r="N23" s="148">
        <f t="shared" si="6"/>
        <v>0.6666666666666666</v>
      </c>
    </row>
    <row r="24" spans="1:14" ht="15" customHeight="1">
      <c r="A24" s="109" t="s">
        <v>21</v>
      </c>
      <c r="B24" s="135">
        <v>1567</v>
      </c>
      <c r="C24" s="129">
        <v>0</v>
      </c>
      <c r="D24" s="127">
        <f t="shared" si="8"/>
        <v>1567</v>
      </c>
      <c r="E24" s="135">
        <v>1766</v>
      </c>
      <c r="F24" s="129">
        <v>0</v>
      </c>
      <c r="G24" s="127">
        <f t="shared" si="9"/>
        <v>1766</v>
      </c>
      <c r="H24" s="149">
        <f t="shared" si="3"/>
        <v>199</v>
      </c>
      <c r="I24" s="148">
        <f t="shared" si="5"/>
        <v>1.1269942565411615</v>
      </c>
      <c r="J24" s="135">
        <v>1485</v>
      </c>
      <c r="K24" s="129">
        <v>0</v>
      </c>
      <c r="L24" s="146">
        <f t="shared" si="10"/>
        <v>1485</v>
      </c>
      <c r="M24" s="147">
        <f t="shared" si="4"/>
        <v>-281</v>
      </c>
      <c r="N24" s="148">
        <f t="shared" si="6"/>
        <v>0.8408833522083805</v>
      </c>
    </row>
    <row r="25" spans="1:14" ht="24">
      <c r="A25" s="109" t="s">
        <v>22</v>
      </c>
      <c r="B25" s="128">
        <v>286</v>
      </c>
      <c r="C25" s="129">
        <v>0</v>
      </c>
      <c r="D25" s="127">
        <f t="shared" si="8"/>
        <v>286</v>
      </c>
      <c r="E25" s="128">
        <v>172</v>
      </c>
      <c r="F25" s="129">
        <v>0</v>
      </c>
      <c r="G25" s="127">
        <f t="shared" si="9"/>
        <v>172</v>
      </c>
      <c r="H25" s="149">
        <f t="shared" si="3"/>
        <v>-114</v>
      </c>
      <c r="I25" s="148">
        <f t="shared" si="5"/>
        <v>0.6013986013986014</v>
      </c>
      <c r="J25" s="156">
        <v>200</v>
      </c>
      <c r="K25" s="129">
        <v>0</v>
      </c>
      <c r="L25" s="146">
        <f t="shared" si="10"/>
        <v>200</v>
      </c>
      <c r="M25" s="147">
        <f t="shared" si="4"/>
        <v>28</v>
      </c>
      <c r="N25" s="148">
        <f t="shared" si="6"/>
        <v>1.1627906976744187</v>
      </c>
    </row>
    <row r="26" spans="1:14" ht="15" customHeight="1">
      <c r="A26" s="109" t="s">
        <v>23</v>
      </c>
      <c r="B26" s="128">
        <v>1243</v>
      </c>
      <c r="C26" s="129">
        <v>0</v>
      </c>
      <c r="D26" s="127">
        <f t="shared" si="8"/>
        <v>1243</v>
      </c>
      <c r="E26" s="128">
        <v>1558</v>
      </c>
      <c r="F26" s="129">
        <v>0</v>
      </c>
      <c r="G26" s="127">
        <f t="shared" si="9"/>
        <v>1558</v>
      </c>
      <c r="H26" s="149">
        <f t="shared" si="3"/>
        <v>315</v>
      </c>
      <c r="I26" s="148">
        <f t="shared" si="5"/>
        <v>1.253419147224457</v>
      </c>
      <c r="J26" s="156">
        <v>1235</v>
      </c>
      <c r="K26" s="129">
        <v>0</v>
      </c>
      <c r="L26" s="146">
        <f t="shared" si="10"/>
        <v>1235</v>
      </c>
      <c r="M26" s="147">
        <f t="shared" si="4"/>
        <v>-323</v>
      </c>
      <c r="N26" s="148">
        <f t="shared" si="6"/>
        <v>0.7926829268292683</v>
      </c>
    </row>
    <row r="27" spans="1:14" ht="15" customHeight="1">
      <c r="A27" s="112" t="s">
        <v>24</v>
      </c>
      <c r="B27" s="135">
        <f>B28+B31</f>
        <v>3977</v>
      </c>
      <c r="C27" s="225">
        <f>C28+C31</f>
        <v>0</v>
      </c>
      <c r="D27" s="127">
        <f t="shared" si="8"/>
        <v>3977</v>
      </c>
      <c r="E27" s="135">
        <f>E28+E31</f>
        <v>4189</v>
      </c>
      <c r="F27" s="129">
        <v>0</v>
      </c>
      <c r="G27" s="127">
        <f t="shared" si="9"/>
        <v>4189</v>
      </c>
      <c r="H27" s="149">
        <f t="shared" si="3"/>
        <v>212</v>
      </c>
      <c r="I27" s="148">
        <f t="shared" si="5"/>
        <v>1.0533065124465677</v>
      </c>
      <c r="J27" s="135">
        <f>J28+J31</f>
        <v>4440</v>
      </c>
      <c r="K27" s="129">
        <v>0</v>
      </c>
      <c r="L27" s="146">
        <f t="shared" si="10"/>
        <v>4440</v>
      </c>
      <c r="M27" s="147">
        <f t="shared" si="4"/>
        <v>251</v>
      </c>
      <c r="N27" s="148">
        <f t="shared" si="6"/>
        <v>1.0599188350441633</v>
      </c>
    </row>
    <row r="28" spans="1:14" ht="15" customHeight="1">
      <c r="A28" s="109" t="s">
        <v>25</v>
      </c>
      <c r="B28" s="135">
        <f>B29+B30</f>
        <v>2845</v>
      </c>
      <c r="C28" s="226">
        <f>C29+C30</f>
        <v>0</v>
      </c>
      <c r="D28" s="127">
        <f t="shared" si="8"/>
        <v>2845</v>
      </c>
      <c r="E28" s="128">
        <f>E29+E30</f>
        <v>3009</v>
      </c>
      <c r="F28" s="129">
        <v>0</v>
      </c>
      <c r="G28" s="127">
        <f t="shared" si="9"/>
        <v>3009</v>
      </c>
      <c r="H28" s="149">
        <f t="shared" si="3"/>
        <v>164</v>
      </c>
      <c r="I28" s="148">
        <f t="shared" si="5"/>
        <v>1.0576449912126538</v>
      </c>
      <c r="J28" s="135">
        <f>J29+J30</f>
        <v>3162</v>
      </c>
      <c r="K28" s="157">
        <v>0</v>
      </c>
      <c r="L28" s="146">
        <f t="shared" si="10"/>
        <v>3162</v>
      </c>
      <c r="M28" s="147">
        <f t="shared" si="4"/>
        <v>153</v>
      </c>
      <c r="N28" s="148">
        <f t="shared" si="6"/>
        <v>1.0508474576271187</v>
      </c>
    </row>
    <row r="29" spans="1:14" ht="15" customHeight="1">
      <c r="A29" s="112" t="s">
        <v>26</v>
      </c>
      <c r="B29" s="128">
        <v>2830</v>
      </c>
      <c r="C29" s="129">
        <v>0</v>
      </c>
      <c r="D29" s="127">
        <f t="shared" si="8"/>
        <v>2830</v>
      </c>
      <c r="E29" s="128">
        <v>2995</v>
      </c>
      <c r="F29" s="129">
        <v>0</v>
      </c>
      <c r="G29" s="127">
        <f t="shared" si="9"/>
        <v>2995</v>
      </c>
      <c r="H29" s="149">
        <f t="shared" si="3"/>
        <v>165</v>
      </c>
      <c r="I29" s="148">
        <f t="shared" si="5"/>
        <v>1.058303886925795</v>
      </c>
      <c r="J29" s="128">
        <v>3142</v>
      </c>
      <c r="K29" s="129">
        <v>0</v>
      </c>
      <c r="L29" s="146">
        <f t="shared" si="10"/>
        <v>3142</v>
      </c>
      <c r="M29" s="147">
        <f t="shared" si="4"/>
        <v>147</v>
      </c>
      <c r="N29" s="148">
        <f t="shared" si="6"/>
        <v>1.0490818030050084</v>
      </c>
    </row>
    <row r="30" spans="1:14" ht="15" customHeight="1">
      <c r="A30" s="109" t="s">
        <v>27</v>
      </c>
      <c r="B30" s="128">
        <v>15</v>
      </c>
      <c r="C30" s="129">
        <v>0</v>
      </c>
      <c r="D30" s="127">
        <f t="shared" si="8"/>
        <v>15</v>
      </c>
      <c r="E30" s="128">
        <v>14</v>
      </c>
      <c r="F30" s="129">
        <v>0</v>
      </c>
      <c r="G30" s="127">
        <f t="shared" si="9"/>
        <v>14</v>
      </c>
      <c r="H30" s="149">
        <f t="shared" si="3"/>
        <v>-1</v>
      </c>
      <c r="I30" s="148">
        <f t="shared" si="5"/>
        <v>0.9333333333333333</v>
      </c>
      <c r="J30" s="128">
        <v>20</v>
      </c>
      <c r="K30" s="129">
        <v>0</v>
      </c>
      <c r="L30" s="146">
        <f t="shared" si="10"/>
        <v>20</v>
      </c>
      <c r="M30" s="147">
        <f t="shared" si="4"/>
        <v>6</v>
      </c>
      <c r="N30" s="148">
        <f t="shared" si="6"/>
        <v>1.4285714285714286</v>
      </c>
    </row>
    <row r="31" spans="1:14" ht="24">
      <c r="A31" s="109" t="s">
        <v>28</v>
      </c>
      <c r="B31" s="128">
        <v>1132</v>
      </c>
      <c r="C31" s="129">
        <v>0</v>
      </c>
      <c r="D31" s="127">
        <f t="shared" si="8"/>
        <v>1132</v>
      </c>
      <c r="E31" s="128">
        <v>1180</v>
      </c>
      <c r="F31" s="129">
        <v>0</v>
      </c>
      <c r="G31" s="127">
        <f t="shared" si="9"/>
        <v>1180</v>
      </c>
      <c r="H31" s="149">
        <f t="shared" si="3"/>
        <v>48</v>
      </c>
      <c r="I31" s="148">
        <f t="shared" si="5"/>
        <v>1.0424028268551238</v>
      </c>
      <c r="J31" s="128">
        <v>1278</v>
      </c>
      <c r="K31" s="129">
        <v>0</v>
      </c>
      <c r="L31" s="146">
        <f t="shared" si="10"/>
        <v>1278</v>
      </c>
      <c r="M31" s="147">
        <f t="shared" si="4"/>
        <v>98</v>
      </c>
      <c r="N31" s="148">
        <f t="shared" si="6"/>
        <v>1.083050847457627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0</v>
      </c>
      <c r="F32" s="129">
        <v>0</v>
      </c>
      <c r="G32" s="127">
        <f t="shared" si="9"/>
        <v>0</v>
      </c>
      <c r="H32" s="149">
        <f t="shared" si="3"/>
        <v>0</v>
      </c>
      <c r="I32" s="148">
        <f t="shared" si="5"/>
        <v>0</v>
      </c>
      <c r="J32" s="135">
        <v>0</v>
      </c>
      <c r="K32" s="129">
        <v>0</v>
      </c>
      <c r="L32" s="146">
        <f t="shared" si="10"/>
        <v>0</v>
      </c>
      <c r="M32" s="147">
        <f t="shared" si="4"/>
        <v>0</v>
      </c>
      <c r="N32" s="148">
        <f t="shared" si="6"/>
        <v>0</v>
      </c>
    </row>
    <row r="33" spans="1:14" ht="15" customHeight="1">
      <c r="A33" s="112" t="s">
        <v>30</v>
      </c>
      <c r="B33" s="128">
        <v>103</v>
      </c>
      <c r="C33" s="129">
        <v>0</v>
      </c>
      <c r="D33" s="127">
        <f t="shared" si="8"/>
        <v>103</v>
      </c>
      <c r="E33" s="128">
        <v>98</v>
      </c>
      <c r="F33" s="129">
        <v>0</v>
      </c>
      <c r="G33" s="127">
        <f t="shared" si="9"/>
        <v>98</v>
      </c>
      <c r="H33" s="149">
        <f t="shared" si="3"/>
        <v>-5</v>
      </c>
      <c r="I33" s="148">
        <f t="shared" si="5"/>
        <v>0.9514563106796117</v>
      </c>
      <c r="J33" s="135">
        <v>100</v>
      </c>
      <c r="K33" s="129">
        <v>0</v>
      </c>
      <c r="L33" s="146">
        <f t="shared" si="10"/>
        <v>100</v>
      </c>
      <c r="M33" s="147">
        <f t="shared" si="4"/>
        <v>2</v>
      </c>
      <c r="N33" s="148">
        <f t="shared" si="6"/>
        <v>1.0204081632653061</v>
      </c>
    </row>
    <row r="34" spans="1:14" ht="24">
      <c r="A34" s="109" t="s">
        <v>31</v>
      </c>
      <c r="B34" s="128">
        <v>629</v>
      </c>
      <c r="C34" s="129">
        <v>0</v>
      </c>
      <c r="D34" s="127">
        <f t="shared" si="8"/>
        <v>629</v>
      </c>
      <c r="E34" s="128">
        <v>642</v>
      </c>
      <c r="F34" s="129">
        <v>0</v>
      </c>
      <c r="G34" s="127">
        <f t="shared" si="9"/>
        <v>642</v>
      </c>
      <c r="H34" s="149">
        <f t="shared" si="3"/>
        <v>13</v>
      </c>
      <c r="I34" s="148">
        <f t="shared" si="5"/>
        <v>1.0206677265500794</v>
      </c>
      <c r="J34" s="156">
        <v>597</v>
      </c>
      <c r="K34" s="129">
        <v>0</v>
      </c>
      <c r="L34" s="146">
        <f t="shared" si="10"/>
        <v>597</v>
      </c>
      <c r="M34" s="147">
        <f t="shared" si="4"/>
        <v>-45</v>
      </c>
      <c r="N34" s="148">
        <f t="shared" si="6"/>
        <v>0.9299065420560748</v>
      </c>
    </row>
    <row r="35" spans="1:14" ht="24">
      <c r="A35" s="109" t="s">
        <v>32</v>
      </c>
      <c r="B35" s="128">
        <v>629</v>
      </c>
      <c r="C35" s="129">
        <v>0</v>
      </c>
      <c r="D35" s="127">
        <f t="shared" si="8"/>
        <v>629</v>
      </c>
      <c r="E35" s="128">
        <v>642</v>
      </c>
      <c r="F35" s="129">
        <v>0</v>
      </c>
      <c r="G35" s="127">
        <f t="shared" si="9"/>
        <v>642</v>
      </c>
      <c r="H35" s="149">
        <f t="shared" si="3"/>
        <v>13</v>
      </c>
      <c r="I35" s="148">
        <f t="shared" si="5"/>
        <v>1.0206677265500794</v>
      </c>
      <c r="J35" s="156">
        <v>597</v>
      </c>
      <c r="K35" s="129">
        <v>0</v>
      </c>
      <c r="L35" s="146">
        <f t="shared" si="10"/>
        <v>597</v>
      </c>
      <c r="M35" s="147">
        <f t="shared" si="4"/>
        <v>-45</v>
      </c>
      <c r="N35" s="148">
        <f t="shared" si="6"/>
        <v>0.9299065420560748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3"/>
        <v>0</v>
      </c>
      <c r="I36" s="148">
        <f t="shared" si="5"/>
        <v>0</v>
      </c>
      <c r="J36" s="158">
        <v>0</v>
      </c>
      <c r="K36" s="131">
        <v>0</v>
      </c>
      <c r="L36" s="146">
        <f t="shared" si="10"/>
        <v>0</v>
      </c>
      <c r="M36" s="159">
        <f t="shared" si="4"/>
        <v>0</v>
      </c>
      <c r="N36" s="148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7504</v>
      </c>
      <c r="C37" s="137">
        <f t="shared" si="11"/>
        <v>7</v>
      </c>
      <c r="D37" s="138">
        <f t="shared" si="11"/>
        <v>7511</v>
      </c>
      <c r="E37" s="132">
        <f t="shared" si="11"/>
        <v>7751</v>
      </c>
      <c r="F37" s="133">
        <f t="shared" si="11"/>
        <v>8</v>
      </c>
      <c r="G37" s="134">
        <f t="shared" si="11"/>
        <v>7759</v>
      </c>
      <c r="H37" s="153">
        <f t="shared" si="3"/>
        <v>248</v>
      </c>
      <c r="I37" s="148">
        <f t="shared" si="5"/>
        <v>1.0330182399147916</v>
      </c>
      <c r="J37" s="133">
        <f>SUM(J19+J21+J22+J23+J24+J27+J32+J33+J34+J36)</f>
        <v>7926</v>
      </c>
      <c r="K37" s="133">
        <f>SUM(K19+K21+K22+K23+K24+K27+K32+K33+K34+K36)</f>
        <v>7</v>
      </c>
      <c r="L37" s="134">
        <f>SUM(L19+L21+L22+L23+L24+L27+L32+L33+L34+L36)</f>
        <v>7933</v>
      </c>
      <c r="M37" s="153">
        <f t="shared" si="4"/>
        <v>174</v>
      </c>
      <c r="N37" s="148">
        <f t="shared" si="6"/>
        <v>1.0224255703054517</v>
      </c>
    </row>
    <row r="38" spans="1:14" ht="15" customHeight="1" thickBot="1">
      <c r="A38" s="114" t="s">
        <v>35</v>
      </c>
      <c r="B38" s="132">
        <f>B18-B37</f>
        <v>-16</v>
      </c>
      <c r="C38" s="133">
        <f>C18-C37</f>
        <v>28</v>
      </c>
      <c r="D38" s="139">
        <f>SUM(B38:C38)</f>
        <v>12</v>
      </c>
      <c r="E38" s="132">
        <f>E18-E37</f>
        <v>138</v>
      </c>
      <c r="F38" s="133">
        <f>F18-F37</f>
        <v>16</v>
      </c>
      <c r="G38" s="139">
        <f>SUM(E38:F38)</f>
        <v>154</v>
      </c>
      <c r="H38" s="153">
        <f>+E38-B38</f>
        <v>154</v>
      </c>
      <c r="I38" s="154"/>
      <c r="J38" s="132">
        <f>J18-J37</f>
        <v>-24</v>
      </c>
      <c r="K38" s="133">
        <f>K18-K37</f>
        <v>24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+E39+F39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spans="1:14" ht="14.25" customHeight="1">
      <c r="A41" s="4" t="s">
        <v>59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ht="14.25" customHeight="1">
      <c r="A42" s="4"/>
    </row>
    <row r="43" spans="1:10" ht="14.25" customHeight="1" thickBot="1">
      <c r="A43" s="4" t="s">
        <v>59</v>
      </c>
      <c r="B43" s="336" t="s">
        <v>120</v>
      </c>
      <c r="C43" s="336"/>
      <c r="D43" s="336"/>
      <c r="E43" s="336"/>
      <c r="F43" s="336"/>
      <c r="G43" s="336"/>
      <c r="H43" s="336"/>
      <c r="I43" s="336"/>
      <c r="J43" t="s">
        <v>36</v>
      </c>
    </row>
    <row r="44" spans="1:10" ht="14.25" customHeight="1">
      <c r="A44" s="264" t="s">
        <v>42</v>
      </c>
      <c r="B44" s="267" t="s">
        <v>102</v>
      </c>
      <c r="C44" s="318" t="s">
        <v>121</v>
      </c>
      <c r="D44" s="319"/>
      <c r="E44" s="319"/>
      <c r="F44" s="319"/>
      <c r="G44" s="319"/>
      <c r="H44" s="319"/>
      <c r="I44" s="320"/>
      <c r="J44" s="270" t="s">
        <v>103</v>
      </c>
    </row>
    <row r="45" spans="1:10" ht="14.25" customHeight="1">
      <c r="A45" s="265"/>
      <c r="B45" s="268"/>
      <c r="C45" s="405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127383</v>
      </c>
      <c r="B47" s="164">
        <v>93380</v>
      </c>
      <c r="C47" s="164">
        <f>SUM(D47:H47)</f>
        <v>597</v>
      </c>
      <c r="D47" s="165">
        <v>117</v>
      </c>
      <c r="E47" s="164">
        <v>153</v>
      </c>
      <c r="F47" s="164">
        <v>0</v>
      </c>
      <c r="G47" s="164">
        <v>0</v>
      </c>
      <c r="H47" s="166">
        <v>327</v>
      </c>
      <c r="I47" s="166">
        <v>0</v>
      </c>
      <c r="J47" s="210">
        <f>A47-B47-C47</f>
        <v>33406</v>
      </c>
    </row>
    <row r="48" spans="1:9" ht="14.25" customHeight="1">
      <c r="A48" s="79"/>
      <c r="B48" s="80"/>
      <c r="C48" s="80"/>
      <c r="D48" s="80"/>
      <c r="E48" s="80"/>
      <c r="F48" s="80"/>
      <c r="G48" s="80"/>
      <c r="H48" s="80"/>
      <c r="I48" s="80"/>
    </row>
    <row r="49" spans="1:9" ht="14.25" customHeight="1">
      <c r="A49" s="79"/>
      <c r="B49" s="80"/>
      <c r="C49" s="80"/>
      <c r="D49" s="80"/>
      <c r="E49" s="80"/>
      <c r="F49" s="80"/>
      <c r="G49" s="80"/>
      <c r="H49" s="80"/>
      <c r="I49" s="80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3.2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70" t="s">
        <v>108</v>
      </c>
      <c r="J52" s="171" t="s">
        <v>45</v>
      </c>
      <c r="K52" s="171" t="s">
        <v>46</v>
      </c>
      <c r="L52" s="212" t="s">
        <v>109</v>
      </c>
    </row>
    <row r="53" spans="1:12" ht="14.25" customHeight="1">
      <c r="A53" s="36" t="s">
        <v>47</v>
      </c>
      <c r="B53" s="213">
        <v>531.8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222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52</v>
      </c>
      <c r="B54" s="178">
        <v>531.8</v>
      </c>
      <c r="C54" s="183" t="s">
        <v>48</v>
      </c>
      <c r="D54" s="183" t="s">
        <v>48</v>
      </c>
      <c r="E54" s="183" t="s">
        <v>48</v>
      </c>
      <c r="F54" s="184" t="s">
        <v>48</v>
      </c>
      <c r="G54" s="178">
        <v>222</v>
      </c>
      <c r="H54" s="185" t="s">
        <v>48</v>
      </c>
      <c r="I54" s="183" t="s">
        <v>48</v>
      </c>
      <c r="J54" s="183" t="s">
        <v>48</v>
      </c>
      <c r="K54" s="183" t="s">
        <v>48</v>
      </c>
      <c r="L54" s="187" t="s">
        <v>48</v>
      </c>
    </row>
    <row r="55" spans="1:12" ht="14.25" customHeight="1">
      <c r="A55" s="36" t="s">
        <v>71</v>
      </c>
      <c r="B55" s="213">
        <v>613.9</v>
      </c>
      <c r="C55" s="194" t="s">
        <v>48</v>
      </c>
      <c r="D55" s="194" t="s">
        <v>48</v>
      </c>
      <c r="E55" s="194" t="s">
        <v>48</v>
      </c>
      <c r="F55" s="227" t="s">
        <v>48</v>
      </c>
      <c r="G55" s="213">
        <v>1030.62</v>
      </c>
      <c r="H55" s="187"/>
      <c r="I55" s="183"/>
      <c r="J55" s="183"/>
      <c r="K55" s="183"/>
      <c r="L55" s="187"/>
    </row>
    <row r="56" spans="1:12" ht="14.25" customHeight="1">
      <c r="A56" s="41" t="s">
        <v>49</v>
      </c>
      <c r="B56" s="178">
        <v>148.81</v>
      </c>
      <c r="C56" s="179">
        <v>149</v>
      </c>
      <c r="D56" s="179">
        <v>2</v>
      </c>
      <c r="E56" s="179">
        <v>0</v>
      </c>
      <c r="F56" s="180">
        <f>+C56+D56-E56</f>
        <v>151</v>
      </c>
      <c r="G56" s="178">
        <v>151.21</v>
      </c>
      <c r="H56" s="181">
        <f>+G56-F56</f>
        <v>0.21000000000000796</v>
      </c>
      <c r="I56" s="179">
        <f>F56</f>
        <v>151</v>
      </c>
      <c r="J56" s="179">
        <v>0</v>
      </c>
      <c r="K56" s="179">
        <v>0</v>
      </c>
      <c r="L56" s="181">
        <f>+I56+J56-K56</f>
        <v>151</v>
      </c>
    </row>
    <row r="57" spans="1:12" ht="14.25" customHeight="1">
      <c r="A57" s="41" t="s">
        <v>50</v>
      </c>
      <c r="B57" s="178">
        <v>697.65</v>
      </c>
      <c r="C57" s="179">
        <v>697</v>
      </c>
      <c r="D57" s="179">
        <v>59</v>
      </c>
      <c r="E57" s="179">
        <v>124</v>
      </c>
      <c r="F57" s="180">
        <f>+C57+D57-E57</f>
        <v>632</v>
      </c>
      <c r="G57" s="178">
        <v>632.66</v>
      </c>
      <c r="H57" s="181">
        <f>+G57-F57</f>
        <v>0.6599999999999682</v>
      </c>
      <c r="I57" s="179">
        <f>F57</f>
        <v>632</v>
      </c>
      <c r="J57" s="179">
        <v>0</v>
      </c>
      <c r="K57" s="179">
        <v>200</v>
      </c>
      <c r="L57" s="181">
        <f>+I57+J57-K57</f>
        <v>432</v>
      </c>
    </row>
    <row r="58" spans="1:12" ht="14.25" customHeight="1">
      <c r="A58" s="41" t="s">
        <v>51</v>
      </c>
      <c r="B58" s="178">
        <v>77.05</v>
      </c>
      <c r="C58" s="179">
        <v>77</v>
      </c>
      <c r="D58" s="179">
        <v>665</v>
      </c>
      <c r="E58" s="179">
        <v>504</v>
      </c>
      <c r="F58" s="180">
        <f>+C58+D58-E58</f>
        <v>238</v>
      </c>
      <c r="G58" s="178">
        <v>238.39</v>
      </c>
      <c r="H58" s="181">
        <f>+G58-F58</f>
        <v>0.38999999999998636</v>
      </c>
      <c r="I58" s="179">
        <f>F58</f>
        <v>238</v>
      </c>
      <c r="J58" s="179">
        <v>597</v>
      </c>
      <c r="K58" s="179">
        <v>527</v>
      </c>
      <c r="L58" s="181">
        <f>+I58+J58-K58</f>
        <v>308</v>
      </c>
    </row>
    <row r="59" spans="1:12" ht="14.25" customHeight="1" thickBot="1">
      <c r="A59" s="43" t="s">
        <v>53</v>
      </c>
      <c r="B59" s="198">
        <v>75.71</v>
      </c>
      <c r="C59" s="199">
        <v>76</v>
      </c>
      <c r="D59" s="199">
        <v>60</v>
      </c>
      <c r="E59" s="199">
        <v>65</v>
      </c>
      <c r="F59" s="200">
        <f>+C59+D59-E59</f>
        <v>71</v>
      </c>
      <c r="G59" s="198">
        <v>71.3</v>
      </c>
      <c r="H59" s="201">
        <f>+G59-F59</f>
        <v>0.29999999999999716</v>
      </c>
      <c r="I59" s="199">
        <f>F59</f>
        <v>71</v>
      </c>
      <c r="J59" s="199">
        <v>60</v>
      </c>
      <c r="K59" s="199">
        <v>65</v>
      </c>
      <c r="L59" s="201">
        <f>+I59+J59-K59</f>
        <v>66</v>
      </c>
    </row>
    <row r="60" spans="1:8" ht="14.25" customHeight="1">
      <c r="A60" s="103" t="s">
        <v>158</v>
      </c>
      <c r="B60" s="103"/>
      <c r="C60" s="103"/>
      <c r="D60" s="103"/>
      <c r="E60" s="103"/>
      <c r="F60" s="103"/>
      <c r="G60" s="103"/>
      <c r="H60" s="103"/>
    </row>
    <row r="61" ht="14.25" customHeight="1">
      <c r="A61" s="4"/>
    </row>
    <row r="62" ht="14.25" customHeight="1">
      <c r="A62" s="4"/>
    </row>
    <row r="63" ht="14.25" customHeight="1" thickBot="1">
      <c r="A63" s="4"/>
    </row>
    <row r="64" spans="1:12" ht="14.25" customHeight="1">
      <c r="A64" s="236" t="s">
        <v>110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52"/>
      <c r="L64" s="53"/>
    </row>
    <row r="65" spans="1:12" ht="14.25" customHeight="1">
      <c r="A65" s="241" t="s">
        <v>39</v>
      </c>
      <c r="B65" s="239"/>
      <c r="C65" s="239"/>
      <c r="D65" s="239"/>
      <c r="E65" s="240"/>
      <c r="F65" s="54" t="s">
        <v>96</v>
      </c>
      <c r="G65" s="238" t="s">
        <v>56</v>
      </c>
      <c r="H65" s="239"/>
      <c r="I65" s="239"/>
      <c r="J65" s="239"/>
      <c r="K65" s="240"/>
      <c r="L65" s="78" t="s">
        <v>96</v>
      </c>
    </row>
    <row r="66" spans="1:12" s="4" customFormat="1" ht="14.25" customHeight="1">
      <c r="A66" s="409" t="s">
        <v>139</v>
      </c>
      <c r="B66" s="410"/>
      <c r="C66" s="410"/>
      <c r="D66" s="410"/>
      <c r="E66" s="411"/>
      <c r="F66" s="219">
        <v>150</v>
      </c>
      <c r="G66" s="243"/>
      <c r="H66" s="243"/>
      <c r="I66" s="243"/>
      <c r="J66" s="243"/>
      <c r="K66" s="243"/>
      <c r="L66" s="327">
        <v>0</v>
      </c>
    </row>
    <row r="67" spans="1:12" s="4" customFormat="1" ht="14.25" customHeight="1" thickBot="1">
      <c r="A67" s="409" t="s">
        <v>171</v>
      </c>
      <c r="B67" s="410"/>
      <c r="C67" s="410"/>
      <c r="D67" s="410"/>
      <c r="E67" s="411"/>
      <c r="F67" s="228">
        <v>50</v>
      </c>
      <c r="G67" s="390"/>
      <c r="H67" s="390"/>
      <c r="I67" s="390"/>
      <c r="J67" s="390"/>
      <c r="K67" s="390"/>
      <c r="L67" s="384"/>
    </row>
    <row r="68" spans="1:12" s="4" customFormat="1" ht="14.25" customHeight="1" thickBot="1">
      <c r="A68" s="412" t="s">
        <v>70</v>
      </c>
      <c r="B68" s="413"/>
      <c r="C68" s="413"/>
      <c r="D68" s="413"/>
      <c r="E68" s="414"/>
      <c r="F68" s="99">
        <f>SUM(F66:F67)</f>
        <v>200</v>
      </c>
      <c r="G68" s="415" t="s">
        <v>70</v>
      </c>
      <c r="H68" s="416"/>
      <c r="I68" s="416"/>
      <c r="J68" s="416"/>
      <c r="K68" s="417"/>
      <c r="L68" s="99">
        <f>SUM(L66)</f>
        <v>0</v>
      </c>
    </row>
    <row r="69" spans="1:12" s="4" customFormat="1" ht="14.25" customHeight="1" thickBot="1">
      <c r="A69" s="418" t="s">
        <v>95</v>
      </c>
      <c r="B69" s="419"/>
      <c r="C69" s="419"/>
      <c r="D69" s="419"/>
      <c r="E69" s="420"/>
      <c r="F69" s="99">
        <v>327</v>
      </c>
      <c r="G69" s="103"/>
      <c r="H69" s="103"/>
      <c r="I69" s="103"/>
      <c r="J69" s="103"/>
      <c r="K69" s="103"/>
      <c r="L69" s="103"/>
    </row>
    <row r="70" ht="14.25" customHeight="1">
      <c r="A70" s="4"/>
    </row>
    <row r="71" ht="14.25" customHeight="1">
      <c r="A71" s="4"/>
    </row>
    <row r="73" spans="2:9" ht="12.75">
      <c r="B73" s="252" t="s">
        <v>117</v>
      </c>
      <c r="C73" s="252"/>
      <c r="D73" s="252"/>
      <c r="E73" s="252"/>
      <c r="F73" s="252"/>
      <c r="G73" s="252"/>
      <c r="H73" s="252"/>
      <c r="I73" s="252"/>
    </row>
    <row r="74" ht="13.5" thickBot="1"/>
    <row r="75" spans="2:9" ht="13.5" thickBot="1">
      <c r="B75" s="81" t="s">
        <v>74</v>
      </c>
      <c r="C75" s="82"/>
      <c r="D75" s="83"/>
      <c r="E75" s="299" t="s">
        <v>75</v>
      </c>
      <c r="F75" s="300"/>
      <c r="G75" s="301"/>
      <c r="H75" s="361" t="s">
        <v>57</v>
      </c>
      <c r="I75" s="362"/>
    </row>
    <row r="76" spans="1:37" s="5" customFormat="1" ht="13.5" customHeight="1">
      <c r="A76"/>
      <c r="B76" s="203" t="s">
        <v>58</v>
      </c>
      <c r="C76" s="204" t="s">
        <v>76</v>
      </c>
      <c r="D76" s="205" t="s">
        <v>77</v>
      </c>
      <c r="E76" s="203" t="s">
        <v>58</v>
      </c>
      <c r="F76" s="204" t="s">
        <v>76</v>
      </c>
      <c r="G76" s="205" t="s">
        <v>78</v>
      </c>
      <c r="H76" s="363" t="s">
        <v>79</v>
      </c>
      <c r="I76" s="36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9" ht="13.5" thickBot="1">
      <c r="B77" s="206">
        <v>2005</v>
      </c>
      <c r="C77" s="207">
        <v>2006</v>
      </c>
      <c r="D77" s="208"/>
      <c r="E77" s="206">
        <v>2005</v>
      </c>
      <c r="F77" s="207">
        <v>2006</v>
      </c>
      <c r="G77" s="208" t="s">
        <v>118</v>
      </c>
      <c r="H77" s="365" t="s">
        <v>83</v>
      </c>
      <c r="I77" s="366"/>
    </row>
    <row r="78" spans="2:9" ht="17.25" customHeight="1" thickBot="1">
      <c r="B78" s="216">
        <v>21</v>
      </c>
      <c r="C78" s="85">
        <v>21</v>
      </c>
      <c r="D78" s="86">
        <f>SUM(C78-B78)</f>
        <v>0</v>
      </c>
      <c r="E78" s="84">
        <f>H79/(12*B78)*1000</f>
        <v>11884.920634920634</v>
      </c>
      <c r="F78" s="85">
        <f>H78/(12*C78)*1000</f>
        <v>12468.253968253968</v>
      </c>
      <c r="G78" s="87">
        <f>PRODUCT(F78/E78*100)</f>
        <v>104.90818030050085</v>
      </c>
      <c r="H78" s="347">
        <v>3142</v>
      </c>
      <c r="I78" s="348"/>
    </row>
    <row r="79" spans="8:9" ht="14.25" customHeight="1" hidden="1">
      <c r="H79" s="340">
        <v>2995</v>
      </c>
      <c r="I79" s="340"/>
    </row>
    <row r="88" ht="12.75" customHeight="1"/>
  </sheetData>
  <mergeCells count="42">
    <mergeCell ref="A3:N3"/>
    <mergeCell ref="B43:I43"/>
    <mergeCell ref="J39:L39"/>
    <mergeCell ref="B40:D40"/>
    <mergeCell ref="E40:G40"/>
    <mergeCell ref="E39:G39"/>
    <mergeCell ref="B39:D39"/>
    <mergeCell ref="A5:A8"/>
    <mergeCell ref="H6:I6"/>
    <mergeCell ref="B5:N5"/>
    <mergeCell ref="M6:N6"/>
    <mergeCell ref="A44:A46"/>
    <mergeCell ref="B44:B46"/>
    <mergeCell ref="J44:J46"/>
    <mergeCell ref="C45:C46"/>
    <mergeCell ref="C44:I44"/>
    <mergeCell ref="D45:I45"/>
    <mergeCell ref="G65:K65"/>
    <mergeCell ref="A51:A52"/>
    <mergeCell ref="B51:B52"/>
    <mergeCell ref="C51:F51"/>
    <mergeCell ref="G51:G52"/>
    <mergeCell ref="H79:I79"/>
    <mergeCell ref="A68:E68"/>
    <mergeCell ref="G68:K68"/>
    <mergeCell ref="A69:E69"/>
    <mergeCell ref="B73:I73"/>
    <mergeCell ref="E75:G75"/>
    <mergeCell ref="H75:I75"/>
    <mergeCell ref="H76:I76"/>
    <mergeCell ref="H77:I77"/>
    <mergeCell ref="H78:I78"/>
    <mergeCell ref="G66:K66"/>
    <mergeCell ref="A50:L50"/>
    <mergeCell ref="L66:L67"/>
    <mergeCell ref="A66:E66"/>
    <mergeCell ref="A67:E67"/>
    <mergeCell ref="G67:K67"/>
    <mergeCell ref="H51:H52"/>
    <mergeCell ref="I51:L51"/>
    <mergeCell ref="A64:J64"/>
    <mergeCell ref="A65:E6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2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9.875" style="0" customWidth="1"/>
    <col min="15" max="15" width="9.75390625" style="0" customWidth="1"/>
  </cols>
  <sheetData>
    <row r="1" ht="12.75">
      <c r="L1" s="6" t="s">
        <v>179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68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136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129</v>
      </c>
      <c r="C10" s="129">
        <v>0</v>
      </c>
      <c r="D10" s="127">
        <f t="shared" si="0"/>
        <v>129</v>
      </c>
      <c r="E10" s="128">
        <v>150</v>
      </c>
      <c r="F10" s="129">
        <v>0</v>
      </c>
      <c r="G10" s="127">
        <f aca="true" t="shared" si="2" ref="G10:G17">SUM(E10:F10)</f>
        <v>150</v>
      </c>
      <c r="H10" s="149">
        <f aca="true" t="shared" si="3" ref="H10:H37">+G10-D10</f>
        <v>21</v>
      </c>
      <c r="I10" s="148">
        <f>+G10/D10</f>
        <v>1.1627906976744187</v>
      </c>
      <c r="J10" s="135">
        <v>152</v>
      </c>
      <c r="K10" s="129">
        <v>0</v>
      </c>
      <c r="L10" s="146">
        <f t="shared" si="1"/>
        <v>152</v>
      </c>
      <c r="M10" s="149">
        <f aca="true" t="shared" si="4" ref="M10:M37">+L10-G10</f>
        <v>2</v>
      </c>
      <c r="N10" s="148">
        <f aca="true" t="shared" si="5" ref="N10:N37">IF(G10=0,0,+L10/G10)</f>
        <v>1.0133333333333334</v>
      </c>
    </row>
    <row r="11" spans="1:14" ht="15" customHeight="1">
      <c r="A11" s="109" t="s">
        <v>8</v>
      </c>
      <c r="B11" s="128">
        <v>14</v>
      </c>
      <c r="C11" s="129">
        <v>0</v>
      </c>
      <c r="D11" s="127">
        <f t="shared" si="0"/>
        <v>14</v>
      </c>
      <c r="E11" s="128">
        <v>14</v>
      </c>
      <c r="F11" s="129">
        <v>0</v>
      </c>
      <c r="G11" s="127">
        <f t="shared" si="2"/>
        <v>14</v>
      </c>
      <c r="H11" s="149">
        <f t="shared" si="3"/>
        <v>0</v>
      </c>
      <c r="I11" s="148">
        <f>IF(D11=0,0,+G11/D11)</f>
        <v>1</v>
      </c>
      <c r="J11" s="135">
        <v>14</v>
      </c>
      <c r="K11" s="129">
        <v>0</v>
      </c>
      <c r="L11" s="146">
        <f t="shared" si="1"/>
        <v>14</v>
      </c>
      <c r="M11" s="149">
        <f t="shared" si="4"/>
        <v>0</v>
      </c>
      <c r="N11" s="148">
        <f t="shared" si="5"/>
        <v>1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>IF(D12=0,0,+G12/D12)</f>
        <v>0</v>
      </c>
      <c r="J12" s="135">
        <v>0</v>
      </c>
      <c r="K12" s="129">
        <v>0</v>
      </c>
      <c r="L12" s="146">
        <f t="shared" si="1"/>
        <v>0</v>
      </c>
      <c r="M12" s="149">
        <f t="shared" si="4"/>
        <v>0</v>
      </c>
      <c r="N12" s="148">
        <f t="shared" si="5"/>
        <v>0</v>
      </c>
    </row>
    <row r="13" spans="1:14" ht="15" customHeight="1">
      <c r="A13" s="109" t="s">
        <v>10</v>
      </c>
      <c r="B13" s="128">
        <v>51</v>
      </c>
      <c r="C13" s="129">
        <v>0</v>
      </c>
      <c r="D13" s="127">
        <f t="shared" si="0"/>
        <v>51</v>
      </c>
      <c r="E13" s="128">
        <v>12</v>
      </c>
      <c r="F13" s="129">
        <v>0</v>
      </c>
      <c r="G13" s="127">
        <f t="shared" si="2"/>
        <v>12</v>
      </c>
      <c r="H13" s="149">
        <f t="shared" si="3"/>
        <v>-39</v>
      </c>
      <c r="I13" s="148">
        <f>+G13/D13</f>
        <v>0.23529411764705882</v>
      </c>
      <c r="J13" s="135">
        <v>2</v>
      </c>
      <c r="K13" s="129">
        <v>0</v>
      </c>
      <c r="L13" s="146">
        <f t="shared" si="1"/>
        <v>2</v>
      </c>
      <c r="M13" s="149">
        <f t="shared" si="4"/>
        <v>-10</v>
      </c>
      <c r="N13" s="148">
        <f t="shared" si="5"/>
        <v>0.16666666666666666</v>
      </c>
    </row>
    <row r="14" spans="1:14" ht="15" customHeight="1">
      <c r="A14" s="109" t="s">
        <v>11</v>
      </c>
      <c r="B14" s="128">
        <v>0</v>
      </c>
      <c r="C14" s="129">
        <v>0</v>
      </c>
      <c r="D14" s="127">
        <f t="shared" si="0"/>
        <v>0</v>
      </c>
      <c r="E14" s="128">
        <v>0</v>
      </c>
      <c r="F14" s="129">
        <v>0</v>
      </c>
      <c r="G14" s="127">
        <f t="shared" si="2"/>
        <v>0</v>
      </c>
      <c r="H14" s="149">
        <f t="shared" si="3"/>
        <v>0</v>
      </c>
      <c r="I14" s="148">
        <f>IF(D14=0,0,+G14/D14)</f>
        <v>0</v>
      </c>
      <c r="J14" s="135">
        <v>0</v>
      </c>
      <c r="K14" s="129">
        <v>0</v>
      </c>
      <c r="L14" s="146">
        <f t="shared" si="1"/>
        <v>0</v>
      </c>
      <c r="M14" s="149">
        <f t="shared" si="4"/>
        <v>0</v>
      </c>
      <c r="N14" s="148">
        <f t="shared" si="5"/>
        <v>0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>IF(D15=0,0,+G15/D15)</f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5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>IF(D16=0,0,+G16/D16)</f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5"/>
        <v>0</v>
      </c>
    </row>
    <row r="17" spans="1:14" ht="15" customHeight="1" thickBot="1">
      <c r="A17" s="110" t="s">
        <v>14</v>
      </c>
      <c r="B17" s="130">
        <v>3350</v>
      </c>
      <c r="C17" s="131">
        <v>0</v>
      </c>
      <c r="D17" s="127">
        <f t="shared" si="0"/>
        <v>3350</v>
      </c>
      <c r="E17" s="130">
        <v>3727</v>
      </c>
      <c r="F17" s="131">
        <v>0</v>
      </c>
      <c r="G17" s="127">
        <f t="shared" si="2"/>
        <v>3727</v>
      </c>
      <c r="H17" s="151">
        <f t="shared" si="3"/>
        <v>377</v>
      </c>
      <c r="I17" s="152">
        <f>+G17/D17</f>
        <v>1.1125373134328358</v>
      </c>
      <c r="J17" s="150">
        <v>4090</v>
      </c>
      <c r="K17" s="131">
        <v>0</v>
      </c>
      <c r="L17" s="146">
        <f t="shared" si="1"/>
        <v>4090</v>
      </c>
      <c r="M17" s="151">
        <f t="shared" si="4"/>
        <v>363</v>
      </c>
      <c r="N17" s="152">
        <f t="shared" si="5"/>
        <v>1.0973973705393079</v>
      </c>
    </row>
    <row r="18" spans="1:14" ht="15" customHeight="1" thickBot="1">
      <c r="A18" s="114" t="s">
        <v>15</v>
      </c>
      <c r="B18" s="132">
        <f aca="true" t="shared" si="6" ref="B18:G18">SUM(B9+B10+B11+B12+B13+B15+B17)</f>
        <v>3544</v>
      </c>
      <c r="C18" s="133">
        <f t="shared" si="6"/>
        <v>0</v>
      </c>
      <c r="D18" s="134">
        <f t="shared" si="6"/>
        <v>3544</v>
      </c>
      <c r="E18" s="223">
        <f t="shared" si="6"/>
        <v>3903</v>
      </c>
      <c r="F18" s="224">
        <f t="shared" si="6"/>
        <v>0</v>
      </c>
      <c r="G18" s="134">
        <f t="shared" si="6"/>
        <v>3903</v>
      </c>
      <c r="H18" s="153">
        <f t="shared" si="3"/>
        <v>359</v>
      </c>
      <c r="I18" s="154">
        <f>+G18/D18</f>
        <v>1.1012979683972912</v>
      </c>
      <c r="J18" s="133">
        <f>SUM(J9+J10+J11+J12+J13+J15+J17)</f>
        <v>4258</v>
      </c>
      <c r="K18" s="133">
        <f>SUM(K9+K10+K11+K12+K13+K15+K17)</f>
        <v>0</v>
      </c>
      <c r="L18" s="134">
        <f>SUM(L9+L10+L11+L12+L13+L15+L17)</f>
        <v>4258</v>
      </c>
      <c r="M18" s="153">
        <f t="shared" si="4"/>
        <v>355</v>
      </c>
      <c r="N18" s="154">
        <f t="shared" si="5"/>
        <v>1.0909556751217013</v>
      </c>
    </row>
    <row r="19" spans="1:14" ht="15" customHeight="1">
      <c r="A19" s="111" t="s">
        <v>16</v>
      </c>
      <c r="B19" s="125">
        <v>267</v>
      </c>
      <c r="C19" s="126">
        <v>0</v>
      </c>
      <c r="D19" s="127">
        <f aca="true" t="shared" si="7" ref="D19:D36">SUM(B19:C19)</f>
        <v>267</v>
      </c>
      <c r="E19" s="125">
        <v>490</v>
      </c>
      <c r="F19" s="126">
        <v>0</v>
      </c>
      <c r="G19" s="127">
        <f aca="true" t="shared" si="8" ref="G19:G36">SUM(E19:F19)</f>
        <v>490</v>
      </c>
      <c r="H19" s="147">
        <f t="shared" si="3"/>
        <v>223</v>
      </c>
      <c r="I19" s="155">
        <f>+G19/D19</f>
        <v>1.8352059925093633</v>
      </c>
      <c r="J19" s="145">
        <v>292</v>
      </c>
      <c r="K19" s="126">
        <v>0</v>
      </c>
      <c r="L19" s="146">
        <f aca="true" t="shared" si="9" ref="L19:L36">SUM(J19:K19)</f>
        <v>292</v>
      </c>
      <c r="M19" s="147">
        <f t="shared" si="4"/>
        <v>-198</v>
      </c>
      <c r="N19" s="155">
        <f t="shared" si="5"/>
        <v>0.5959183673469388</v>
      </c>
    </row>
    <row r="20" spans="1:14" ht="24">
      <c r="A20" s="109" t="s">
        <v>17</v>
      </c>
      <c r="B20" s="125">
        <v>0</v>
      </c>
      <c r="C20" s="126">
        <v>0</v>
      </c>
      <c r="D20" s="127">
        <f t="shared" si="7"/>
        <v>0</v>
      </c>
      <c r="E20" s="125">
        <v>0</v>
      </c>
      <c r="F20" s="126">
        <v>0</v>
      </c>
      <c r="G20" s="127">
        <f t="shared" si="8"/>
        <v>0</v>
      </c>
      <c r="H20" s="149">
        <f t="shared" si="3"/>
        <v>0</v>
      </c>
      <c r="I20" s="148">
        <f>IF(D20=0,0,+G20/D20)</f>
        <v>0</v>
      </c>
      <c r="J20" s="145">
        <v>0</v>
      </c>
      <c r="K20" s="126">
        <v>0</v>
      </c>
      <c r="L20" s="146">
        <f t="shared" si="9"/>
        <v>0</v>
      </c>
      <c r="M20" s="147">
        <f t="shared" si="4"/>
        <v>0</v>
      </c>
      <c r="N20" s="148">
        <f t="shared" si="5"/>
        <v>0</v>
      </c>
    </row>
    <row r="21" spans="1:14" ht="15" customHeight="1">
      <c r="A21" s="109" t="s">
        <v>18</v>
      </c>
      <c r="B21" s="128">
        <v>189</v>
      </c>
      <c r="C21" s="129">
        <v>0</v>
      </c>
      <c r="D21" s="127">
        <f t="shared" si="7"/>
        <v>189</v>
      </c>
      <c r="E21" s="128">
        <v>187</v>
      </c>
      <c r="F21" s="129">
        <v>0</v>
      </c>
      <c r="G21" s="127">
        <f t="shared" si="8"/>
        <v>187</v>
      </c>
      <c r="H21" s="149">
        <f t="shared" si="3"/>
        <v>-2</v>
      </c>
      <c r="I21" s="148">
        <f>+G21/D21</f>
        <v>0.9894179894179894</v>
      </c>
      <c r="J21" s="128">
        <v>195</v>
      </c>
      <c r="K21" s="129">
        <v>0</v>
      </c>
      <c r="L21" s="146">
        <f t="shared" si="9"/>
        <v>195</v>
      </c>
      <c r="M21" s="147">
        <f t="shared" si="4"/>
        <v>8</v>
      </c>
      <c r="N21" s="148">
        <f t="shared" si="5"/>
        <v>1.0427807486631016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7"/>
        <v>0</v>
      </c>
      <c r="E22" s="128">
        <v>0</v>
      </c>
      <c r="F22" s="129">
        <v>0</v>
      </c>
      <c r="G22" s="127">
        <f t="shared" si="8"/>
        <v>0</v>
      </c>
      <c r="H22" s="149">
        <f t="shared" si="3"/>
        <v>0</v>
      </c>
      <c r="I22" s="148">
        <f>IF(D22=0,0,+G22/D22)</f>
        <v>0</v>
      </c>
      <c r="J22" s="135">
        <v>0</v>
      </c>
      <c r="K22" s="129">
        <v>0</v>
      </c>
      <c r="L22" s="146">
        <f t="shared" si="9"/>
        <v>0</v>
      </c>
      <c r="M22" s="147">
        <f t="shared" si="4"/>
        <v>0</v>
      </c>
      <c r="N22" s="148">
        <f t="shared" si="5"/>
        <v>0</v>
      </c>
    </row>
    <row r="23" spans="1:14" ht="15" customHeight="1">
      <c r="A23" s="109" t="s">
        <v>20</v>
      </c>
      <c r="B23" s="128">
        <v>12</v>
      </c>
      <c r="C23" s="129">
        <v>0</v>
      </c>
      <c r="D23" s="127">
        <f t="shared" si="7"/>
        <v>12</v>
      </c>
      <c r="E23" s="128">
        <v>10</v>
      </c>
      <c r="F23" s="129">
        <v>0</v>
      </c>
      <c r="G23" s="127">
        <f t="shared" si="8"/>
        <v>10</v>
      </c>
      <c r="H23" s="149">
        <f t="shared" si="3"/>
        <v>-2</v>
      </c>
      <c r="I23" s="148">
        <f>IF(D23=0,0,+G23/D23)</f>
        <v>0.8333333333333334</v>
      </c>
      <c r="J23" s="135">
        <v>12</v>
      </c>
      <c r="K23" s="129">
        <v>0</v>
      </c>
      <c r="L23" s="146">
        <f t="shared" si="9"/>
        <v>12</v>
      </c>
      <c r="M23" s="147">
        <f t="shared" si="4"/>
        <v>2</v>
      </c>
      <c r="N23" s="148">
        <f t="shared" si="5"/>
        <v>1.2</v>
      </c>
    </row>
    <row r="24" spans="1:14" ht="15" customHeight="1">
      <c r="A24" s="109" t="s">
        <v>21</v>
      </c>
      <c r="B24" s="135">
        <v>604</v>
      </c>
      <c r="C24" s="129">
        <v>0</v>
      </c>
      <c r="D24" s="127">
        <f t="shared" si="7"/>
        <v>604</v>
      </c>
      <c r="E24" s="135">
        <v>432</v>
      </c>
      <c r="F24" s="129">
        <v>0</v>
      </c>
      <c r="G24" s="127">
        <f t="shared" si="8"/>
        <v>432</v>
      </c>
      <c r="H24" s="149">
        <f t="shared" si="3"/>
        <v>-172</v>
      </c>
      <c r="I24" s="148">
        <f aca="true" t="shared" si="10" ref="I24:I31">+G24/D24</f>
        <v>0.7152317880794702</v>
      </c>
      <c r="J24" s="135">
        <v>745</v>
      </c>
      <c r="K24" s="129">
        <v>0</v>
      </c>
      <c r="L24" s="146">
        <f t="shared" si="9"/>
        <v>745</v>
      </c>
      <c r="M24" s="147">
        <f t="shared" si="4"/>
        <v>313</v>
      </c>
      <c r="N24" s="148">
        <f t="shared" si="5"/>
        <v>1.724537037037037</v>
      </c>
    </row>
    <row r="25" spans="1:14" ht="24">
      <c r="A25" s="109" t="s">
        <v>22</v>
      </c>
      <c r="B25" s="128">
        <v>9</v>
      </c>
      <c r="C25" s="129">
        <v>0</v>
      </c>
      <c r="D25" s="127">
        <f t="shared" si="7"/>
        <v>9</v>
      </c>
      <c r="E25" s="128">
        <v>8</v>
      </c>
      <c r="F25" s="129">
        <v>0</v>
      </c>
      <c r="G25" s="127">
        <f t="shared" si="8"/>
        <v>8</v>
      </c>
      <c r="H25" s="149">
        <f t="shared" si="3"/>
        <v>-1</v>
      </c>
      <c r="I25" s="148">
        <f t="shared" si="10"/>
        <v>0.8888888888888888</v>
      </c>
      <c r="J25" s="156">
        <v>9</v>
      </c>
      <c r="K25" s="129">
        <v>0</v>
      </c>
      <c r="L25" s="146">
        <f t="shared" si="9"/>
        <v>9</v>
      </c>
      <c r="M25" s="147">
        <f t="shared" si="4"/>
        <v>1</v>
      </c>
      <c r="N25" s="148">
        <f t="shared" si="5"/>
        <v>1.125</v>
      </c>
    </row>
    <row r="26" spans="1:14" ht="15" customHeight="1">
      <c r="A26" s="109" t="s">
        <v>23</v>
      </c>
      <c r="B26" s="128">
        <v>583</v>
      </c>
      <c r="C26" s="129">
        <v>0</v>
      </c>
      <c r="D26" s="127">
        <f t="shared" si="7"/>
        <v>583</v>
      </c>
      <c r="E26" s="128">
        <v>399</v>
      </c>
      <c r="F26" s="129">
        <v>0</v>
      </c>
      <c r="G26" s="127">
        <f t="shared" si="8"/>
        <v>399</v>
      </c>
      <c r="H26" s="149">
        <f t="shared" si="3"/>
        <v>-184</v>
      </c>
      <c r="I26" s="148">
        <f t="shared" si="10"/>
        <v>0.6843910806174958</v>
      </c>
      <c r="J26" s="156">
        <v>709</v>
      </c>
      <c r="K26" s="129">
        <v>0</v>
      </c>
      <c r="L26" s="146">
        <f t="shared" si="9"/>
        <v>709</v>
      </c>
      <c r="M26" s="147">
        <f t="shared" si="4"/>
        <v>310</v>
      </c>
      <c r="N26" s="148">
        <f t="shared" si="5"/>
        <v>1.7769423558897244</v>
      </c>
    </row>
    <row r="27" spans="1:14" ht="15" customHeight="1">
      <c r="A27" s="112" t="s">
        <v>24</v>
      </c>
      <c r="B27" s="135">
        <f>B28+B31</f>
        <v>2183</v>
      </c>
      <c r="C27" s="129">
        <v>0</v>
      </c>
      <c r="D27" s="127">
        <f t="shared" si="7"/>
        <v>2183</v>
      </c>
      <c r="E27" s="135">
        <f>E28+E31</f>
        <v>2499</v>
      </c>
      <c r="F27" s="129">
        <v>0</v>
      </c>
      <c r="G27" s="127">
        <f t="shared" si="8"/>
        <v>2499</v>
      </c>
      <c r="H27" s="149">
        <f t="shared" si="3"/>
        <v>316</v>
      </c>
      <c r="I27" s="148">
        <f t="shared" si="10"/>
        <v>1.1447549244159414</v>
      </c>
      <c r="J27" s="135">
        <f>J28+J31</f>
        <v>2667</v>
      </c>
      <c r="K27" s="129">
        <v>0</v>
      </c>
      <c r="L27" s="146">
        <f t="shared" si="9"/>
        <v>2667</v>
      </c>
      <c r="M27" s="147">
        <f t="shared" si="4"/>
        <v>168</v>
      </c>
      <c r="N27" s="148">
        <f t="shared" si="5"/>
        <v>1.0672268907563025</v>
      </c>
    </row>
    <row r="28" spans="1:14" ht="15" customHeight="1">
      <c r="A28" s="109" t="s">
        <v>25</v>
      </c>
      <c r="B28" s="128">
        <f>B29+B30</f>
        <v>1600</v>
      </c>
      <c r="C28" s="129">
        <v>0</v>
      </c>
      <c r="D28" s="127">
        <f t="shared" si="7"/>
        <v>1600</v>
      </c>
      <c r="E28" s="128">
        <f>E29+E30</f>
        <v>1855</v>
      </c>
      <c r="F28" s="129">
        <v>0</v>
      </c>
      <c r="G28" s="127">
        <f t="shared" si="8"/>
        <v>1855</v>
      </c>
      <c r="H28" s="149">
        <f t="shared" si="3"/>
        <v>255</v>
      </c>
      <c r="I28" s="148">
        <f t="shared" si="10"/>
        <v>1.159375</v>
      </c>
      <c r="J28" s="128">
        <f>J29+J30</f>
        <v>1979</v>
      </c>
      <c r="K28" s="157">
        <v>0</v>
      </c>
      <c r="L28" s="146">
        <f t="shared" si="9"/>
        <v>1979</v>
      </c>
      <c r="M28" s="147">
        <f t="shared" si="4"/>
        <v>124</v>
      </c>
      <c r="N28" s="148">
        <f t="shared" si="5"/>
        <v>1.0668463611859837</v>
      </c>
    </row>
    <row r="29" spans="1:14" ht="15" customHeight="1">
      <c r="A29" s="112" t="s">
        <v>26</v>
      </c>
      <c r="B29" s="128">
        <v>1487</v>
      </c>
      <c r="C29" s="129">
        <v>0</v>
      </c>
      <c r="D29" s="127">
        <f t="shared" si="7"/>
        <v>1487</v>
      </c>
      <c r="E29" s="128">
        <v>1741</v>
      </c>
      <c r="F29" s="129">
        <v>0</v>
      </c>
      <c r="G29" s="127">
        <f t="shared" si="8"/>
        <v>1741</v>
      </c>
      <c r="H29" s="149">
        <f t="shared" si="3"/>
        <v>254</v>
      </c>
      <c r="I29" s="148">
        <f t="shared" si="10"/>
        <v>1.1708137188971082</v>
      </c>
      <c r="J29" s="128">
        <v>1859</v>
      </c>
      <c r="K29" s="129">
        <v>0</v>
      </c>
      <c r="L29" s="146">
        <f t="shared" si="9"/>
        <v>1859</v>
      </c>
      <c r="M29" s="147">
        <f t="shared" si="4"/>
        <v>118</v>
      </c>
      <c r="N29" s="148">
        <f t="shared" si="5"/>
        <v>1.067777139574957</v>
      </c>
    </row>
    <row r="30" spans="1:14" ht="15" customHeight="1">
      <c r="A30" s="109" t="s">
        <v>27</v>
      </c>
      <c r="B30" s="128">
        <v>113</v>
      </c>
      <c r="C30" s="129">
        <v>0</v>
      </c>
      <c r="D30" s="127">
        <f t="shared" si="7"/>
        <v>113</v>
      </c>
      <c r="E30" s="128">
        <v>114</v>
      </c>
      <c r="F30" s="129">
        <v>0</v>
      </c>
      <c r="G30" s="127">
        <f t="shared" si="8"/>
        <v>114</v>
      </c>
      <c r="H30" s="149">
        <f t="shared" si="3"/>
        <v>1</v>
      </c>
      <c r="I30" s="148">
        <f t="shared" si="10"/>
        <v>1.008849557522124</v>
      </c>
      <c r="J30" s="128">
        <v>120</v>
      </c>
      <c r="K30" s="129">
        <v>0</v>
      </c>
      <c r="L30" s="146">
        <f t="shared" si="9"/>
        <v>120</v>
      </c>
      <c r="M30" s="147">
        <f t="shared" si="4"/>
        <v>6</v>
      </c>
      <c r="N30" s="148">
        <f t="shared" si="5"/>
        <v>1.0526315789473684</v>
      </c>
    </row>
    <row r="31" spans="1:14" ht="24">
      <c r="A31" s="109" t="s">
        <v>28</v>
      </c>
      <c r="B31" s="128">
        <v>583</v>
      </c>
      <c r="C31" s="129">
        <v>0</v>
      </c>
      <c r="D31" s="127">
        <f t="shared" si="7"/>
        <v>583</v>
      </c>
      <c r="E31" s="128">
        <v>644</v>
      </c>
      <c r="F31" s="129">
        <v>0</v>
      </c>
      <c r="G31" s="127">
        <f t="shared" si="8"/>
        <v>644</v>
      </c>
      <c r="H31" s="149">
        <f t="shared" si="3"/>
        <v>61</v>
      </c>
      <c r="I31" s="148">
        <f t="shared" si="10"/>
        <v>1.104631217838765</v>
      </c>
      <c r="J31" s="128">
        <v>688</v>
      </c>
      <c r="K31" s="129">
        <v>0</v>
      </c>
      <c r="L31" s="146">
        <f t="shared" si="9"/>
        <v>688</v>
      </c>
      <c r="M31" s="147">
        <f t="shared" si="4"/>
        <v>44</v>
      </c>
      <c r="N31" s="148">
        <f t="shared" si="5"/>
        <v>1.0683229813664596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7"/>
        <v>0</v>
      </c>
      <c r="E32" s="128">
        <v>0</v>
      </c>
      <c r="F32" s="129">
        <v>0</v>
      </c>
      <c r="G32" s="127">
        <f t="shared" si="8"/>
        <v>0</v>
      </c>
      <c r="H32" s="149">
        <f t="shared" si="3"/>
        <v>0</v>
      </c>
      <c r="I32" s="148">
        <f>IF(D32=0,0,+G32/D32)</f>
        <v>0</v>
      </c>
      <c r="J32" s="135">
        <v>0</v>
      </c>
      <c r="K32" s="129">
        <v>0</v>
      </c>
      <c r="L32" s="146">
        <f t="shared" si="9"/>
        <v>0</v>
      </c>
      <c r="M32" s="147">
        <f t="shared" si="4"/>
        <v>0</v>
      </c>
      <c r="N32" s="148">
        <f t="shared" si="5"/>
        <v>0</v>
      </c>
    </row>
    <row r="33" spans="1:14" ht="15" customHeight="1">
      <c r="A33" s="112" t="s">
        <v>30</v>
      </c>
      <c r="B33" s="128">
        <v>189</v>
      </c>
      <c r="C33" s="129">
        <v>0</v>
      </c>
      <c r="D33" s="127">
        <f t="shared" si="7"/>
        <v>189</v>
      </c>
      <c r="E33" s="128">
        <v>125</v>
      </c>
      <c r="F33" s="129">
        <v>0</v>
      </c>
      <c r="G33" s="127">
        <f t="shared" si="8"/>
        <v>125</v>
      </c>
      <c r="H33" s="149">
        <f t="shared" si="3"/>
        <v>-64</v>
      </c>
      <c r="I33" s="148">
        <f>+G33/D33</f>
        <v>0.6613756613756614</v>
      </c>
      <c r="J33" s="135">
        <v>250</v>
      </c>
      <c r="K33" s="129">
        <v>0</v>
      </c>
      <c r="L33" s="146">
        <f t="shared" si="9"/>
        <v>250</v>
      </c>
      <c r="M33" s="147">
        <f t="shared" si="4"/>
        <v>125</v>
      </c>
      <c r="N33" s="148">
        <f t="shared" si="5"/>
        <v>2</v>
      </c>
    </row>
    <row r="34" spans="1:14" ht="24">
      <c r="A34" s="109" t="s">
        <v>31</v>
      </c>
      <c r="B34" s="128">
        <v>94</v>
      </c>
      <c r="C34" s="129">
        <v>0</v>
      </c>
      <c r="D34" s="127">
        <f t="shared" si="7"/>
        <v>94</v>
      </c>
      <c r="E34" s="128">
        <v>118</v>
      </c>
      <c r="F34" s="129">
        <v>0</v>
      </c>
      <c r="G34" s="127">
        <f t="shared" si="8"/>
        <v>118</v>
      </c>
      <c r="H34" s="149">
        <f t="shared" si="3"/>
        <v>24</v>
      </c>
      <c r="I34" s="148">
        <f>+G34/D34</f>
        <v>1.2553191489361701</v>
      </c>
      <c r="J34" s="156">
        <v>97</v>
      </c>
      <c r="K34" s="129">
        <v>0</v>
      </c>
      <c r="L34" s="146">
        <f t="shared" si="9"/>
        <v>97</v>
      </c>
      <c r="M34" s="147">
        <f t="shared" si="4"/>
        <v>-21</v>
      </c>
      <c r="N34" s="148">
        <f t="shared" si="5"/>
        <v>0.8220338983050848</v>
      </c>
    </row>
    <row r="35" spans="1:14" ht="24">
      <c r="A35" s="109" t="s">
        <v>32</v>
      </c>
      <c r="B35" s="128">
        <v>94</v>
      </c>
      <c r="C35" s="129">
        <v>0</v>
      </c>
      <c r="D35" s="127">
        <f t="shared" si="7"/>
        <v>94</v>
      </c>
      <c r="E35" s="128">
        <v>118</v>
      </c>
      <c r="F35" s="129">
        <v>0</v>
      </c>
      <c r="G35" s="127">
        <f t="shared" si="8"/>
        <v>118</v>
      </c>
      <c r="H35" s="149">
        <f t="shared" si="3"/>
        <v>24</v>
      </c>
      <c r="I35" s="148">
        <f>+G35/D35</f>
        <v>1.2553191489361701</v>
      </c>
      <c r="J35" s="156">
        <v>97</v>
      </c>
      <c r="K35" s="129">
        <v>0</v>
      </c>
      <c r="L35" s="146">
        <f t="shared" si="9"/>
        <v>97</v>
      </c>
      <c r="M35" s="147">
        <f t="shared" si="4"/>
        <v>-21</v>
      </c>
      <c r="N35" s="148">
        <f t="shared" si="5"/>
        <v>0.8220338983050848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7"/>
        <v>0</v>
      </c>
      <c r="E36" s="130">
        <v>0</v>
      </c>
      <c r="F36" s="131">
        <v>0</v>
      </c>
      <c r="G36" s="127">
        <f t="shared" si="8"/>
        <v>0</v>
      </c>
      <c r="H36" s="151">
        <f t="shared" si="3"/>
        <v>0</v>
      </c>
      <c r="I36" s="148">
        <f>IF(D36=0,0,+G36/D36)</f>
        <v>0</v>
      </c>
      <c r="J36" s="158">
        <v>0</v>
      </c>
      <c r="K36" s="131">
        <v>0</v>
      </c>
      <c r="L36" s="146">
        <f t="shared" si="9"/>
        <v>0</v>
      </c>
      <c r="M36" s="159">
        <f t="shared" si="4"/>
        <v>0</v>
      </c>
      <c r="N36" s="152">
        <f t="shared" si="5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3538</v>
      </c>
      <c r="C37" s="137">
        <f t="shared" si="11"/>
        <v>0</v>
      </c>
      <c r="D37" s="138">
        <f t="shared" si="11"/>
        <v>3538</v>
      </c>
      <c r="E37" s="132">
        <f t="shared" si="11"/>
        <v>3861</v>
      </c>
      <c r="F37" s="133">
        <f t="shared" si="11"/>
        <v>0</v>
      </c>
      <c r="G37" s="134">
        <f t="shared" si="11"/>
        <v>3861</v>
      </c>
      <c r="H37" s="153">
        <f t="shared" si="3"/>
        <v>323</v>
      </c>
      <c r="I37" s="154">
        <f>+G37/D37</f>
        <v>1.0912945166760881</v>
      </c>
      <c r="J37" s="133">
        <f>SUM(J19+J21+J22+J23+J24+J27+J32+J33+J34+J36)</f>
        <v>4258</v>
      </c>
      <c r="K37" s="133">
        <f>SUM(K19+K21+K22+K23+K24+K27+K32+K33+K34+K36)</f>
        <v>0</v>
      </c>
      <c r="L37" s="134">
        <f>SUM(L19+L21+L22+L23+L24+L27+L32+L33+L34+L36)</f>
        <v>4258</v>
      </c>
      <c r="M37" s="153">
        <f t="shared" si="4"/>
        <v>397</v>
      </c>
      <c r="N37" s="154">
        <f t="shared" si="5"/>
        <v>1.1028231028231028</v>
      </c>
    </row>
    <row r="38" spans="1:14" ht="15" customHeight="1" thickBot="1">
      <c r="A38" s="114" t="s">
        <v>35</v>
      </c>
      <c r="B38" s="132">
        <f>B18-B37</f>
        <v>6</v>
      </c>
      <c r="C38" s="133">
        <f>C18-C37</f>
        <v>0</v>
      </c>
      <c r="D38" s="139">
        <f>SUM(B38:C38)</f>
        <v>6</v>
      </c>
      <c r="E38" s="132">
        <f>E18-E37</f>
        <v>42</v>
      </c>
      <c r="F38" s="133">
        <f>F18-F37</f>
        <v>0</v>
      </c>
      <c r="G38" s="139">
        <f>SUM(E38:F38)</f>
        <v>42</v>
      </c>
      <c r="H38" s="153">
        <f>+E38-B38</f>
        <v>36</v>
      </c>
      <c r="I38" s="154"/>
      <c r="J38" s="132">
        <f>J18-J37</f>
        <v>0</v>
      </c>
      <c r="K38" s="133">
        <f>K18-K37</f>
        <v>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-1027</v>
      </c>
      <c r="C39" s="292"/>
      <c r="D39" s="293"/>
      <c r="E39" s="294">
        <v>-161.4</v>
      </c>
      <c r="F39" s="295"/>
      <c r="G39" s="296"/>
      <c r="H39" s="153"/>
      <c r="I39" s="154"/>
      <c r="J39" s="294">
        <f>E40+L38</f>
        <v>-119.4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+E39+G38</f>
        <v>-119.4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spans="1:8" ht="13.5" customHeight="1">
      <c r="A41" s="49"/>
      <c r="B41" s="50"/>
      <c r="C41" s="51"/>
      <c r="D41" s="51"/>
      <c r="E41" s="50"/>
      <c r="F41" s="48"/>
      <c r="G41" s="48"/>
      <c r="H41"/>
    </row>
    <row r="42" spans="1:8" ht="13.5" customHeight="1">
      <c r="A42" s="49"/>
      <c r="B42" s="50"/>
      <c r="C42" s="51"/>
      <c r="D42" s="51"/>
      <c r="E42" s="50"/>
      <c r="F42" s="48"/>
      <c r="G42" s="48"/>
      <c r="H42"/>
    </row>
    <row r="43" spans="1:10" ht="14.25" customHeight="1" thickBot="1">
      <c r="A43" s="4" t="s">
        <v>59</v>
      </c>
      <c r="B43" s="336" t="s">
        <v>120</v>
      </c>
      <c r="C43" s="336"/>
      <c r="D43" s="336"/>
      <c r="E43" s="336"/>
      <c r="F43" s="336"/>
      <c r="G43" s="336"/>
      <c r="H43" s="336"/>
      <c r="J43" t="s">
        <v>36</v>
      </c>
    </row>
    <row r="44" spans="1:10" ht="14.25" customHeight="1">
      <c r="A44" s="264" t="s">
        <v>42</v>
      </c>
      <c r="B44" s="267" t="s">
        <v>102</v>
      </c>
      <c r="C44" s="337" t="s">
        <v>121</v>
      </c>
      <c r="D44" s="338"/>
      <c r="E44" s="338"/>
      <c r="F44" s="338"/>
      <c r="G44" s="338"/>
      <c r="H44" s="338"/>
      <c r="I44" s="339"/>
      <c r="J44" s="270" t="s">
        <v>103</v>
      </c>
    </row>
    <row r="45" spans="1:10" ht="14.25" customHeight="1">
      <c r="A45" s="265"/>
      <c r="B45" s="268"/>
      <c r="C45" s="273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869</v>
      </c>
      <c r="B47" s="164">
        <v>394</v>
      </c>
      <c r="C47" s="164">
        <f>SUM(D47:H47)</f>
        <v>97</v>
      </c>
      <c r="D47" s="165">
        <v>62</v>
      </c>
      <c r="E47" s="164">
        <v>32</v>
      </c>
      <c r="F47" s="164">
        <v>3</v>
      </c>
      <c r="G47" s="164">
        <v>0</v>
      </c>
      <c r="H47" s="166">
        <v>0</v>
      </c>
      <c r="I47" s="166">
        <v>0</v>
      </c>
      <c r="J47" s="210">
        <f>A47-B47-C47</f>
        <v>378</v>
      </c>
    </row>
    <row r="48" spans="1:9" ht="14.25" customHeight="1">
      <c r="A48" s="79"/>
      <c r="B48" s="80"/>
      <c r="C48" s="80"/>
      <c r="D48" s="80"/>
      <c r="E48" s="80"/>
      <c r="F48" s="80"/>
      <c r="G48" s="80"/>
      <c r="H48" s="80"/>
      <c r="I48" s="80"/>
    </row>
    <row r="49" spans="1:9" ht="14.25" customHeight="1">
      <c r="A49" s="79"/>
      <c r="B49" s="80"/>
      <c r="C49" s="80"/>
      <c r="D49" s="80"/>
      <c r="E49" s="80"/>
      <c r="F49" s="80"/>
      <c r="G49" s="80"/>
      <c r="H49" s="80"/>
      <c r="I49" s="80"/>
    </row>
    <row r="50" spans="1:12" ht="14.25" customHeight="1" thickBot="1">
      <c r="A50" s="306" t="s">
        <v>82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4.7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68" t="s">
        <v>88</v>
      </c>
      <c r="D52" s="169" t="s">
        <v>45</v>
      </c>
      <c r="E52" s="169" t="s">
        <v>46</v>
      </c>
      <c r="F52" s="215" t="s">
        <v>89</v>
      </c>
      <c r="G52" s="230"/>
      <c r="H52" s="341"/>
      <c r="I52" s="168" t="s">
        <v>108</v>
      </c>
      <c r="J52" s="169" t="s">
        <v>45</v>
      </c>
      <c r="K52" s="169" t="s">
        <v>46</v>
      </c>
      <c r="L52" s="211" t="s">
        <v>109</v>
      </c>
    </row>
    <row r="53" spans="1:12" ht="14.25" customHeight="1">
      <c r="A53" s="36" t="s">
        <v>47</v>
      </c>
      <c r="B53" s="213">
        <v>633.33</v>
      </c>
      <c r="C53" s="183" t="s">
        <v>48</v>
      </c>
      <c r="D53" s="183" t="s">
        <v>48</v>
      </c>
      <c r="E53" s="183" t="s">
        <v>48</v>
      </c>
      <c r="F53" s="184" t="s">
        <v>48</v>
      </c>
      <c r="G53" s="213">
        <v>615.13</v>
      </c>
      <c r="H53" s="176" t="s">
        <v>48</v>
      </c>
      <c r="I53" s="183" t="s">
        <v>48</v>
      </c>
      <c r="J53" s="183" t="s">
        <v>48</v>
      </c>
      <c r="K53" s="183" t="s">
        <v>48</v>
      </c>
      <c r="L53" s="187" t="s">
        <v>48</v>
      </c>
    </row>
    <row r="54" spans="1:12" ht="14.25" customHeight="1">
      <c r="A54" s="41" t="s">
        <v>49</v>
      </c>
      <c r="B54" s="178">
        <v>0</v>
      </c>
      <c r="C54" s="179">
        <v>0</v>
      </c>
      <c r="D54" s="179">
        <v>0</v>
      </c>
      <c r="E54" s="179">
        <v>0</v>
      </c>
      <c r="F54" s="180">
        <f>+C54+D54-E54</f>
        <v>0</v>
      </c>
      <c r="G54" s="178">
        <v>0</v>
      </c>
      <c r="H54" s="181">
        <f>+G54-F54</f>
        <v>0</v>
      </c>
      <c r="I54" s="179">
        <v>0</v>
      </c>
      <c r="J54" s="179">
        <v>0</v>
      </c>
      <c r="K54" s="179">
        <v>0</v>
      </c>
      <c r="L54" s="181">
        <f>+I54+J54-K54</f>
        <v>0</v>
      </c>
    </row>
    <row r="55" spans="1:12" ht="14.25" customHeight="1">
      <c r="A55" s="41" t="s">
        <v>50</v>
      </c>
      <c r="B55" s="178">
        <v>0</v>
      </c>
      <c r="C55" s="179">
        <v>0</v>
      </c>
      <c r="D55" s="179">
        <v>0</v>
      </c>
      <c r="E55" s="179">
        <v>0</v>
      </c>
      <c r="F55" s="180">
        <f>+C55+D55-E55</f>
        <v>0</v>
      </c>
      <c r="G55" s="178">
        <v>0</v>
      </c>
      <c r="H55" s="181">
        <f>+G55-F55</f>
        <v>0</v>
      </c>
      <c r="I55" s="179">
        <v>0</v>
      </c>
      <c r="J55" s="179">
        <v>0</v>
      </c>
      <c r="K55" s="179">
        <v>0</v>
      </c>
      <c r="L55" s="181">
        <f>+I55+J55-K55</f>
        <v>0</v>
      </c>
    </row>
    <row r="56" spans="1:12" ht="14.25" customHeight="1">
      <c r="A56" s="41" t="s">
        <v>164</v>
      </c>
      <c r="B56" s="178">
        <v>198</v>
      </c>
      <c r="C56" s="179">
        <v>1056</v>
      </c>
      <c r="D56" s="179">
        <v>178</v>
      </c>
      <c r="E56" s="179">
        <v>1085</v>
      </c>
      <c r="F56" s="180">
        <f>+C56+D56-E56</f>
        <v>149</v>
      </c>
      <c r="G56" s="178">
        <v>149.22</v>
      </c>
      <c r="H56" s="181">
        <f>+G56-F56</f>
        <v>0.21999999999999886</v>
      </c>
      <c r="I56" s="179">
        <f>F56</f>
        <v>149</v>
      </c>
      <c r="J56" s="179">
        <v>97</v>
      </c>
      <c r="K56" s="179">
        <v>149</v>
      </c>
      <c r="L56" s="181">
        <f>+I56+J56-K56</f>
        <v>97</v>
      </c>
    </row>
    <row r="57" spans="1:12" ht="14.25" customHeight="1">
      <c r="A57" s="41" t="s">
        <v>52</v>
      </c>
      <c r="B57" s="178">
        <f>B53-(B54+B55+B56)</f>
        <v>435.33000000000004</v>
      </c>
      <c r="C57" s="183" t="s">
        <v>48</v>
      </c>
      <c r="D57" s="183" t="s">
        <v>48</v>
      </c>
      <c r="E57" s="183" t="s">
        <v>48</v>
      </c>
      <c r="F57" s="184" t="s">
        <v>48</v>
      </c>
      <c r="G57" s="178">
        <f>G53-(G54+G55+G56)</f>
        <v>465.90999999999997</v>
      </c>
      <c r="H57" s="185" t="s">
        <v>48</v>
      </c>
      <c r="I57" s="183" t="s">
        <v>48</v>
      </c>
      <c r="J57" s="183" t="s">
        <v>48</v>
      </c>
      <c r="K57" s="183" t="s">
        <v>48</v>
      </c>
      <c r="L57" s="187" t="s">
        <v>48</v>
      </c>
    </row>
    <row r="58" spans="1:12" ht="14.25" customHeight="1" thickBot="1">
      <c r="A58" s="43" t="s">
        <v>53</v>
      </c>
      <c r="B58" s="198">
        <v>9.7</v>
      </c>
      <c r="C58" s="199">
        <v>12</v>
      </c>
      <c r="D58" s="199">
        <v>35</v>
      </c>
      <c r="E58" s="199">
        <v>32</v>
      </c>
      <c r="F58" s="200">
        <f>+C58+D58-E58</f>
        <v>15</v>
      </c>
      <c r="G58" s="198">
        <v>11.77</v>
      </c>
      <c r="H58" s="201">
        <f>+G58-F58</f>
        <v>-3.2300000000000004</v>
      </c>
      <c r="I58" s="199">
        <f>F58</f>
        <v>15</v>
      </c>
      <c r="J58" s="199">
        <v>37</v>
      </c>
      <c r="K58" s="199">
        <v>46</v>
      </c>
      <c r="L58" s="201">
        <f>+I58+J58-K58</f>
        <v>6</v>
      </c>
    </row>
    <row r="59" ht="14.25" customHeight="1">
      <c r="A59" s="4" t="s">
        <v>172</v>
      </c>
    </row>
    <row r="60" ht="14.25" customHeight="1" thickBot="1">
      <c r="A60" s="4"/>
    </row>
    <row r="61" spans="1:12" ht="14.25" customHeight="1">
      <c r="A61" s="299" t="s">
        <v>110</v>
      </c>
      <c r="B61" s="349"/>
      <c r="C61" s="349"/>
      <c r="D61" s="349"/>
      <c r="E61" s="349"/>
      <c r="F61" s="349"/>
      <c r="G61" s="349"/>
      <c r="H61" s="349"/>
      <c r="I61" s="349"/>
      <c r="J61" s="349"/>
      <c r="K61" s="52"/>
      <c r="L61" s="53"/>
    </row>
    <row r="62" spans="1:12" ht="17.25" customHeight="1">
      <c r="A62" s="428" t="s">
        <v>39</v>
      </c>
      <c r="B62" s="429"/>
      <c r="C62" s="429"/>
      <c r="D62" s="429"/>
      <c r="E62" s="429"/>
      <c r="F62" s="54" t="s">
        <v>38</v>
      </c>
      <c r="G62" s="238" t="s">
        <v>56</v>
      </c>
      <c r="H62" s="239"/>
      <c r="I62" s="239"/>
      <c r="J62" s="239"/>
      <c r="K62" s="240"/>
      <c r="L62" s="78" t="s">
        <v>38</v>
      </c>
    </row>
    <row r="63" spans="1:12" ht="12.75">
      <c r="A63" s="351" t="s">
        <v>142</v>
      </c>
      <c r="B63" s="352"/>
      <c r="C63" s="352"/>
      <c r="D63" s="352"/>
      <c r="E63" s="353"/>
      <c r="F63" s="90">
        <v>100</v>
      </c>
      <c r="G63" s="427"/>
      <c r="H63" s="346"/>
      <c r="I63" s="346"/>
      <c r="J63" s="346"/>
      <c r="K63" s="346"/>
      <c r="L63" s="102">
        <v>0</v>
      </c>
    </row>
    <row r="64" spans="1:12" ht="13.5" thickBot="1">
      <c r="A64" s="421" t="s">
        <v>143</v>
      </c>
      <c r="B64" s="422"/>
      <c r="C64" s="422"/>
      <c r="D64" s="422"/>
      <c r="E64" s="423"/>
      <c r="F64" s="97">
        <v>49</v>
      </c>
      <c r="G64" s="355"/>
      <c r="H64" s="355"/>
      <c r="I64" s="355"/>
      <c r="J64" s="355"/>
      <c r="K64" s="355"/>
      <c r="L64" s="47"/>
    </row>
    <row r="65" spans="1:12" ht="13.5" thickBot="1">
      <c r="A65" s="357" t="s">
        <v>70</v>
      </c>
      <c r="B65" s="358"/>
      <c r="C65" s="358"/>
      <c r="D65" s="358"/>
      <c r="E65" s="426"/>
      <c r="F65" s="99">
        <f>SUM(F63:F64)</f>
        <v>149</v>
      </c>
      <c r="G65" s="258" t="s">
        <v>70</v>
      </c>
      <c r="H65" s="360"/>
      <c r="I65" s="360"/>
      <c r="J65" s="360"/>
      <c r="K65" s="360"/>
      <c r="L65" s="100">
        <f>SUM(L63)</f>
        <v>0</v>
      </c>
    </row>
    <row r="66" s="5" customFormat="1" ht="12.75" customHeight="1"/>
    <row r="67" s="5" customFormat="1" ht="12.75" customHeight="1"/>
    <row r="68" s="5" customFormat="1" ht="12.75" customHeight="1"/>
    <row r="69" s="5" customFormat="1" ht="12.75"/>
    <row r="70" spans="2:9" s="5" customFormat="1" ht="12.75">
      <c r="B70" s="252" t="s">
        <v>117</v>
      </c>
      <c r="C70" s="252"/>
      <c r="D70" s="252"/>
      <c r="E70" s="252"/>
      <c r="F70" s="252"/>
      <c r="G70" s="252"/>
      <c r="H70" s="252"/>
      <c r="I70" s="252"/>
    </row>
    <row r="71" spans="2:9" s="6" customFormat="1" ht="13.5" thickBot="1">
      <c r="B71" s="4"/>
      <c r="C71" s="4"/>
      <c r="D71" s="4"/>
      <c r="E71" s="4"/>
      <c r="F71" s="4"/>
      <c r="G71" s="4"/>
      <c r="H71" s="4"/>
      <c r="I71"/>
    </row>
    <row r="72" spans="2:9" s="6" customFormat="1" ht="13.5" thickBot="1">
      <c r="B72" s="81" t="s">
        <v>74</v>
      </c>
      <c r="C72" s="82"/>
      <c r="D72" s="83"/>
      <c r="E72" s="299" t="s">
        <v>75</v>
      </c>
      <c r="F72" s="300"/>
      <c r="G72" s="301"/>
      <c r="H72" s="361" t="s">
        <v>57</v>
      </c>
      <c r="I72" s="362"/>
    </row>
    <row r="73" spans="2:9" s="14" customFormat="1" ht="13.5" customHeight="1">
      <c r="B73" s="203" t="s">
        <v>58</v>
      </c>
      <c r="C73" s="204" t="s">
        <v>76</v>
      </c>
      <c r="D73" s="205" t="s">
        <v>77</v>
      </c>
      <c r="E73" s="203" t="s">
        <v>58</v>
      </c>
      <c r="F73" s="204" t="s">
        <v>76</v>
      </c>
      <c r="G73" s="205" t="s">
        <v>78</v>
      </c>
      <c r="H73" s="363" t="s">
        <v>79</v>
      </c>
      <c r="I73" s="364"/>
    </row>
    <row r="74" spans="2:9" s="14" customFormat="1" ht="13.5" customHeight="1" thickBot="1">
      <c r="B74" s="206">
        <v>2005</v>
      </c>
      <c r="C74" s="207">
        <v>2006</v>
      </c>
      <c r="D74" s="208"/>
      <c r="E74" s="206">
        <v>2005</v>
      </c>
      <c r="F74" s="207">
        <v>2006</v>
      </c>
      <c r="G74" s="208" t="s">
        <v>118</v>
      </c>
      <c r="H74" s="365" t="s">
        <v>83</v>
      </c>
      <c r="I74" s="366"/>
    </row>
    <row r="75" spans="2:9" s="14" customFormat="1" ht="13.5" thickBot="1">
      <c r="B75" s="84">
        <v>9.6</v>
      </c>
      <c r="C75" s="85">
        <v>8.6</v>
      </c>
      <c r="D75" s="86">
        <f>SUM(C75-B75)</f>
        <v>-1</v>
      </c>
      <c r="E75" s="84">
        <f>H76/(12*B75)*1000</f>
        <v>15112.847222222223</v>
      </c>
      <c r="F75" s="85">
        <f>H75/(12*C75)*1000</f>
        <v>18013.56589147287</v>
      </c>
      <c r="G75" s="87">
        <f>PRODUCT(F75/E75*100)</f>
        <v>119.19372720836729</v>
      </c>
      <c r="H75" s="424">
        <v>1859</v>
      </c>
      <c r="I75" s="425"/>
    </row>
    <row r="76" spans="8:9" s="14" customFormat="1" ht="12" customHeight="1" hidden="1">
      <c r="H76" s="340">
        <v>1741</v>
      </c>
      <c r="I76" s="340"/>
    </row>
    <row r="77" s="14" customFormat="1" ht="13.5" customHeight="1"/>
    <row r="78" s="14" customFormat="1" ht="13.5" customHeight="1"/>
    <row r="79" spans="1:11" ht="18" customHeight="1">
      <c r="A79" s="15"/>
      <c r="B79" s="34"/>
      <c r="C79" s="35"/>
      <c r="D79" s="35"/>
      <c r="E79" s="35"/>
      <c r="F79" s="34"/>
      <c r="G79" s="35"/>
      <c r="H79" s="35"/>
      <c r="I79" s="35"/>
      <c r="J79" s="35"/>
      <c r="K79" s="34"/>
    </row>
    <row r="80" spans="1:11" ht="18" customHeight="1">
      <c r="A80" s="15"/>
      <c r="B80" s="34"/>
      <c r="C80" s="35"/>
      <c r="D80" s="35"/>
      <c r="E80" s="35"/>
      <c r="F80" s="34"/>
      <c r="G80" s="35"/>
      <c r="H80" s="35"/>
      <c r="I80" s="35"/>
      <c r="J80" s="35"/>
      <c r="K80" s="34"/>
    </row>
    <row r="81" spans="1:11" ht="18" customHeight="1">
      <c r="A81" s="15"/>
      <c r="B81" s="34"/>
      <c r="C81" s="35"/>
      <c r="D81" s="35"/>
      <c r="E81" s="35"/>
      <c r="F81" s="34"/>
      <c r="G81" s="35"/>
      <c r="H81" s="35"/>
      <c r="I81" s="35"/>
      <c r="J81" s="35"/>
      <c r="K81" s="34"/>
    </row>
    <row r="82" spans="1:11" ht="18" customHeight="1">
      <c r="A82" s="15"/>
      <c r="B82" s="34"/>
      <c r="C82" s="35"/>
      <c r="D82" s="35"/>
      <c r="E82" s="35"/>
      <c r="F82" s="34"/>
      <c r="G82" s="35"/>
      <c r="H82" s="35"/>
      <c r="I82" s="35"/>
      <c r="J82" s="35"/>
      <c r="K82" s="34"/>
    </row>
    <row r="83" spans="1:11" ht="18" customHeight="1">
      <c r="A83" s="15"/>
      <c r="B83" s="34"/>
      <c r="C83" s="35"/>
      <c r="D83" s="35"/>
      <c r="E83" s="35"/>
      <c r="F83" s="34"/>
      <c r="G83" s="35"/>
      <c r="H83" s="35"/>
      <c r="I83" s="35"/>
      <c r="J83" s="35"/>
      <c r="K83" s="34"/>
    </row>
    <row r="84" spans="1:11" ht="18" customHeight="1">
      <c r="A84" s="15"/>
      <c r="B84" s="34"/>
      <c r="C84" s="35"/>
      <c r="D84" s="35"/>
      <c r="E84" s="35"/>
      <c r="F84" s="34"/>
      <c r="G84" s="35"/>
      <c r="H84" s="35"/>
      <c r="I84" s="35"/>
      <c r="J84" s="35"/>
      <c r="K84" s="34"/>
    </row>
    <row r="85" spans="1:11" ht="18" customHeight="1">
      <c r="A85" s="15"/>
      <c r="B85" s="34"/>
      <c r="C85" s="35"/>
      <c r="D85" s="35"/>
      <c r="E85" s="35"/>
      <c r="F85" s="34"/>
      <c r="G85" s="35"/>
      <c r="H85" s="35"/>
      <c r="I85" s="35"/>
      <c r="J85" s="35"/>
      <c r="K85" s="34"/>
    </row>
    <row r="86" spans="1:11" ht="18" customHeight="1">
      <c r="A86" s="15"/>
      <c r="B86" s="34"/>
      <c r="C86" s="35"/>
      <c r="D86" s="35"/>
      <c r="E86" s="35"/>
      <c r="F86" s="34"/>
      <c r="G86" s="35"/>
      <c r="H86" s="35"/>
      <c r="I86" s="35"/>
      <c r="J86" s="35"/>
      <c r="K86" s="34"/>
    </row>
    <row r="87" spans="1:11" ht="18" customHeight="1">
      <c r="A87" s="15"/>
      <c r="B87" s="34"/>
      <c r="C87" s="35"/>
      <c r="D87" s="35"/>
      <c r="E87" s="35"/>
      <c r="F87" s="34"/>
      <c r="G87" s="35"/>
      <c r="H87" s="35"/>
      <c r="I87" s="35"/>
      <c r="J87" s="35"/>
      <c r="K87" s="34"/>
    </row>
    <row r="88" spans="1:11" ht="18" customHeight="1">
      <c r="A88" s="15"/>
      <c r="B88" s="34"/>
      <c r="C88" s="35"/>
      <c r="D88" s="35"/>
      <c r="E88" s="35"/>
      <c r="F88" s="34"/>
      <c r="G88" s="35"/>
      <c r="H88" s="35"/>
      <c r="I88" s="35"/>
      <c r="J88" s="35"/>
      <c r="K88" s="34"/>
    </row>
    <row r="89" spans="1:11" ht="18" customHeight="1">
      <c r="A89" s="15"/>
      <c r="B89" s="34"/>
      <c r="C89" s="35"/>
      <c r="D89" s="35"/>
      <c r="E89" s="35"/>
      <c r="F89" s="34"/>
      <c r="G89" s="35"/>
      <c r="H89" s="35"/>
      <c r="I89" s="35"/>
      <c r="J89" s="35"/>
      <c r="K89" s="34"/>
    </row>
    <row r="90" spans="1:11" ht="18" customHeight="1">
      <c r="A90" s="15"/>
      <c r="B90" s="34"/>
      <c r="C90" s="35"/>
      <c r="D90" s="35"/>
      <c r="E90" s="35"/>
      <c r="F90" s="34"/>
      <c r="G90" s="35"/>
      <c r="H90" s="35"/>
      <c r="I90" s="35"/>
      <c r="J90" s="35"/>
      <c r="K90" s="34"/>
    </row>
    <row r="91" spans="1:11" ht="18" customHeight="1">
      <c r="A91" s="15"/>
      <c r="B91" s="34"/>
      <c r="C91" s="35"/>
      <c r="D91" s="35"/>
      <c r="E91" s="35"/>
      <c r="F91" s="34"/>
      <c r="G91" s="35"/>
      <c r="H91" s="35"/>
      <c r="I91" s="35"/>
      <c r="J91" s="35"/>
      <c r="K91" s="34"/>
    </row>
    <row r="92" spans="1:11" ht="18" customHeight="1">
      <c r="A92" s="15"/>
      <c r="B92" s="34"/>
      <c r="C92" s="35"/>
      <c r="D92" s="35"/>
      <c r="E92" s="35"/>
      <c r="F92" s="34"/>
      <c r="G92" s="35"/>
      <c r="H92" s="35"/>
      <c r="I92" s="35"/>
      <c r="J92" s="35"/>
      <c r="K92" s="34"/>
    </row>
    <row r="93" spans="1:11" ht="18" customHeight="1">
      <c r="A93" s="15"/>
      <c r="B93" s="34"/>
      <c r="C93" s="35"/>
      <c r="D93" s="35"/>
      <c r="E93" s="35"/>
      <c r="F93" s="34"/>
      <c r="G93" s="35"/>
      <c r="H93" s="35"/>
      <c r="I93" s="35"/>
      <c r="J93" s="35"/>
      <c r="K93" s="34"/>
    </row>
    <row r="94" spans="1:11" ht="18" customHeight="1">
      <c r="A94" s="15"/>
      <c r="B94" s="34"/>
      <c r="C94" s="35"/>
      <c r="D94" s="35"/>
      <c r="E94" s="35"/>
      <c r="F94" s="34"/>
      <c r="G94" s="35"/>
      <c r="H94" s="35"/>
      <c r="I94" s="35"/>
      <c r="J94" s="35"/>
      <c r="K94" s="34"/>
    </row>
    <row r="95" spans="1:11" ht="18" customHeight="1">
      <c r="A95" s="15"/>
      <c r="B95" s="34"/>
      <c r="C95" s="35"/>
      <c r="D95" s="35"/>
      <c r="E95" s="35"/>
      <c r="F95" s="34"/>
      <c r="G95" s="35"/>
      <c r="H95" s="35"/>
      <c r="I95" s="35"/>
      <c r="J95" s="35"/>
      <c r="K95" s="34"/>
    </row>
    <row r="96" spans="1:11" ht="18" customHeight="1">
      <c r="A96" s="15"/>
      <c r="B96" s="34"/>
      <c r="C96" s="35"/>
      <c r="D96" s="35"/>
      <c r="E96" s="35"/>
      <c r="F96" s="34"/>
      <c r="G96" s="35"/>
      <c r="H96" s="35"/>
      <c r="I96" s="35"/>
      <c r="J96" s="35"/>
      <c r="K96" s="34"/>
    </row>
    <row r="97" spans="1:11" ht="18" customHeight="1">
      <c r="A97" s="15"/>
      <c r="B97" s="34"/>
      <c r="C97" s="35"/>
      <c r="D97" s="35"/>
      <c r="E97" s="35"/>
      <c r="F97" s="34"/>
      <c r="G97" s="35"/>
      <c r="H97" s="35"/>
      <c r="I97" s="35"/>
      <c r="J97" s="35"/>
      <c r="K97" s="34"/>
    </row>
    <row r="98" spans="1:11" ht="18" customHeight="1">
      <c r="A98" s="15"/>
      <c r="B98" s="34"/>
      <c r="C98" s="35"/>
      <c r="D98" s="35"/>
      <c r="E98" s="35"/>
      <c r="F98" s="34"/>
      <c r="G98" s="35"/>
      <c r="H98" s="35"/>
      <c r="I98" s="35"/>
      <c r="J98" s="35"/>
      <c r="K98" s="34"/>
    </row>
    <row r="99" spans="1:11" ht="18" customHeight="1">
      <c r="A99" s="15"/>
      <c r="B99" s="34"/>
      <c r="C99" s="35"/>
      <c r="D99" s="35"/>
      <c r="E99" s="35"/>
      <c r="F99" s="34"/>
      <c r="G99" s="35"/>
      <c r="H99" s="35"/>
      <c r="I99" s="35"/>
      <c r="J99" s="35"/>
      <c r="K99" s="34"/>
    </row>
    <row r="100" spans="1:11" ht="18" customHeight="1">
      <c r="A100" s="15"/>
      <c r="B100" s="34"/>
      <c r="C100" s="35"/>
      <c r="D100" s="35"/>
      <c r="E100" s="35"/>
      <c r="F100" s="34"/>
      <c r="G100" s="35"/>
      <c r="H100" s="35"/>
      <c r="I100" s="35"/>
      <c r="J100" s="35"/>
      <c r="K100" s="34"/>
    </row>
    <row r="101" ht="18" customHeight="1"/>
    <row r="102" ht="15.75" customHeight="1"/>
    <row r="106" ht="16.5" customHeight="1"/>
    <row r="107" spans="1:17" s="13" customFormat="1" ht="13.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  <c r="O107"/>
      <c r="P107"/>
      <c r="Q107"/>
    </row>
    <row r="108" spans="1:17" s="32" customFormat="1" ht="21.7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  <c r="O108"/>
      <c r="P108"/>
      <c r="Q108"/>
    </row>
    <row r="109" spans="1:17" s="32" customFormat="1" ht="21.7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  <c r="O109"/>
      <c r="P109"/>
      <c r="Q109"/>
    </row>
    <row r="113" spans="1:17" s="7" customFormat="1" ht="14.25" customHeight="1">
      <c r="A113"/>
      <c r="B113" s="4"/>
      <c r="C113" s="4"/>
      <c r="D113" s="4"/>
      <c r="E113" s="4"/>
      <c r="F113" s="4"/>
      <c r="G113" s="4"/>
      <c r="H113" s="4"/>
      <c r="I113"/>
      <c r="J113"/>
      <c r="K113"/>
      <c r="L113"/>
      <c r="M113"/>
      <c r="N113"/>
      <c r="O113"/>
      <c r="P113"/>
      <c r="Q113"/>
    </row>
    <row r="114" spans="1:17" s="7" customFormat="1" ht="14.25" customHeight="1">
      <c r="A114"/>
      <c r="B114" s="4"/>
      <c r="C114" s="4"/>
      <c r="D114" s="4"/>
      <c r="E114" s="4"/>
      <c r="F114" s="4"/>
      <c r="G114" s="4"/>
      <c r="H114" s="4"/>
      <c r="I114"/>
      <c r="J114"/>
      <c r="K114"/>
      <c r="L114"/>
      <c r="M114"/>
      <c r="N114"/>
      <c r="O114"/>
      <c r="P114"/>
      <c r="Q114"/>
    </row>
    <row r="115" spans="1:17" s="7" customFormat="1" ht="14.25" customHeight="1">
      <c r="A115"/>
      <c r="B115" s="4"/>
      <c r="C115" s="4"/>
      <c r="D115" s="4"/>
      <c r="E115" s="4"/>
      <c r="F115" s="4"/>
      <c r="G115" s="4"/>
      <c r="H115" s="4"/>
      <c r="I115"/>
      <c r="J115"/>
      <c r="K115"/>
      <c r="L115"/>
      <c r="M115"/>
      <c r="N115"/>
      <c r="O115"/>
      <c r="P115"/>
      <c r="Q115"/>
    </row>
    <row r="116" spans="1:17" s="7" customFormat="1" ht="14.25" customHeight="1">
      <c r="A116"/>
      <c r="B116" s="4"/>
      <c r="C116" s="4"/>
      <c r="D116" s="4"/>
      <c r="E116" s="4"/>
      <c r="F116" s="4"/>
      <c r="G116" s="4"/>
      <c r="H116" s="4"/>
      <c r="I116"/>
      <c r="J116"/>
      <c r="K116"/>
      <c r="L116"/>
      <c r="M116"/>
      <c r="N116"/>
      <c r="O116"/>
      <c r="P116"/>
      <c r="Q116"/>
    </row>
    <row r="117" spans="1:17" s="7" customFormat="1" ht="14.2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/>
      <c r="P117"/>
      <c r="Q117"/>
    </row>
    <row r="118" spans="1:17" s="7" customFormat="1" ht="14.2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/>
      <c r="P118"/>
      <c r="Q118"/>
    </row>
    <row r="119" spans="1:17" s="7" customFormat="1" ht="14.2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/>
      <c r="P119"/>
      <c r="Q119"/>
    </row>
    <row r="120" spans="1:17" s="7" customFormat="1" ht="14.25" customHeight="1">
      <c r="A120"/>
      <c r="B120" s="4"/>
      <c r="C120" s="4"/>
      <c r="D120" s="4"/>
      <c r="E120" s="4"/>
      <c r="F120" s="4"/>
      <c r="G120" s="4"/>
      <c r="H120" s="4"/>
      <c r="I120"/>
      <c r="J120"/>
      <c r="K120"/>
      <c r="L120"/>
      <c r="M120"/>
      <c r="N120"/>
      <c r="O120"/>
      <c r="P120"/>
      <c r="Q120"/>
    </row>
    <row r="121" spans="1:17" s="7" customFormat="1" ht="19.5" customHeight="1">
      <c r="A121"/>
      <c r="B121" s="4"/>
      <c r="C121" s="4"/>
      <c r="D121" s="4"/>
      <c r="E121" s="4"/>
      <c r="F121" s="4"/>
      <c r="G121" s="4"/>
      <c r="H121" s="4"/>
      <c r="I121"/>
      <c r="J121"/>
      <c r="K121"/>
      <c r="L121"/>
      <c r="M121"/>
      <c r="N121"/>
      <c r="O121"/>
      <c r="P121"/>
      <c r="Q121"/>
    </row>
    <row r="122" spans="1:17" s="7" customFormat="1" ht="14.25" customHeight="1">
      <c r="A122"/>
      <c r="B122" s="4"/>
      <c r="C122" s="4"/>
      <c r="D122" s="4"/>
      <c r="E122" s="4"/>
      <c r="F122" s="4"/>
      <c r="G122" s="4"/>
      <c r="H122" s="4"/>
      <c r="I122"/>
      <c r="J122"/>
      <c r="K122"/>
      <c r="L122"/>
      <c r="M122"/>
      <c r="N122"/>
      <c r="O122"/>
      <c r="P122"/>
      <c r="Q122"/>
    </row>
  </sheetData>
  <mergeCells count="40">
    <mergeCell ref="A3:N3"/>
    <mergeCell ref="B43:H43"/>
    <mergeCell ref="C44:I44"/>
    <mergeCell ref="D45:I45"/>
    <mergeCell ref="J39:L39"/>
    <mergeCell ref="B40:D40"/>
    <mergeCell ref="E40:G40"/>
    <mergeCell ref="A5:A8"/>
    <mergeCell ref="H6:I6"/>
    <mergeCell ref="B5:N5"/>
    <mergeCell ref="G63:K63"/>
    <mergeCell ref="G62:K62"/>
    <mergeCell ref="B44:B46"/>
    <mergeCell ref="B51:B52"/>
    <mergeCell ref="A61:J61"/>
    <mergeCell ref="A62:E62"/>
    <mergeCell ref="A50:L50"/>
    <mergeCell ref="A51:A52"/>
    <mergeCell ref="A44:A46"/>
    <mergeCell ref="A63:E63"/>
    <mergeCell ref="M6:N6"/>
    <mergeCell ref="E39:G39"/>
    <mergeCell ref="B39:D39"/>
    <mergeCell ref="A65:E65"/>
    <mergeCell ref="J44:J46"/>
    <mergeCell ref="C45:C46"/>
    <mergeCell ref="I51:L51"/>
    <mergeCell ref="H51:H52"/>
    <mergeCell ref="G51:G52"/>
    <mergeCell ref="C51:F51"/>
    <mergeCell ref="H76:I76"/>
    <mergeCell ref="G65:K65"/>
    <mergeCell ref="A64:E64"/>
    <mergeCell ref="G64:K64"/>
    <mergeCell ref="H73:I73"/>
    <mergeCell ref="H74:I74"/>
    <mergeCell ref="H75:I75"/>
    <mergeCell ref="B70:I70"/>
    <mergeCell ref="E72:G72"/>
    <mergeCell ref="H72:I72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1.25390625" style="0" customWidth="1"/>
    <col min="15" max="15" width="9.75390625" style="0" customWidth="1"/>
  </cols>
  <sheetData>
    <row r="1" ht="12.75">
      <c r="L1" s="6" t="s">
        <v>178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60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3</v>
      </c>
      <c r="D9" s="127">
        <f aca="true" t="shared" si="0" ref="D9:D17">SUM(B9:C9)</f>
        <v>3</v>
      </c>
      <c r="E9" s="125">
        <v>0</v>
      </c>
      <c r="F9" s="126">
        <v>2</v>
      </c>
      <c r="G9" s="127">
        <f>SUM(E9:F9)</f>
        <v>2</v>
      </c>
      <c r="H9" s="147">
        <f>SUM(F9:G9)</f>
        <v>4</v>
      </c>
      <c r="I9" s="148">
        <f>IF(D9=0,0,+G9/D9)</f>
        <v>0.6666666666666666</v>
      </c>
      <c r="J9" s="145">
        <v>0</v>
      </c>
      <c r="K9" s="126">
        <v>2</v>
      </c>
      <c r="L9" s="146">
        <f aca="true" t="shared" si="1" ref="L9:L17">SUM(J9:K9)</f>
        <v>2</v>
      </c>
      <c r="M9" s="147">
        <v>0</v>
      </c>
      <c r="N9" s="148">
        <f>IF(G9=0,0,+L9/G9)</f>
        <v>1</v>
      </c>
    </row>
    <row r="10" spans="1:14" ht="15" customHeight="1">
      <c r="A10" s="109" t="s">
        <v>7</v>
      </c>
      <c r="B10" s="128">
        <v>1425</v>
      </c>
      <c r="C10" s="129">
        <v>495</v>
      </c>
      <c r="D10" s="127">
        <f t="shared" si="0"/>
        <v>1920</v>
      </c>
      <c r="E10" s="128">
        <v>1657</v>
      </c>
      <c r="F10" s="129">
        <v>652</v>
      </c>
      <c r="G10" s="127">
        <f aca="true" t="shared" si="2" ref="G10:G17">SUM(E10:F10)</f>
        <v>2309</v>
      </c>
      <c r="H10" s="149">
        <f aca="true" t="shared" si="3" ref="H10:H37">+G10-D10</f>
        <v>389</v>
      </c>
      <c r="I10" s="148">
        <f>IF(D10=0,0,+G10/D10)</f>
        <v>1.2026041666666667</v>
      </c>
      <c r="J10" s="135">
        <v>1735</v>
      </c>
      <c r="K10" s="129">
        <v>620</v>
      </c>
      <c r="L10" s="146">
        <f t="shared" si="1"/>
        <v>2355</v>
      </c>
      <c r="M10" s="149">
        <f aca="true" t="shared" si="4" ref="M10:M36">+L10-G10</f>
        <v>46</v>
      </c>
      <c r="N10" s="148">
        <f>IF(G10=0,0,+L10/G10)</f>
        <v>1.0199220441749675</v>
      </c>
    </row>
    <row r="11" spans="1:14" ht="15" customHeight="1">
      <c r="A11" s="109" t="s">
        <v>8</v>
      </c>
      <c r="B11" s="128">
        <v>41</v>
      </c>
      <c r="C11" s="129">
        <v>120</v>
      </c>
      <c r="D11" s="127">
        <f t="shared" si="0"/>
        <v>161</v>
      </c>
      <c r="E11" s="128">
        <v>50</v>
      </c>
      <c r="F11" s="129">
        <v>141</v>
      </c>
      <c r="G11" s="127">
        <f t="shared" si="2"/>
        <v>191</v>
      </c>
      <c r="H11" s="149">
        <f t="shared" si="3"/>
        <v>30</v>
      </c>
      <c r="I11" s="148">
        <f aca="true" t="shared" si="5" ref="I11:I38">IF(D11=0,0,+G11/D11)</f>
        <v>1.186335403726708</v>
      </c>
      <c r="J11" s="135">
        <v>55</v>
      </c>
      <c r="K11" s="129">
        <v>150</v>
      </c>
      <c r="L11" s="146">
        <f t="shared" si="1"/>
        <v>205</v>
      </c>
      <c r="M11" s="149">
        <f t="shared" si="4"/>
        <v>14</v>
      </c>
      <c r="N11" s="148">
        <f aca="true" t="shared" si="6" ref="N11:N37">IF(G11=0,0,+L11/G11)</f>
        <v>1.0732984293193717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6</v>
      </c>
      <c r="F12" s="129">
        <v>0</v>
      </c>
      <c r="G12" s="127">
        <f t="shared" si="2"/>
        <v>6</v>
      </c>
      <c r="H12" s="149">
        <f t="shared" si="3"/>
        <v>6</v>
      </c>
      <c r="I12" s="148">
        <f t="shared" si="5"/>
        <v>0</v>
      </c>
      <c r="J12" s="135">
        <v>6</v>
      </c>
      <c r="K12" s="129">
        <v>0</v>
      </c>
      <c r="L12" s="146">
        <f t="shared" si="1"/>
        <v>6</v>
      </c>
      <c r="M12" s="149">
        <f t="shared" si="4"/>
        <v>0</v>
      </c>
      <c r="N12" s="148">
        <f t="shared" si="6"/>
        <v>1</v>
      </c>
    </row>
    <row r="13" spans="1:14" ht="15" customHeight="1">
      <c r="A13" s="109" t="s">
        <v>10</v>
      </c>
      <c r="B13" s="128">
        <v>54</v>
      </c>
      <c r="C13" s="129">
        <v>0</v>
      </c>
      <c r="D13" s="127">
        <f t="shared" si="0"/>
        <v>54</v>
      </c>
      <c r="E13" s="128">
        <v>39</v>
      </c>
      <c r="F13" s="129">
        <v>0</v>
      </c>
      <c r="G13" s="127">
        <f t="shared" si="2"/>
        <v>39</v>
      </c>
      <c r="H13" s="149">
        <f t="shared" si="3"/>
        <v>-15</v>
      </c>
      <c r="I13" s="148">
        <f t="shared" si="5"/>
        <v>0.7222222222222222</v>
      </c>
      <c r="J13" s="135">
        <v>273</v>
      </c>
      <c r="K13" s="129">
        <v>32</v>
      </c>
      <c r="L13" s="146">
        <f t="shared" si="1"/>
        <v>305</v>
      </c>
      <c r="M13" s="149">
        <f t="shared" si="4"/>
        <v>266</v>
      </c>
      <c r="N13" s="148">
        <f t="shared" si="6"/>
        <v>7.82051282051282</v>
      </c>
    </row>
    <row r="14" spans="1:14" ht="15" customHeight="1">
      <c r="A14" s="109" t="s">
        <v>11</v>
      </c>
      <c r="B14" s="128">
        <v>13</v>
      </c>
      <c r="C14" s="129">
        <v>0</v>
      </c>
      <c r="D14" s="127">
        <f t="shared" si="0"/>
        <v>13</v>
      </c>
      <c r="E14" s="128">
        <v>9</v>
      </c>
      <c r="F14" s="129">
        <v>0</v>
      </c>
      <c r="G14" s="127">
        <f t="shared" si="2"/>
        <v>9</v>
      </c>
      <c r="H14" s="149">
        <f t="shared" si="3"/>
        <v>-4</v>
      </c>
      <c r="I14" s="148">
        <f t="shared" si="5"/>
        <v>0.6923076923076923</v>
      </c>
      <c r="J14" s="135">
        <v>260</v>
      </c>
      <c r="K14" s="129">
        <v>0</v>
      </c>
      <c r="L14" s="146">
        <f t="shared" si="1"/>
        <v>260</v>
      </c>
      <c r="M14" s="149">
        <f t="shared" si="4"/>
        <v>251</v>
      </c>
      <c r="N14" s="148">
        <f t="shared" si="6"/>
        <v>28.88888888888889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5"/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5"/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9658</v>
      </c>
      <c r="C17" s="131">
        <v>0</v>
      </c>
      <c r="D17" s="127">
        <f t="shared" si="0"/>
        <v>9658</v>
      </c>
      <c r="E17" s="130">
        <v>11335</v>
      </c>
      <c r="F17" s="131">
        <v>0</v>
      </c>
      <c r="G17" s="127">
        <f t="shared" si="2"/>
        <v>11335</v>
      </c>
      <c r="H17" s="151">
        <f t="shared" si="3"/>
        <v>1677</v>
      </c>
      <c r="I17" s="152">
        <f t="shared" si="5"/>
        <v>1.17363843445848</v>
      </c>
      <c r="J17" s="150">
        <v>11790</v>
      </c>
      <c r="K17" s="131">
        <v>0</v>
      </c>
      <c r="L17" s="146">
        <f t="shared" si="1"/>
        <v>11790</v>
      </c>
      <c r="M17" s="151">
        <f t="shared" si="4"/>
        <v>455</v>
      </c>
      <c r="N17" s="152">
        <f t="shared" si="6"/>
        <v>1.0401411557123952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11178</v>
      </c>
      <c r="C18" s="133">
        <f t="shared" si="7"/>
        <v>618</v>
      </c>
      <c r="D18" s="134">
        <f t="shared" si="7"/>
        <v>11796</v>
      </c>
      <c r="E18" s="132">
        <f t="shared" si="7"/>
        <v>13087</v>
      </c>
      <c r="F18" s="133">
        <f t="shared" si="7"/>
        <v>795</v>
      </c>
      <c r="G18" s="134">
        <f t="shared" si="7"/>
        <v>13882</v>
      </c>
      <c r="H18" s="153">
        <f t="shared" si="3"/>
        <v>2086</v>
      </c>
      <c r="I18" s="154">
        <f t="shared" si="5"/>
        <v>1.1768396066463207</v>
      </c>
      <c r="J18" s="133">
        <f>SUM(J9+J10+J11+J12+J13+J15+J17)</f>
        <v>13859</v>
      </c>
      <c r="K18" s="133">
        <f>SUM(K9+K10+K11+K12+K13+K15+K17)</f>
        <v>804</v>
      </c>
      <c r="L18" s="134">
        <f>SUM(L9+L10+L11+L12+L13+L15+L17)</f>
        <v>14663</v>
      </c>
      <c r="M18" s="153">
        <f t="shared" si="4"/>
        <v>781</v>
      </c>
      <c r="N18" s="154">
        <f t="shared" si="6"/>
        <v>1.0562599049128367</v>
      </c>
    </row>
    <row r="19" spans="1:14" ht="15" customHeight="1">
      <c r="A19" s="111" t="s">
        <v>16</v>
      </c>
      <c r="B19" s="125">
        <v>708</v>
      </c>
      <c r="C19" s="126">
        <v>0</v>
      </c>
      <c r="D19" s="127">
        <f aca="true" t="shared" si="8" ref="D19:D36">SUM(B19:C19)</f>
        <v>708</v>
      </c>
      <c r="E19" s="125">
        <v>1371</v>
      </c>
      <c r="F19" s="126">
        <v>0</v>
      </c>
      <c r="G19" s="127">
        <f aca="true" t="shared" si="9" ref="G19:G36">SUM(E19:F19)</f>
        <v>1371</v>
      </c>
      <c r="H19" s="147">
        <f t="shared" si="3"/>
        <v>663</v>
      </c>
      <c r="I19" s="155">
        <f t="shared" si="5"/>
        <v>1.9364406779661016</v>
      </c>
      <c r="J19" s="145">
        <v>1195</v>
      </c>
      <c r="K19" s="126">
        <v>0</v>
      </c>
      <c r="L19" s="146">
        <f aca="true" t="shared" si="10" ref="L19:L36">SUM(J19:K19)</f>
        <v>1195</v>
      </c>
      <c r="M19" s="147">
        <f t="shared" si="4"/>
        <v>-176</v>
      </c>
      <c r="N19" s="155">
        <f t="shared" si="6"/>
        <v>0.8716265499635303</v>
      </c>
    </row>
    <row r="20" spans="1:14" ht="24">
      <c r="A20" s="109" t="s">
        <v>17</v>
      </c>
      <c r="B20" s="125">
        <v>254</v>
      </c>
      <c r="C20" s="126">
        <v>0</v>
      </c>
      <c r="D20" s="127">
        <f t="shared" si="8"/>
        <v>254</v>
      </c>
      <c r="E20" s="125">
        <v>0</v>
      </c>
      <c r="F20" s="126">
        <v>0</v>
      </c>
      <c r="G20" s="127">
        <f t="shared" si="9"/>
        <v>0</v>
      </c>
      <c r="H20" s="149">
        <f t="shared" si="3"/>
        <v>-254</v>
      </c>
      <c r="I20" s="148">
        <f t="shared" si="5"/>
        <v>0</v>
      </c>
      <c r="J20" s="145">
        <v>687</v>
      </c>
      <c r="K20" s="126">
        <v>0</v>
      </c>
      <c r="L20" s="146">
        <f t="shared" si="10"/>
        <v>687</v>
      </c>
      <c r="M20" s="147">
        <f t="shared" si="4"/>
        <v>687</v>
      </c>
      <c r="N20" s="148">
        <f t="shared" si="6"/>
        <v>0</v>
      </c>
    </row>
    <row r="21" spans="1:14" ht="15" customHeight="1">
      <c r="A21" s="109" t="s">
        <v>18</v>
      </c>
      <c r="B21" s="128">
        <v>851</v>
      </c>
      <c r="C21" s="129">
        <v>0</v>
      </c>
      <c r="D21" s="127">
        <f t="shared" si="8"/>
        <v>851</v>
      </c>
      <c r="E21" s="128">
        <v>797</v>
      </c>
      <c r="F21" s="129">
        <v>0</v>
      </c>
      <c r="G21" s="127">
        <f t="shared" si="9"/>
        <v>797</v>
      </c>
      <c r="H21" s="149">
        <f t="shared" si="3"/>
        <v>-54</v>
      </c>
      <c r="I21" s="148">
        <f t="shared" si="5"/>
        <v>0.936545240893067</v>
      </c>
      <c r="J21" s="128">
        <v>886</v>
      </c>
      <c r="K21" s="129">
        <v>32</v>
      </c>
      <c r="L21" s="146">
        <f t="shared" si="10"/>
        <v>918</v>
      </c>
      <c r="M21" s="147">
        <f t="shared" si="4"/>
        <v>121</v>
      </c>
      <c r="N21" s="148">
        <f t="shared" si="6"/>
        <v>1.1518193224592221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5"/>
        <v>0</v>
      </c>
      <c r="J22" s="135">
        <v>0</v>
      </c>
      <c r="K22" s="129">
        <v>0</v>
      </c>
      <c r="L22" s="146">
        <f t="shared" si="10"/>
        <v>0</v>
      </c>
      <c r="M22" s="147">
        <f t="shared" si="4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35</v>
      </c>
      <c r="C23" s="129">
        <v>76</v>
      </c>
      <c r="D23" s="127">
        <f t="shared" si="8"/>
        <v>111</v>
      </c>
      <c r="E23" s="128">
        <v>45</v>
      </c>
      <c r="F23" s="129">
        <v>106</v>
      </c>
      <c r="G23" s="127">
        <f t="shared" si="9"/>
        <v>151</v>
      </c>
      <c r="H23" s="149">
        <f t="shared" si="3"/>
        <v>40</v>
      </c>
      <c r="I23" s="148">
        <f t="shared" si="5"/>
        <v>1.3603603603603605</v>
      </c>
      <c r="J23" s="135">
        <v>40</v>
      </c>
      <c r="K23" s="129">
        <v>100</v>
      </c>
      <c r="L23" s="146">
        <f t="shared" si="10"/>
        <v>140</v>
      </c>
      <c r="M23" s="147">
        <f t="shared" si="4"/>
        <v>-11</v>
      </c>
      <c r="N23" s="148">
        <f t="shared" si="6"/>
        <v>0.9271523178807947</v>
      </c>
    </row>
    <row r="24" spans="1:14" ht="15" customHeight="1">
      <c r="A24" s="109" t="s">
        <v>21</v>
      </c>
      <c r="B24" s="135">
        <v>1648</v>
      </c>
      <c r="C24" s="129">
        <v>14</v>
      </c>
      <c r="D24" s="127">
        <f t="shared" si="8"/>
        <v>1662</v>
      </c>
      <c r="E24" s="135">
        <v>1546</v>
      </c>
      <c r="F24" s="129">
        <v>9</v>
      </c>
      <c r="G24" s="127">
        <f t="shared" si="9"/>
        <v>1555</v>
      </c>
      <c r="H24" s="149">
        <f t="shared" si="3"/>
        <v>-107</v>
      </c>
      <c r="I24" s="148">
        <f t="shared" si="5"/>
        <v>0.9356197352587244</v>
      </c>
      <c r="J24" s="135">
        <v>2180</v>
      </c>
      <c r="K24" s="129">
        <v>15</v>
      </c>
      <c r="L24" s="146">
        <f t="shared" si="10"/>
        <v>2195</v>
      </c>
      <c r="M24" s="147">
        <f t="shared" si="4"/>
        <v>640</v>
      </c>
      <c r="N24" s="148">
        <f t="shared" si="6"/>
        <v>1.4115755627009647</v>
      </c>
    </row>
    <row r="25" spans="1:14" ht="24">
      <c r="A25" s="109" t="s">
        <v>22</v>
      </c>
      <c r="B25" s="128">
        <v>338</v>
      </c>
      <c r="C25" s="129">
        <v>0</v>
      </c>
      <c r="D25" s="127">
        <f t="shared" si="8"/>
        <v>338</v>
      </c>
      <c r="E25" s="128">
        <v>195</v>
      </c>
      <c r="F25" s="129">
        <v>0</v>
      </c>
      <c r="G25" s="127">
        <f t="shared" si="9"/>
        <v>195</v>
      </c>
      <c r="H25" s="149">
        <f t="shared" si="3"/>
        <v>-143</v>
      </c>
      <c r="I25" s="148">
        <f t="shared" si="5"/>
        <v>0.5769230769230769</v>
      </c>
      <c r="J25" s="156">
        <v>225</v>
      </c>
      <c r="K25" s="129">
        <v>0</v>
      </c>
      <c r="L25" s="146">
        <f t="shared" si="10"/>
        <v>225</v>
      </c>
      <c r="M25" s="147">
        <f t="shared" si="4"/>
        <v>30</v>
      </c>
      <c r="N25" s="148">
        <f t="shared" si="6"/>
        <v>1.1538461538461537</v>
      </c>
    </row>
    <row r="26" spans="1:14" ht="15" customHeight="1">
      <c r="A26" s="109" t="s">
        <v>23</v>
      </c>
      <c r="B26" s="128">
        <v>1250</v>
      </c>
      <c r="C26" s="129">
        <v>14</v>
      </c>
      <c r="D26" s="127">
        <f t="shared" si="8"/>
        <v>1264</v>
      </c>
      <c r="E26" s="128">
        <v>1269</v>
      </c>
      <c r="F26" s="129">
        <v>9</v>
      </c>
      <c r="G26" s="127">
        <f t="shared" si="9"/>
        <v>1278</v>
      </c>
      <c r="H26" s="149">
        <f t="shared" si="3"/>
        <v>14</v>
      </c>
      <c r="I26" s="148">
        <f t="shared" si="5"/>
        <v>1.0110759493670887</v>
      </c>
      <c r="J26" s="156">
        <v>1867</v>
      </c>
      <c r="K26" s="129">
        <v>15</v>
      </c>
      <c r="L26" s="146">
        <f t="shared" si="10"/>
        <v>1882</v>
      </c>
      <c r="M26" s="147">
        <f t="shared" si="4"/>
        <v>604</v>
      </c>
      <c r="N26" s="148">
        <f t="shared" si="6"/>
        <v>1.4726134585289514</v>
      </c>
    </row>
    <row r="27" spans="1:14" ht="15" customHeight="1">
      <c r="A27" s="112" t="s">
        <v>24</v>
      </c>
      <c r="B27" s="135">
        <f>B28+B31</f>
        <v>8075</v>
      </c>
      <c r="C27" s="129">
        <v>0</v>
      </c>
      <c r="D27" s="127">
        <f t="shared" si="8"/>
        <v>8075</v>
      </c>
      <c r="E27" s="128">
        <f>E28+E31</f>
        <v>9180</v>
      </c>
      <c r="F27" s="129">
        <f>F28+F31</f>
        <v>22</v>
      </c>
      <c r="G27" s="127">
        <f t="shared" si="9"/>
        <v>9202</v>
      </c>
      <c r="H27" s="149">
        <f t="shared" si="3"/>
        <v>1127</v>
      </c>
      <c r="I27" s="148">
        <f t="shared" si="5"/>
        <v>1.1395665634674923</v>
      </c>
      <c r="J27" s="128">
        <f>J28+J31</f>
        <v>9712</v>
      </c>
      <c r="K27" s="129">
        <f>K28+K31</f>
        <v>92</v>
      </c>
      <c r="L27" s="146">
        <f t="shared" si="10"/>
        <v>9804</v>
      </c>
      <c r="M27" s="147">
        <f t="shared" si="4"/>
        <v>602</v>
      </c>
      <c r="N27" s="148">
        <f t="shared" si="6"/>
        <v>1.0654205607476634</v>
      </c>
    </row>
    <row r="28" spans="1:14" ht="15" customHeight="1">
      <c r="A28" s="109" t="s">
        <v>25</v>
      </c>
      <c r="B28" s="128">
        <f>B29+B30</f>
        <v>5853</v>
      </c>
      <c r="C28" s="129">
        <v>0</v>
      </c>
      <c r="D28" s="127">
        <f t="shared" si="8"/>
        <v>5853</v>
      </c>
      <c r="E28" s="128">
        <f>E29+E30</f>
        <v>6613</v>
      </c>
      <c r="F28" s="220">
        <f>F29+F30</f>
        <v>22</v>
      </c>
      <c r="G28" s="127">
        <f t="shared" si="9"/>
        <v>6635</v>
      </c>
      <c r="H28" s="149">
        <f t="shared" si="3"/>
        <v>782</v>
      </c>
      <c r="I28" s="148">
        <f t="shared" si="5"/>
        <v>1.1336066974201264</v>
      </c>
      <c r="J28" s="128">
        <f>J29+J30</f>
        <v>7085</v>
      </c>
      <c r="K28" s="129">
        <f>K29+K30</f>
        <v>89</v>
      </c>
      <c r="L28" s="146">
        <f t="shared" si="10"/>
        <v>7174</v>
      </c>
      <c r="M28" s="147">
        <f t="shared" si="4"/>
        <v>539</v>
      </c>
      <c r="N28" s="148">
        <f t="shared" si="6"/>
        <v>1.0812358703843254</v>
      </c>
    </row>
    <row r="29" spans="1:14" ht="15" customHeight="1">
      <c r="A29" s="112" t="s">
        <v>26</v>
      </c>
      <c r="B29" s="128">
        <v>5605</v>
      </c>
      <c r="C29" s="129">
        <v>0</v>
      </c>
      <c r="D29" s="127">
        <f t="shared" si="8"/>
        <v>5605</v>
      </c>
      <c r="E29" s="128">
        <v>6372</v>
      </c>
      <c r="F29" s="129">
        <v>0</v>
      </c>
      <c r="G29" s="127">
        <f t="shared" si="9"/>
        <v>6372</v>
      </c>
      <c r="H29" s="149">
        <f t="shared" si="3"/>
        <v>767</v>
      </c>
      <c r="I29" s="148">
        <f t="shared" si="5"/>
        <v>1.1368421052631579</v>
      </c>
      <c r="J29" s="128">
        <v>6985</v>
      </c>
      <c r="K29" s="129">
        <v>9</v>
      </c>
      <c r="L29" s="146">
        <f t="shared" si="10"/>
        <v>6994</v>
      </c>
      <c r="M29" s="147">
        <f t="shared" si="4"/>
        <v>622</v>
      </c>
      <c r="N29" s="148">
        <f t="shared" si="6"/>
        <v>1.0976145637162587</v>
      </c>
    </row>
    <row r="30" spans="1:14" ht="15" customHeight="1">
      <c r="A30" s="109" t="s">
        <v>27</v>
      </c>
      <c r="B30" s="128">
        <v>248</v>
      </c>
      <c r="C30" s="129">
        <v>0</v>
      </c>
      <c r="D30" s="127">
        <f t="shared" si="8"/>
        <v>248</v>
      </c>
      <c r="E30" s="128">
        <v>241</v>
      </c>
      <c r="F30" s="129">
        <v>22</v>
      </c>
      <c r="G30" s="127">
        <f t="shared" si="9"/>
        <v>263</v>
      </c>
      <c r="H30" s="149">
        <f t="shared" si="3"/>
        <v>15</v>
      </c>
      <c r="I30" s="148">
        <f t="shared" si="5"/>
        <v>1.060483870967742</v>
      </c>
      <c r="J30" s="128">
        <v>100</v>
      </c>
      <c r="K30" s="129">
        <v>80</v>
      </c>
      <c r="L30" s="146">
        <f t="shared" si="10"/>
        <v>180</v>
      </c>
      <c r="M30" s="147">
        <f t="shared" si="4"/>
        <v>-83</v>
      </c>
      <c r="N30" s="148">
        <f t="shared" si="6"/>
        <v>0.6844106463878327</v>
      </c>
    </row>
    <row r="31" spans="1:14" ht="24">
      <c r="A31" s="109" t="s">
        <v>28</v>
      </c>
      <c r="B31" s="128">
        <v>2222</v>
      </c>
      <c r="C31" s="129">
        <v>0</v>
      </c>
      <c r="D31" s="127">
        <f t="shared" si="8"/>
        <v>2222</v>
      </c>
      <c r="E31" s="128">
        <v>2567</v>
      </c>
      <c r="F31" s="129">
        <v>0</v>
      </c>
      <c r="G31" s="127">
        <f t="shared" si="9"/>
        <v>2567</v>
      </c>
      <c r="H31" s="149">
        <f t="shared" si="3"/>
        <v>345</v>
      </c>
      <c r="I31" s="148">
        <f t="shared" si="5"/>
        <v>1.1552655265526552</v>
      </c>
      <c r="J31" s="128">
        <v>2627</v>
      </c>
      <c r="K31" s="129">
        <v>3</v>
      </c>
      <c r="L31" s="146">
        <f t="shared" si="10"/>
        <v>2630</v>
      </c>
      <c r="M31" s="147">
        <f t="shared" si="4"/>
        <v>63</v>
      </c>
      <c r="N31" s="148">
        <f t="shared" si="6"/>
        <v>1.024542267238021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1</v>
      </c>
      <c r="F32" s="129">
        <v>0</v>
      </c>
      <c r="G32" s="127">
        <f t="shared" si="9"/>
        <v>1</v>
      </c>
      <c r="H32" s="149">
        <f t="shared" si="3"/>
        <v>1</v>
      </c>
      <c r="I32" s="148">
        <f t="shared" si="5"/>
        <v>0</v>
      </c>
      <c r="J32" s="135">
        <v>3</v>
      </c>
      <c r="K32" s="129">
        <v>0</v>
      </c>
      <c r="L32" s="146">
        <f t="shared" si="10"/>
        <v>3</v>
      </c>
      <c r="M32" s="147">
        <f t="shared" si="4"/>
        <v>2</v>
      </c>
      <c r="N32" s="148">
        <f t="shared" si="6"/>
        <v>3</v>
      </c>
    </row>
    <row r="33" spans="1:14" ht="15" customHeight="1">
      <c r="A33" s="112" t="s">
        <v>30</v>
      </c>
      <c r="B33" s="128">
        <v>74</v>
      </c>
      <c r="C33" s="129">
        <v>0</v>
      </c>
      <c r="D33" s="127">
        <f t="shared" si="8"/>
        <v>74</v>
      </c>
      <c r="E33" s="128">
        <v>83</v>
      </c>
      <c r="F33" s="129">
        <v>0</v>
      </c>
      <c r="G33" s="127">
        <f t="shared" si="9"/>
        <v>83</v>
      </c>
      <c r="H33" s="149">
        <f t="shared" si="3"/>
        <v>9</v>
      </c>
      <c r="I33" s="148">
        <f t="shared" si="5"/>
        <v>1.1216216216216217</v>
      </c>
      <c r="J33" s="135">
        <v>85</v>
      </c>
      <c r="K33" s="129">
        <v>0</v>
      </c>
      <c r="L33" s="146">
        <f t="shared" si="10"/>
        <v>85</v>
      </c>
      <c r="M33" s="147">
        <f t="shared" si="4"/>
        <v>2</v>
      </c>
      <c r="N33" s="148">
        <f t="shared" si="6"/>
        <v>1.0240963855421688</v>
      </c>
    </row>
    <row r="34" spans="1:14" ht="24">
      <c r="A34" s="109" t="s">
        <v>31</v>
      </c>
      <c r="B34" s="128">
        <v>124</v>
      </c>
      <c r="C34" s="129">
        <v>0</v>
      </c>
      <c r="D34" s="127">
        <f t="shared" si="8"/>
        <v>124</v>
      </c>
      <c r="E34" s="128">
        <v>165</v>
      </c>
      <c r="F34" s="129">
        <v>0</v>
      </c>
      <c r="G34" s="127">
        <f t="shared" si="9"/>
        <v>165</v>
      </c>
      <c r="H34" s="149">
        <f t="shared" si="3"/>
        <v>41</v>
      </c>
      <c r="I34" s="148">
        <f t="shared" si="5"/>
        <v>1.3306451612903225</v>
      </c>
      <c r="J34" s="156">
        <v>323</v>
      </c>
      <c r="K34" s="129">
        <v>0</v>
      </c>
      <c r="L34" s="146">
        <f t="shared" si="10"/>
        <v>323</v>
      </c>
      <c r="M34" s="147">
        <f t="shared" si="4"/>
        <v>158</v>
      </c>
      <c r="N34" s="148">
        <f t="shared" si="6"/>
        <v>1.9575757575757575</v>
      </c>
    </row>
    <row r="35" spans="1:14" ht="24">
      <c r="A35" s="109" t="s">
        <v>32</v>
      </c>
      <c r="B35" s="128">
        <v>124</v>
      </c>
      <c r="C35" s="129">
        <v>0</v>
      </c>
      <c r="D35" s="127">
        <f t="shared" si="8"/>
        <v>124</v>
      </c>
      <c r="E35" s="128">
        <v>165</v>
      </c>
      <c r="F35" s="129">
        <v>0</v>
      </c>
      <c r="G35" s="127">
        <f t="shared" si="9"/>
        <v>165</v>
      </c>
      <c r="H35" s="149">
        <f t="shared" si="3"/>
        <v>41</v>
      </c>
      <c r="I35" s="148">
        <f t="shared" si="5"/>
        <v>1.3306451612903225</v>
      </c>
      <c r="J35" s="156">
        <v>323</v>
      </c>
      <c r="K35" s="129">
        <v>0</v>
      </c>
      <c r="L35" s="146">
        <f t="shared" si="10"/>
        <v>323</v>
      </c>
      <c r="M35" s="147">
        <f t="shared" si="4"/>
        <v>158</v>
      </c>
      <c r="N35" s="148">
        <f t="shared" si="6"/>
        <v>1.9575757575757575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2</v>
      </c>
      <c r="G36" s="127">
        <f t="shared" si="9"/>
        <v>2</v>
      </c>
      <c r="H36" s="151">
        <f t="shared" si="3"/>
        <v>2</v>
      </c>
      <c r="I36" s="152">
        <f t="shared" si="5"/>
        <v>0</v>
      </c>
      <c r="J36" s="158">
        <v>0</v>
      </c>
      <c r="K36" s="131">
        <v>0</v>
      </c>
      <c r="L36" s="146">
        <f t="shared" si="10"/>
        <v>0</v>
      </c>
      <c r="M36" s="159">
        <f t="shared" si="4"/>
        <v>-2</v>
      </c>
      <c r="N36" s="152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11515</v>
      </c>
      <c r="C37" s="137">
        <f t="shared" si="11"/>
        <v>90</v>
      </c>
      <c r="D37" s="138">
        <f t="shared" si="11"/>
        <v>11605</v>
      </c>
      <c r="E37" s="132">
        <f t="shared" si="11"/>
        <v>13188</v>
      </c>
      <c r="F37" s="133">
        <f t="shared" si="11"/>
        <v>139</v>
      </c>
      <c r="G37" s="134">
        <f t="shared" si="11"/>
        <v>13327</v>
      </c>
      <c r="H37" s="153">
        <f t="shared" si="3"/>
        <v>1722</v>
      </c>
      <c r="I37" s="154">
        <f t="shared" si="5"/>
        <v>1.1483843171046964</v>
      </c>
      <c r="J37" s="133">
        <f>SUM(J19+J21+J22+J23+J24+J27+J32+J33+J34+J36)</f>
        <v>14424</v>
      </c>
      <c r="K37" s="133">
        <f>SUM(K19+K21+K22+K23+K24+K27+K32+K33+K34+K36)</f>
        <v>239</v>
      </c>
      <c r="L37" s="134">
        <f>SUM(L19+L21+L22+L23+L24+L27+L32+L33+L34+L36)</f>
        <v>14663</v>
      </c>
      <c r="M37" s="153">
        <f>+L37-G37</f>
        <v>1336</v>
      </c>
      <c r="N37" s="154">
        <f t="shared" si="6"/>
        <v>1.1002476176183686</v>
      </c>
    </row>
    <row r="38" spans="1:14" ht="15" customHeight="1" thickBot="1">
      <c r="A38" s="114" t="s">
        <v>35</v>
      </c>
      <c r="B38" s="132">
        <f>B18-B37</f>
        <v>-337</v>
      </c>
      <c r="C38" s="133">
        <f>C18-C37</f>
        <v>528</v>
      </c>
      <c r="D38" s="139">
        <f>SUM(B38:C38)</f>
        <v>191</v>
      </c>
      <c r="E38" s="132">
        <f>E18-E37</f>
        <v>-101</v>
      </c>
      <c r="F38" s="133">
        <f>F18-F37</f>
        <v>656</v>
      </c>
      <c r="G38" s="139">
        <f>SUM(E38:F38)</f>
        <v>555</v>
      </c>
      <c r="H38" s="153">
        <f>+E38-B38</f>
        <v>236</v>
      </c>
      <c r="I38" s="154">
        <f t="shared" si="5"/>
        <v>2.905759162303665</v>
      </c>
      <c r="J38" s="132">
        <f>J18-J37</f>
        <v>-565</v>
      </c>
      <c r="K38" s="133">
        <f>K18-K37</f>
        <v>565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+E39+F39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spans="1:14" ht="14.25" customHeight="1">
      <c r="A41" s="4" t="s">
        <v>173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4.25" customHeight="1">
      <c r="A42" s="4" t="s">
        <v>165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ht="14.25" customHeight="1">
      <c r="A43" s="4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ht="14.25" customHeight="1">
      <c r="A44" s="4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0" ht="14.25" customHeight="1" thickBot="1">
      <c r="A45" s="4" t="s">
        <v>59</v>
      </c>
      <c r="B45" s="336" t="s">
        <v>120</v>
      </c>
      <c r="C45" s="336"/>
      <c r="D45" s="336"/>
      <c r="E45" s="336"/>
      <c r="F45" s="336"/>
      <c r="G45" s="336"/>
      <c r="H45" s="336"/>
      <c r="I45" s="336"/>
      <c r="J45" t="s">
        <v>36</v>
      </c>
    </row>
    <row r="46" spans="1:10" ht="14.25" customHeight="1">
      <c r="A46" s="264" t="s">
        <v>42</v>
      </c>
      <c r="B46" s="267" t="s">
        <v>86</v>
      </c>
      <c r="C46" s="337" t="s">
        <v>85</v>
      </c>
      <c r="D46" s="338"/>
      <c r="E46" s="338"/>
      <c r="F46" s="338"/>
      <c r="G46" s="338"/>
      <c r="H46" s="338"/>
      <c r="I46" s="339"/>
      <c r="J46" s="270" t="s">
        <v>87</v>
      </c>
    </row>
    <row r="47" spans="1:10" ht="14.25" customHeight="1">
      <c r="A47" s="265"/>
      <c r="B47" s="268"/>
      <c r="C47" s="273" t="s">
        <v>40</v>
      </c>
      <c r="D47" s="321" t="s">
        <v>41</v>
      </c>
      <c r="E47" s="322"/>
      <c r="F47" s="322"/>
      <c r="G47" s="322"/>
      <c r="H47" s="322"/>
      <c r="I47" s="323"/>
      <c r="J47" s="271"/>
    </row>
    <row r="48" spans="1:10" ht="14.25" customHeight="1">
      <c r="A48" s="266"/>
      <c r="B48" s="269"/>
      <c r="C48" s="274"/>
      <c r="D48" s="160">
        <v>1</v>
      </c>
      <c r="E48" s="160">
        <v>2</v>
      </c>
      <c r="F48" s="160">
        <v>3</v>
      </c>
      <c r="G48" s="160">
        <v>4</v>
      </c>
      <c r="H48" s="161">
        <v>5</v>
      </c>
      <c r="I48" s="161">
        <v>6</v>
      </c>
      <c r="J48" s="272"/>
    </row>
    <row r="49" spans="1:10" ht="14.25" customHeight="1" thickBot="1">
      <c r="A49" s="162">
        <v>5687</v>
      </c>
      <c r="B49" s="164">
        <v>907</v>
      </c>
      <c r="C49" s="164">
        <f>SUM(D49:H49)</f>
        <v>323</v>
      </c>
      <c r="D49" s="165">
        <v>33</v>
      </c>
      <c r="E49" s="164">
        <v>91</v>
      </c>
      <c r="F49" s="164">
        <v>0</v>
      </c>
      <c r="G49" s="164">
        <v>0</v>
      </c>
      <c r="H49" s="166">
        <v>199</v>
      </c>
      <c r="I49" s="166">
        <v>0</v>
      </c>
      <c r="J49" s="210">
        <f>A49-B49-C49</f>
        <v>4457</v>
      </c>
    </row>
    <row r="50" spans="1:9" ht="14.25" customHeight="1">
      <c r="A50" s="79"/>
      <c r="B50" s="80"/>
      <c r="C50" s="80"/>
      <c r="D50" s="80"/>
      <c r="E50" s="80"/>
      <c r="F50" s="80"/>
      <c r="G50" s="80"/>
      <c r="H50" s="80"/>
      <c r="I50" s="80"/>
    </row>
    <row r="51" spans="1:9" ht="14.25" customHeight="1">
      <c r="A51" s="79"/>
      <c r="B51" s="80"/>
      <c r="C51" s="80"/>
      <c r="D51" s="80"/>
      <c r="E51" s="80"/>
      <c r="F51" s="80"/>
      <c r="G51" s="80"/>
      <c r="H51" s="80"/>
      <c r="I51" s="80"/>
    </row>
    <row r="52" spans="1:12" ht="14.25" customHeight="1" thickBot="1">
      <c r="A52" s="306" t="s">
        <v>82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</row>
    <row r="53" spans="1:12" ht="24" customHeight="1">
      <c r="A53" s="280" t="s">
        <v>44</v>
      </c>
      <c r="B53" s="229" t="s">
        <v>104</v>
      </c>
      <c r="C53" s="231" t="s">
        <v>105</v>
      </c>
      <c r="D53" s="232"/>
      <c r="E53" s="232"/>
      <c r="F53" s="233"/>
      <c r="G53" s="229" t="s">
        <v>106</v>
      </c>
      <c r="H53" s="275" t="s">
        <v>55</v>
      </c>
      <c r="I53" s="277" t="s">
        <v>107</v>
      </c>
      <c r="J53" s="342"/>
      <c r="K53" s="342"/>
      <c r="L53" s="343"/>
    </row>
    <row r="54" spans="1:12" ht="23.25" thickBot="1">
      <c r="A54" s="281"/>
      <c r="B54" s="230"/>
      <c r="C54" s="170" t="s">
        <v>88</v>
      </c>
      <c r="D54" s="171" t="s">
        <v>45</v>
      </c>
      <c r="E54" s="171" t="s">
        <v>46</v>
      </c>
      <c r="F54" s="172" t="s">
        <v>89</v>
      </c>
      <c r="G54" s="230"/>
      <c r="H54" s="341"/>
      <c r="I54" s="170" t="s">
        <v>108</v>
      </c>
      <c r="J54" s="171" t="s">
        <v>45</v>
      </c>
      <c r="K54" s="171" t="s">
        <v>46</v>
      </c>
      <c r="L54" s="212" t="s">
        <v>109</v>
      </c>
    </row>
    <row r="55" spans="1:12" ht="14.25" customHeight="1">
      <c r="A55" s="63" t="s">
        <v>47</v>
      </c>
      <c r="B55" s="64">
        <v>870.17</v>
      </c>
      <c r="C55" s="65" t="s">
        <v>48</v>
      </c>
      <c r="D55" s="65" t="s">
        <v>48</v>
      </c>
      <c r="E55" s="65" t="s">
        <v>48</v>
      </c>
      <c r="F55" s="66" t="s">
        <v>48</v>
      </c>
      <c r="G55" s="64">
        <v>1322</v>
      </c>
      <c r="H55" s="39" t="s">
        <v>48</v>
      </c>
      <c r="I55" s="67" t="s">
        <v>48</v>
      </c>
      <c r="J55" s="65" t="s">
        <v>48</v>
      </c>
      <c r="K55" s="65" t="s">
        <v>48</v>
      </c>
      <c r="L55" s="39" t="s">
        <v>48</v>
      </c>
    </row>
    <row r="56" spans="1:12" ht="14.25" customHeight="1">
      <c r="A56" s="41" t="s">
        <v>49</v>
      </c>
      <c r="B56" s="31">
        <v>86.7</v>
      </c>
      <c r="C56" s="8">
        <v>86</v>
      </c>
      <c r="D56" s="8">
        <v>38</v>
      </c>
      <c r="E56" s="8">
        <v>0</v>
      </c>
      <c r="F56" s="29">
        <f>+C56+D56-E56</f>
        <v>124</v>
      </c>
      <c r="G56" s="31">
        <v>124.7</v>
      </c>
      <c r="H56" s="9">
        <f>+G56-F56</f>
        <v>0.7000000000000028</v>
      </c>
      <c r="I56" s="62">
        <f>F56</f>
        <v>124</v>
      </c>
      <c r="J56" s="8">
        <v>0</v>
      </c>
      <c r="K56" s="8">
        <v>110</v>
      </c>
      <c r="L56" s="9">
        <f>+I56+J56-K56</f>
        <v>14</v>
      </c>
    </row>
    <row r="57" spans="1:12" ht="14.25" customHeight="1">
      <c r="A57" s="41" t="s">
        <v>146</v>
      </c>
      <c r="B57" s="31">
        <f>B55-(B56)</f>
        <v>783.4699999999999</v>
      </c>
      <c r="C57" s="37" t="s">
        <v>48</v>
      </c>
      <c r="D57" s="37" t="s">
        <v>48</v>
      </c>
      <c r="E57" s="37" t="s">
        <v>48</v>
      </c>
      <c r="F57" s="38" t="s">
        <v>48</v>
      </c>
      <c r="G57" s="31">
        <f>G55-(G56)</f>
        <v>1197.3</v>
      </c>
      <c r="H57" s="42" t="s">
        <v>48</v>
      </c>
      <c r="I57" s="68" t="s">
        <v>48</v>
      </c>
      <c r="J57" s="37" t="s">
        <v>48</v>
      </c>
      <c r="K57" s="37" t="s">
        <v>48</v>
      </c>
      <c r="L57" s="40" t="s">
        <v>48</v>
      </c>
    </row>
    <row r="58" spans="1:12" ht="14.25" customHeight="1">
      <c r="A58" s="57" t="s">
        <v>53</v>
      </c>
      <c r="B58" s="58">
        <v>100.23</v>
      </c>
      <c r="C58" s="59">
        <v>155</v>
      </c>
      <c r="D58" s="59">
        <v>127</v>
      </c>
      <c r="E58" s="59">
        <v>110</v>
      </c>
      <c r="F58" s="60">
        <f>+C58+D58-E58</f>
        <v>172</v>
      </c>
      <c r="G58" s="58">
        <v>94.98</v>
      </c>
      <c r="H58" s="61">
        <f>+G58-F58</f>
        <v>-77.02</v>
      </c>
      <c r="I58" s="69">
        <f>F58</f>
        <v>172</v>
      </c>
      <c r="J58" s="59">
        <v>133</v>
      </c>
      <c r="K58" s="59">
        <v>125</v>
      </c>
      <c r="L58" s="61">
        <f>+I58+J58-K58</f>
        <v>180</v>
      </c>
    </row>
    <row r="59" spans="1:12" ht="14.25" customHeight="1">
      <c r="A59" s="41" t="s">
        <v>71</v>
      </c>
      <c r="B59" s="45">
        <v>411.45</v>
      </c>
      <c r="C59" s="71" t="s">
        <v>48</v>
      </c>
      <c r="D59" s="71" t="s">
        <v>48</v>
      </c>
      <c r="E59" s="71" t="s">
        <v>48</v>
      </c>
      <c r="F59" s="72" t="s">
        <v>48</v>
      </c>
      <c r="G59" s="45">
        <v>713.5</v>
      </c>
      <c r="H59" s="73" t="s">
        <v>48</v>
      </c>
      <c r="I59" s="74" t="s">
        <v>48</v>
      </c>
      <c r="J59" s="71" t="s">
        <v>48</v>
      </c>
      <c r="K59" s="71" t="s">
        <v>48</v>
      </c>
      <c r="L59" s="73" t="s">
        <v>48</v>
      </c>
    </row>
    <row r="60" spans="1:12" ht="14.25" customHeight="1">
      <c r="A60" s="41" t="s">
        <v>72</v>
      </c>
      <c r="B60" s="31">
        <v>158.11</v>
      </c>
      <c r="C60" s="8">
        <v>158</v>
      </c>
      <c r="D60" s="8">
        <v>161</v>
      </c>
      <c r="E60" s="8">
        <v>8</v>
      </c>
      <c r="F60" s="29">
        <f>+C60+D60-E60</f>
        <v>311</v>
      </c>
      <c r="G60" s="31">
        <v>311.21</v>
      </c>
      <c r="H60" s="9">
        <f>+G60-F60</f>
        <v>0.20999999999997954</v>
      </c>
      <c r="I60" s="62">
        <f>F60</f>
        <v>311</v>
      </c>
      <c r="J60" s="8">
        <v>0</v>
      </c>
      <c r="K60" s="8">
        <v>150</v>
      </c>
      <c r="L60" s="9">
        <f>+I60+J60-K60</f>
        <v>161</v>
      </c>
    </row>
    <row r="61" spans="1:12" ht="14.25" customHeight="1" thickBot="1">
      <c r="A61" s="43" t="s">
        <v>135</v>
      </c>
      <c r="B61" s="44">
        <v>253.34</v>
      </c>
      <c r="C61" s="10">
        <v>253</v>
      </c>
      <c r="D61" s="10">
        <v>335</v>
      </c>
      <c r="E61" s="10">
        <v>186</v>
      </c>
      <c r="F61" s="11">
        <f>+C61+D61-E61</f>
        <v>402</v>
      </c>
      <c r="G61" s="44">
        <v>402.29</v>
      </c>
      <c r="H61" s="12">
        <f>+G61-F61</f>
        <v>0.29000000000002046</v>
      </c>
      <c r="I61" s="70">
        <f>F61</f>
        <v>402</v>
      </c>
      <c r="J61" s="10">
        <v>323</v>
      </c>
      <c r="K61" s="10">
        <v>450</v>
      </c>
      <c r="L61" s="12">
        <f>+I61+J61-K61</f>
        <v>275</v>
      </c>
    </row>
    <row r="62" ht="14.25" customHeight="1">
      <c r="A62" s="4" t="s">
        <v>157</v>
      </c>
    </row>
    <row r="63" ht="14.25" customHeight="1">
      <c r="A63" s="4"/>
    </row>
    <row r="64" ht="14.25" customHeight="1" thickBot="1">
      <c r="A64" s="4"/>
    </row>
    <row r="65" spans="1:12" ht="14.25" customHeight="1">
      <c r="A65" s="236" t="s">
        <v>110</v>
      </c>
      <c r="B65" s="237"/>
      <c r="C65" s="237"/>
      <c r="D65" s="237"/>
      <c r="E65" s="237"/>
      <c r="F65" s="237"/>
      <c r="G65" s="237"/>
      <c r="H65" s="237"/>
      <c r="I65" s="237"/>
      <c r="J65" s="237"/>
      <c r="K65" s="52"/>
      <c r="L65" s="53"/>
    </row>
    <row r="66" spans="1:12" ht="14.25" customHeight="1">
      <c r="A66" s="433" t="s">
        <v>39</v>
      </c>
      <c r="B66" s="434"/>
      <c r="C66" s="434"/>
      <c r="D66" s="434"/>
      <c r="E66" s="435"/>
      <c r="F66" s="221" t="s">
        <v>38</v>
      </c>
      <c r="G66" s="433" t="s">
        <v>56</v>
      </c>
      <c r="H66" s="434"/>
      <c r="I66" s="434"/>
      <c r="J66" s="434"/>
      <c r="K66" s="435"/>
      <c r="L66" s="221" t="s">
        <v>38</v>
      </c>
    </row>
    <row r="67" spans="1:12" ht="14.25" customHeight="1" thickBot="1">
      <c r="A67" s="409" t="s">
        <v>150</v>
      </c>
      <c r="B67" s="410"/>
      <c r="C67" s="410"/>
      <c r="D67" s="410"/>
      <c r="E67" s="411"/>
      <c r="F67" s="219">
        <v>275</v>
      </c>
      <c r="G67" s="430"/>
      <c r="H67" s="431"/>
      <c r="I67" s="431"/>
      <c r="J67" s="431"/>
      <c r="K67" s="432"/>
      <c r="L67" s="222">
        <v>0</v>
      </c>
    </row>
    <row r="68" spans="1:12" ht="14.25" customHeight="1" thickBot="1">
      <c r="A68" s="253" t="s">
        <v>70</v>
      </c>
      <c r="B68" s="254"/>
      <c r="C68" s="254"/>
      <c r="D68" s="254"/>
      <c r="E68" s="255"/>
      <c r="F68" s="99">
        <f>SUM(F67:F67)</f>
        <v>275</v>
      </c>
      <c r="G68" s="256" t="s">
        <v>70</v>
      </c>
      <c r="H68" s="257"/>
      <c r="I68" s="257"/>
      <c r="J68" s="257"/>
      <c r="K68" s="258"/>
      <c r="L68" s="100">
        <f>SUM(L67:L67)</f>
        <v>0</v>
      </c>
    </row>
    <row r="69" spans="1:6" ht="14.25" customHeight="1" thickBot="1">
      <c r="A69" s="259" t="s">
        <v>95</v>
      </c>
      <c r="B69" s="260"/>
      <c r="C69" s="260"/>
      <c r="D69" s="260"/>
      <c r="E69" s="261"/>
      <c r="F69" s="99">
        <v>175</v>
      </c>
    </row>
    <row r="70" spans="1:6" ht="14.25" customHeight="1">
      <c r="A70" s="77"/>
      <c r="B70" s="77"/>
      <c r="C70" s="77"/>
      <c r="D70" s="77"/>
      <c r="E70" s="77"/>
      <c r="F70" s="76"/>
    </row>
    <row r="71" ht="12.75">
      <c r="A71" s="4"/>
    </row>
    <row r="74" spans="2:9" ht="12.75">
      <c r="B74" s="252" t="s">
        <v>117</v>
      </c>
      <c r="C74" s="252"/>
      <c r="D74" s="252"/>
      <c r="E74" s="252"/>
      <c r="F74" s="252"/>
      <c r="G74" s="252"/>
      <c r="H74" s="252"/>
      <c r="I74" s="252"/>
    </row>
    <row r="75" ht="13.5" thickBot="1"/>
    <row r="76" spans="2:9" ht="13.5" thickBot="1">
      <c r="B76" s="81" t="s">
        <v>74</v>
      </c>
      <c r="C76" s="82"/>
      <c r="D76" s="83"/>
      <c r="E76" s="299" t="s">
        <v>75</v>
      </c>
      <c r="F76" s="300"/>
      <c r="G76" s="301"/>
      <c r="H76" s="361" t="s">
        <v>57</v>
      </c>
      <c r="I76" s="362"/>
    </row>
    <row r="77" spans="2:9" ht="12.75">
      <c r="B77" s="203" t="s">
        <v>58</v>
      </c>
      <c r="C77" s="204" t="s">
        <v>76</v>
      </c>
      <c r="D77" s="205" t="s">
        <v>77</v>
      </c>
      <c r="E77" s="203" t="s">
        <v>58</v>
      </c>
      <c r="F77" s="204" t="s">
        <v>76</v>
      </c>
      <c r="G77" s="205" t="s">
        <v>78</v>
      </c>
      <c r="H77" s="363" t="s">
        <v>79</v>
      </c>
      <c r="I77" s="364"/>
    </row>
    <row r="78" spans="2:9" ht="13.5" thickBot="1">
      <c r="B78" s="206">
        <v>2005</v>
      </c>
      <c r="C78" s="207">
        <v>2006</v>
      </c>
      <c r="D78" s="208"/>
      <c r="E78" s="206">
        <v>2005</v>
      </c>
      <c r="F78" s="207">
        <v>2006</v>
      </c>
      <c r="G78" s="208" t="s">
        <v>118</v>
      </c>
      <c r="H78" s="365" t="s">
        <v>83</v>
      </c>
      <c r="I78" s="366"/>
    </row>
    <row r="79" spans="2:10" ht="12.75" customHeight="1" thickBot="1">
      <c r="B79" s="84">
        <v>35</v>
      </c>
      <c r="C79" s="85">
        <v>36.45</v>
      </c>
      <c r="D79" s="86">
        <f>SUM(C79-B79)</f>
        <v>1.4500000000000028</v>
      </c>
      <c r="E79" s="84">
        <f>H80/(12*B79)*1000</f>
        <v>15171.42857142857</v>
      </c>
      <c r="F79" s="85">
        <f>H79/(12*C79)*1000</f>
        <v>15989.940557841792</v>
      </c>
      <c r="G79" s="87">
        <f>PRODUCT(F79/E79*100)</f>
        <v>105.39508842268602</v>
      </c>
      <c r="H79" s="424">
        <v>6994</v>
      </c>
      <c r="I79" s="425"/>
      <c r="J79" s="88"/>
    </row>
    <row r="80" spans="8:9" ht="13.5" customHeight="1" hidden="1">
      <c r="H80" s="340">
        <v>6372</v>
      </c>
      <c r="I80" s="340"/>
    </row>
    <row r="81" ht="13.5" customHeight="1"/>
  </sheetData>
  <mergeCells count="39">
    <mergeCell ref="H6:I6"/>
    <mergeCell ref="A52:L52"/>
    <mergeCell ref="B5:N5"/>
    <mergeCell ref="M6:N6"/>
    <mergeCell ref="B45:I45"/>
    <mergeCell ref="C46:I46"/>
    <mergeCell ref="A46:A48"/>
    <mergeCell ref="B46:B48"/>
    <mergeCell ref="D47:I47"/>
    <mergeCell ref="C53:F53"/>
    <mergeCell ref="A3:N3"/>
    <mergeCell ref="J46:J48"/>
    <mergeCell ref="C47:C48"/>
    <mergeCell ref="J39:L39"/>
    <mergeCell ref="B40:D40"/>
    <mergeCell ref="E40:G40"/>
    <mergeCell ref="E39:G39"/>
    <mergeCell ref="B39:D39"/>
    <mergeCell ref="A5:A8"/>
    <mergeCell ref="H79:I79"/>
    <mergeCell ref="A67:E67"/>
    <mergeCell ref="G67:K67"/>
    <mergeCell ref="H53:H54"/>
    <mergeCell ref="I53:L53"/>
    <mergeCell ref="A65:J65"/>
    <mergeCell ref="A66:E66"/>
    <mergeCell ref="G66:K66"/>
    <mergeCell ref="A53:A54"/>
    <mergeCell ref="B53:B54"/>
    <mergeCell ref="G53:G54"/>
    <mergeCell ref="H80:I80"/>
    <mergeCell ref="A68:E68"/>
    <mergeCell ref="G68:K68"/>
    <mergeCell ref="A69:E69"/>
    <mergeCell ref="B74:I74"/>
    <mergeCell ref="E76:G76"/>
    <mergeCell ref="H76:I76"/>
    <mergeCell ref="H77:I77"/>
    <mergeCell ref="H78:I7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4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177</v>
      </c>
    </row>
    <row r="2" ht="12.75">
      <c r="L2" s="6" t="s">
        <v>80</v>
      </c>
    </row>
    <row r="3" spans="1:14" ht="15.75">
      <c r="A3" s="307" t="s">
        <v>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08" t="s">
        <v>81</v>
      </c>
      <c r="B5" s="313" t="s">
        <v>63</v>
      </c>
      <c r="C5" s="314"/>
      <c r="D5" s="314"/>
      <c r="E5" s="314"/>
      <c r="F5" s="314"/>
      <c r="G5" s="314" t="s">
        <v>36</v>
      </c>
      <c r="H5" s="314"/>
      <c r="I5" s="314"/>
      <c r="J5" s="315"/>
      <c r="K5" s="315"/>
      <c r="L5" s="315"/>
      <c r="M5" s="315"/>
      <c r="N5" s="316"/>
    </row>
    <row r="6" spans="1:14" ht="12.75">
      <c r="A6" s="309"/>
      <c r="B6" s="116" t="s">
        <v>84</v>
      </c>
      <c r="C6" s="117"/>
      <c r="D6" s="118"/>
      <c r="E6" s="116" t="s">
        <v>99</v>
      </c>
      <c r="F6" s="117"/>
      <c r="G6" s="118"/>
      <c r="H6" s="311" t="s">
        <v>137</v>
      </c>
      <c r="I6" s="312"/>
      <c r="J6" s="117" t="s">
        <v>100</v>
      </c>
      <c r="K6" s="140"/>
      <c r="L6" s="118"/>
      <c r="M6" s="311" t="s">
        <v>138</v>
      </c>
      <c r="N6" s="317"/>
    </row>
    <row r="7" spans="1:14" ht="12.75">
      <c r="A7" s="309"/>
      <c r="B7" s="119" t="s">
        <v>0</v>
      </c>
      <c r="C7" s="120" t="s">
        <v>37</v>
      </c>
      <c r="D7" s="121" t="s">
        <v>1</v>
      </c>
      <c r="E7" s="119" t="s">
        <v>0</v>
      </c>
      <c r="F7" s="120" t="s">
        <v>37</v>
      </c>
      <c r="G7" s="121" t="s">
        <v>1</v>
      </c>
      <c r="H7" s="142" t="s">
        <v>1</v>
      </c>
      <c r="I7" s="142" t="s">
        <v>2</v>
      </c>
      <c r="J7" s="141" t="s">
        <v>0</v>
      </c>
      <c r="K7" s="120" t="s">
        <v>37</v>
      </c>
      <c r="L7" s="121" t="s">
        <v>1</v>
      </c>
      <c r="M7" s="142" t="s">
        <v>1</v>
      </c>
      <c r="N7" s="121" t="s">
        <v>2</v>
      </c>
    </row>
    <row r="8" spans="1:14" ht="13.5" thickBot="1">
      <c r="A8" s="310"/>
      <c r="B8" s="122" t="s">
        <v>3</v>
      </c>
      <c r="C8" s="123" t="s">
        <v>3</v>
      </c>
      <c r="D8" s="124"/>
      <c r="E8" s="122" t="s">
        <v>3</v>
      </c>
      <c r="F8" s="123" t="s">
        <v>3</v>
      </c>
      <c r="G8" s="124"/>
      <c r="H8" s="144" t="s">
        <v>4</v>
      </c>
      <c r="I8" s="209" t="s">
        <v>5</v>
      </c>
      <c r="J8" s="143" t="s">
        <v>3</v>
      </c>
      <c r="K8" s="123" t="s">
        <v>3</v>
      </c>
      <c r="L8" s="124"/>
      <c r="M8" s="144" t="s">
        <v>4</v>
      </c>
      <c r="N8" s="124" t="s">
        <v>5</v>
      </c>
    </row>
    <row r="9" spans="1:14" ht="15" customHeight="1">
      <c r="A9" s="108" t="s">
        <v>6</v>
      </c>
      <c r="B9" s="125">
        <v>0</v>
      </c>
      <c r="C9" s="126">
        <v>0</v>
      </c>
      <c r="D9" s="127">
        <f aca="true" t="shared" si="0" ref="D9:D17">SUM(B9:C9)</f>
        <v>0</v>
      </c>
      <c r="E9" s="125">
        <v>0</v>
      </c>
      <c r="F9" s="126">
        <v>0</v>
      </c>
      <c r="G9" s="127">
        <f>SUM(E9:F9)</f>
        <v>0</v>
      </c>
      <c r="H9" s="147">
        <f>SUM(F9:G9)</f>
        <v>0</v>
      </c>
      <c r="I9" s="148">
        <f>IF(D9=0,0,+G9/D9)</f>
        <v>0</v>
      </c>
      <c r="J9" s="145">
        <v>0</v>
      </c>
      <c r="K9" s="126">
        <v>0</v>
      </c>
      <c r="L9" s="146">
        <f aca="true" t="shared" si="1" ref="L9:L17">SUM(J9:K9)</f>
        <v>0</v>
      </c>
      <c r="M9" s="147">
        <v>0</v>
      </c>
      <c r="N9" s="148">
        <f>IF(G9=0,0,+L9/G9)</f>
        <v>0</v>
      </c>
    </row>
    <row r="10" spans="1:14" ht="15" customHeight="1">
      <c r="A10" s="109" t="s">
        <v>7</v>
      </c>
      <c r="B10" s="128">
        <v>234</v>
      </c>
      <c r="C10" s="129">
        <v>0</v>
      </c>
      <c r="D10" s="127">
        <f t="shared" si="0"/>
        <v>234</v>
      </c>
      <c r="E10" s="128">
        <v>278</v>
      </c>
      <c r="F10" s="129">
        <v>0</v>
      </c>
      <c r="G10" s="127">
        <f aca="true" t="shared" si="2" ref="G10:G17">SUM(E10:F10)</f>
        <v>278</v>
      </c>
      <c r="H10" s="149">
        <f aca="true" t="shared" si="3" ref="H10:H37">+G10-D10</f>
        <v>44</v>
      </c>
      <c r="I10" s="148">
        <f>IF(D10=0,0,+G10/D10)</f>
        <v>1.188034188034188</v>
      </c>
      <c r="J10" s="135">
        <v>280</v>
      </c>
      <c r="K10" s="129">
        <v>0</v>
      </c>
      <c r="L10" s="146">
        <f t="shared" si="1"/>
        <v>280</v>
      </c>
      <c r="M10" s="149">
        <f aca="true" t="shared" si="4" ref="M10:M37">+L10-G10</f>
        <v>2</v>
      </c>
      <c r="N10" s="148">
        <f>IF(G10=0,0,+L10/G10)</f>
        <v>1.0071942446043165</v>
      </c>
    </row>
    <row r="11" spans="1:14" ht="15" customHeight="1">
      <c r="A11" s="109" t="s">
        <v>8</v>
      </c>
      <c r="B11" s="128">
        <v>0</v>
      </c>
      <c r="C11" s="129">
        <v>0</v>
      </c>
      <c r="D11" s="127">
        <f t="shared" si="0"/>
        <v>0</v>
      </c>
      <c r="E11" s="128">
        <v>0</v>
      </c>
      <c r="F11" s="129">
        <v>0</v>
      </c>
      <c r="G11" s="127">
        <f t="shared" si="2"/>
        <v>0</v>
      </c>
      <c r="H11" s="149">
        <f t="shared" si="3"/>
        <v>0</v>
      </c>
      <c r="I11" s="148">
        <f aca="true" t="shared" si="5" ref="I11:I37">IF(D11=0,0,+G11/D11)</f>
        <v>0</v>
      </c>
      <c r="J11" s="135">
        <v>0</v>
      </c>
      <c r="K11" s="129">
        <v>0</v>
      </c>
      <c r="L11" s="146">
        <f t="shared" si="1"/>
        <v>0</v>
      </c>
      <c r="M11" s="149">
        <f t="shared" si="4"/>
        <v>0</v>
      </c>
      <c r="N11" s="148">
        <f aca="true" t="shared" si="6" ref="N11:N37">IF(G11=0,0,+L11/G11)</f>
        <v>0</v>
      </c>
    </row>
    <row r="12" spans="1:14" ht="15" customHeight="1">
      <c r="A12" s="109" t="s">
        <v>9</v>
      </c>
      <c r="B12" s="128">
        <v>0</v>
      </c>
      <c r="C12" s="129">
        <v>0</v>
      </c>
      <c r="D12" s="127">
        <f t="shared" si="0"/>
        <v>0</v>
      </c>
      <c r="E12" s="128">
        <v>0</v>
      </c>
      <c r="F12" s="129">
        <v>0</v>
      </c>
      <c r="G12" s="127">
        <f t="shared" si="2"/>
        <v>0</v>
      </c>
      <c r="H12" s="149">
        <f t="shared" si="3"/>
        <v>0</v>
      </c>
      <c r="I12" s="148">
        <f t="shared" si="5"/>
        <v>0</v>
      </c>
      <c r="J12" s="135">
        <v>0</v>
      </c>
      <c r="K12" s="129">
        <v>0</v>
      </c>
      <c r="L12" s="146">
        <f t="shared" si="1"/>
        <v>0</v>
      </c>
      <c r="M12" s="149">
        <f t="shared" si="4"/>
        <v>0</v>
      </c>
      <c r="N12" s="148">
        <f t="shared" si="6"/>
        <v>0</v>
      </c>
    </row>
    <row r="13" spans="1:14" ht="15" customHeight="1">
      <c r="A13" s="109" t="s">
        <v>10</v>
      </c>
      <c r="B13" s="128">
        <v>0</v>
      </c>
      <c r="C13" s="129">
        <v>0</v>
      </c>
      <c r="D13" s="127">
        <f t="shared" si="0"/>
        <v>0</v>
      </c>
      <c r="E13" s="128">
        <v>0</v>
      </c>
      <c r="F13" s="129">
        <v>0</v>
      </c>
      <c r="G13" s="127">
        <f t="shared" si="2"/>
        <v>0</v>
      </c>
      <c r="H13" s="149">
        <f t="shared" si="3"/>
        <v>0</v>
      </c>
      <c r="I13" s="148">
        <f t="shared" si="5"/>
        <v>0</v>
      </c>
      <c r="J13" s="135">
        <v>0</v>
      </c>
      <c r="K13" s="129">
        <v>0</v>
      </c>
      <c r="L13" s="146">
        <f t="shared" si="1"/>
        <v>0</v>
      </c>
      <c r="M13" s="149">
        <f t="shared" si="4"/>
        <v>0</v>
      </c>
      <c r="N13" s="148">
        <f t="shared" si="6"/>
        <v>0</v>
      </c>
    </row>
    <row r="14" spans="1:14" ht="15" customHeight="1">
      <c r="A14" s="109" t="s">
        <v>11</v>
      </c>
      <c r="B14" s="128">
        <v>0</v>
      </c>
      <c r="C14" s="129">
        <v>0</v>
      </c>
      <c r="D14" s="127">
        <f t="shared" si="0"/>
        <v>0</v>
      </c>
      <c r="E14" s="128">
        <v>0</v>
      </c>
      <c r="F14" s="129">
        <v>0</v>
      </c>
      <c r="G14" s="127">
        <f t="shared" si="2"/>
        <v>0</v>
      </c>
      <c r="H14" s="149">
        <f t="shared" si="3"/>
        <v>0</v>
      </c>
      <c r="I14" s="148">
        <f t="shared" si="5"/>
        <v>0</v>
      </c>
      <c r="J14" s="135">
        <v>0</v>
      </c>
      <c r="K14" s="129">
        <v>0</v>
      </c>
      <c r="L14" s="146">
        <f t="shared" si="1"/>
        <v>0</v>
      </c>
      <c r="M14" s="149">
        <f t="shared" si="4"/>
        <v>0</v>
      </c>
      <c r="N14" s="148">
        <f t="shared" si="6"/>
        <v>0</v>
      </c>
    </row>
    <row r="15" spans="1:14" ht="24">
      <c r="A15" s="109" t="s">
        <v>12</v>
      </c>
      <c r="B15" s="128">
        <v>0</v>
      </c>
      <c r="C15" s="129">
        <v>0</v>
      </c>
      <c r="D15" s="127">
        <f t="shared" si="0"/>
        <v>0</v>
      </c>
      <c r="E15" s="128">
        <v>0</v>
      </c>
      <c r="F15" s="129">
        <v>0</v>
      </c>
      <c r="G15" s="127">
        <f t="shared" si="2"/>
        <v>0</v>
      </c>
      <c r="H15" s="149">
        <f t="shared" si="3"/>
        <v>0</v>
      </c>
      <c r="I15" s="148">
        <f t="shared" si="5"/>
        <v>0</v>
      </c>
      <c r="J15" s="135">
        <v>0</v>
      </c>
      <c r="K15" s="129">
        <v>0</v>
      </c>
      <c r="L15" s="146">
        <f t="shared" si="1"/>
        <v>0</v>
      </c>
      <c r="M15" s="149">
        <f t="shared" si="4"/>
        <v>0</v>
      </c>
      <c r="N15" s="148">
        <f t="shared" si="6"/>
        <v>0</v>
      </c>
    </row>
    <row r="16" spans="1:14" ht="24">
      <c r="A16" s="109" t="s">
        <v>13</v>
      </c>
      <c r="B16" s="128">
        <v>0</v>
      </c>
      <c r="C16" s="129">
        <v>0</v>
      </c>
      <c r="D16" s="127">
        <f t="shared" si="0"/>
        <v>0</v>
      </c>
      <c r="E16" s="128">
        <v>0</v>
      </c>
      <c r="F16" s="129">
        <v>0</v>
      </c>
      <c r="G16" s="127">
        <f t="shared" si="2"/>
        <v>0</v>
      </c>
      <c r="H16" s="149">
        <f t="shared" si="3"/>
        <v>0</v>
      </c>
      <c r="I16" s="148">
        <f t="shared" si="5"/>
        <v>0</v>
      </c>
      <c r="J16" s="135">
        <v>0</v>
      </c>
      <c r="K16" s="129">
        <v>0</v>
      </c>
      <c r="L16" s="146">
        <f t="shared" si="1"/>
        <v>0</v>
      </c>
      <c r="M16" s="149">
        <f t="shared" si="4"/>
        <v>0</v>
      </c>
      <c r="N16" s="148">
        <f t="shared" si="6"/>
        <v>0</v>
      </c>
    </row>
    <row r="17" spans="1:14" ht="15" customHeight="1" thickBot="1">
      <c r="A17" s="110" t="s">
        <v>14</v>
      </c>
      <c r="B17" s="130">
        <v>4212</v>
      </c>
      <c r="C17" s="131">
        <v>0</v>
      </c>
      <c r="D17" s="127">
        <f t="shared" si="0"/>
        <v>4212</v>
      </c>
      <c r="E17" s="130">
        <v>4574</v>
      </c>
      <c r="F17" s="131">
        <v>0</v>
      </c>
      <c r="G17" s="127">
        <f t="shared" si="2"/>
        <v>4574</v>
      </c>
      <c r="H17" s="151">
        <f t="shared" si="3"/>
        <v>362</v>
      </c>
      <c r="I17" s="148">
        <f t="shared" si="5"/>
        <v>1.0859449192782527</v>
      </c>
      <c r="J17" s="150">
        <v>4768</v>
      </c>
      <c r="K17" s="131">
        <v>0</v>
      </c>
      <c r="L17" s="146">
        <f t="shared" si="1"/>
        <v>4768</v>
      </c>
      <c r="M17" s="151">
        <f t="shared" si="4"/>
        <v>194</v>
      </c>
      <c r="N17" s="152">
        <f t="shared" si="6"/>
        <v>1.0424136423261916</v>
      </c>
    </row>
    <row r="18" spans="1:14" ht="15" customHeight="1" thickBot="1">
      <c r="A18" s="114" t="s">
        <v>15</v>
      </c>
      <c r="B18" s="132">
        <f aca="true" t="shared" si="7" ref="B18:G18">SUM(B9+B10+B11+B12+B13+B15+B17)</f>
        <v>4446</v>
      </c>
      <c r="C18" s="133">
        <f t="shared" si="7"/>
        <v>0</v>
      </c>
      <c r="D18" s="134">
        <f t="shared" si="7"/>
        <v>4446</v>
      </c>
      <c r="E18" s="132">
        <f t="shared" si="7"/>
        <v>4852</v>
      </c>
      <c r="F18" s="133">
        <f t="shared" si="7"/>
        <v>0</v>
      </c>
      <c r="G18" s="134">
        <f t="shared" si="7"/>
        <v>4852</v>
      </c>
      <c r="H18" s="153">
        <f t="shared" si="3"/>
        <v>406</v>
      </c>
      <c r="I18" s="154">
        <f>+G18/D18</f>
        <v>1.0913180386864598</v>
      </c>
      <c r="J18" s="133">
        <f>SUM(J9+J10+J11+J12+J13+J15+J17)</f>
        <v>5048</v>
      </c>
      <c r="K18" s="133">
        <f>SUM(K9+K10+K11+K12+K13+K15+K17)</f>
        <v>0</v>
      </c>
      <c r="L18" s="134">
        <f>SUM(L9+L10+L11+L12+L13+L15+L17)</f>
        <v>5048</v>
      </c>
      <c r="M18" s="153">
        <f t="shared" si="4"/>
        <v>196</v>
      </c>
      <c r="N18" s="154">
        <f t="shared" si="6"/>
        <v>1.0403957131079966</v>
      </c>
    </row>
    <row r="19" spans="1:14" ht="15" customHeight="1">
      <c r="A19" s="111" t="s">
        <v>16</v>
      </c>
      <c r="B19" s="125">
        <v>405</v>
      </c>
      <c r="C19" s="126">
        <v>0</v>
      </c>
      <c r="D19" s="127">
        <f aca="true" t="shared" si="8" ref="D19:D36">SUM(B19:C19)</f>
        <v>405</v>
      </c>
      <c r="E19" s="125">
        <v>603</v>
      </c>
      <c r="F19" s="126">
        <v>0</v>
      </c>
      <c r="G19" s="127">
        <f aca="true" t="shared" si="9" ref="G19:G36">SUM(E19:F19)</f>
        <v>603</v>
      </c>
      <c r="H19" s="147">
        <f t="shared" si="3"/>
        <v>198</v>
      </c>
      <c r="I19" s="148">
        <f t="shared" si="5"/>
        <v>1.488888888888889</v>
      </c>
      <c r="J19" s="145">
        <v>350</v>
      </c>
      <c r="K19" s="126">
        <v>0</v>
      </c>
      <c r="L19" s="146">
        <f aca="true" t="shared" si="10" ref="L19:L36">SUM(J19:K19)</f>
        <v>350</v>
      </c>
      <c r="M19" s="147">
        <f t="shared" si="4"/>
        <v>-253</v>
      </c>
      <c r="N19" s="155">
        <f t="shared" si="6"/>
        <v>0.5804311774461028</v>
      </c>
    </row>
    <row r="20" spans="1:14" ht="24">
      <c r="A20" s="109" t="s">
        <v>17</v>
      </c>
      <c r="B20" s="125">
        <v>196</v>
      </c>
      <c r="C20" s="126">
        <v>0</v>
      </c>
      <c r="D20" s="127">
        <f t="shared" si="8"/>
        <v>196</v>
      </c>
      <c r="E20" s="125">
        <v>262</v>
      </c>
      <c r="F20" s="126">
        <v>0</v>
      </c>
      <c r="G20" s="127">
        <f t="shared" si="9"/>
        <v>262</v>
      </c>
      <c r="H20" s="149">
        <f t="shared" si="3"/>
        <v>66</v>
      </c>
      <c r="I20" s="148">
        <f t="shared" si="5"/>
        <v>1.336734693877551</v>
      </c>
      <c r="J20" s="145">
        <v>100</v>
      </c>
      <c r="K20" s="126">
        <v>0</v>
      </c>
      <c r="L20" s="146">
        <f t="shared" si="10"/>
        <v>100</v>
      </c>
      <c r="M20" s="147">
        <f t="shared" si="4"/>
        <v>-162</v>
      </c>
      <c r="N20" s="148">
        <f t="shared" si="6"/>
        <v>0.3816793893129771</v>
      </c>
    </row>
    <row r="21" spans="1:14" ht="15" customHeight="1">
      <c r="A21" s="109" t="s">
        <v>18</v>
      </c>
      <c r="B21" s="128">
        <v>297</v>
      </c>
      <c r="C21" s="129">
        <v>0</v>
      </c>
      <c r="D21" s="127">
        <f t="shared" si="8"/>
        <v>297</v>
      </c>
      <c r="E21" s="128">
        <v>222</v>
      </c>
      <c r="F21" s="129">
        <v>0</v>
      </c>
      <c r="G21" s="127">
        <f t="shared" si="9"/>
        <v>222</v>
      </c>
      <c r="H21" s="149">
        <f t="shared" si="3"/>
        <v>-75</v>
      </c>
      <c r="I21" s="148">
        <f t="shared" si="5"/>
        <v>0.7474747474747475</v>
      </c>
      <c r="J21" s="128">
        <v>306</v>
      </c>
      <c r="K21" s="129">
        <v>0</v>
      </c>
      <c r="L21" s="146">
        <f t="shared" si="10"/>
        <v>306</v>
      </c>
      <c r="M21" s="147">
        <f t="shared" si="4"/>
        <v>84</v>
      </c>
      <c r="N21" s="148">
        <f t="shared" si="6"/>
        <v>1.3783783783783783</v>
      </c>
    </row>
    <row r="22" spans="1:14" ht="24">
      <c r="A22" s="109" t="s">
        <v>19</v>
      </c>
      <c r="B22" s="128">
        <v>0</v>
      </c>
      <c r="C22" s="129">
        <v>0</v>
      </c>
      <c r="D22" s="127">
        <f t="shared" si="8"/>
        <v>0</v>
      </c>
      <c r="E22" s="128">
        <v>0</v>
      </c>
      <c r="F22" s="129">
        <v>0</v>
      </c>
      <c r="G22" s="127">
        <f t="shared" si="9"/>
        <v>0</v>
      </c>
      <c r="H22" s="149">
        <f t="shared" si="3"/>
        <v>0</v>
      </c>
      <c r="I22" s="148">
        <f t="shared" si="5"/>
        <v>0</v>
      </c>
      <c r="J22" s="135">
        <v>0</v>
      </c>
      <c r="K22" s="129">
        <v>0</v>
      </c>
      <c r="L22" s="146">
        <f t="shared" si="10"/>
        <v>0</v>
      </c>
      <c r="M22" s="147">
        <f t="shared" si="4"/>
        <v>0</v>
      </c>
      <c r="N22" s="148">
        <f t="shared" si="6"/>
        <v>0</v>
      </c>
    </row>
    <row r="23" spans="1:14" ht="15" customHeight="1">
      <c r="A23" s="109" t="s">
        <v>20</v>
      </c>
      <c r="B23" s="128">
        <v>0</v>
      </c>
      <c r="C23" s="129">
        <v>0</v>
      </c>
      <c r="D23" s="127">
        <f t="shared" si="8"/>
        <v>0</v>
      </c>
      <c r="E23" s="128">
        <v>0</v>
      </c>
      <c r="F23" s="129">
        <v>0</v>
      </c>
      <c r="G23" s="127">
        <f t="shared" si="9"/>
        <v>0</v>
      </c>
      <c r="H23" s="149">
        <f t="shared" si="3"/>
        <v>0</v>
      </c>
      <c r="I23" s="148">
        <f t="shared" si="5"/>
        <v>0</v>
      </c>
      <c r="J23" s="135">
        <v>0</v>
      </c>
      <c r="K23" s="129">
        <v>0</v>
      </c>
      <c r="L23" s="146">
        <f t="shared" si="10"/>
        <v>0</v>
      </c>
      <c r="M23" s="147">
        <f t="shared" si="4"/>
        <v>0</v>
      </c>
      <c r="N23" s="148">
        <f t="shared" si="6"/>
        <v>0</v>
      </c>
    </row>
    <row r="24" spans="1:14" ht="15" customHeight="1">
      <c r="A24" s="109" t="s">
        <v>21</v>
      </c>
      <c r="B24" s="135">
        <v>800</v>
      </c>
      <c r="C24" s="129">
        <v>0</v>
      </c>
      <c r="D24" s="127">
        <f t="shared" si="8"/>
        <v>800</v>
      </c>
      <c r="E24" s="135">
        <v>751</v>
      </c>
      <c r="F24" s="129">
        <v>0</v>
      </c>
      <c r="G24" s="127">
        <f t="shared" si="9"/>
        <v>751</v>
      </c>
      <c r="H24" s="149">
        <f t="shared" si="3"/>
        <v>-49</v>
      </c>
      <c r="I24" s="148">
        <f t="shared" si="5"/>
        <v>0.93875</v>
      </c>
      <c r="J24" s="135">
        <v>925</v>
      </c>
      <c r="K24" s="129">
        <v>0</v>
      </c>
      <c r="L24" s="146">
        <f t="shared" si="10"/>
        <v>925</v>
      </c>
      <c r="M24" s="147">
        <f t="shared" si="4"/>
        <v>174</v>
      </c>
      <c r="N24" s="148">
        <f t="shared" si="6"/>
        <v>1.2316910785619175</v>
      </c>
    </row>
    <row r="25" spans="1:14" ht="24">
      <c r="A25" s="109" t="s">
        <v>22</v>
      </c>
      <c r="B25" s="128">
        <v>13</v>
      </c>
      <c r="C25" s="129">
        <v>0</v>
      </c>
      <c r="D25" s="127">
        <f t="shared" si="8"/>
        <v>13</v>
      </c>
      <c r="E25" s="128">
        <v>9</v>
      </c>
      <c r="F25" s="129">
        <v>0</v>
      </c>
      <c r="G25" s="127">
        <f t="shared" si="9"/>
        <v>9</v>
      </c>
      <c r="H25" s="149">
        <f t="shared" si="3"/>
        <v>-4</v>
      </c>
      <c r="I25" s="148">
        <f t="shared" si="5"/>
        <v>0.6923076923076923</v>
      </c>
      <c r="J25" s="156">
        <v>25</v>
      </c>
      <c r="K25" s="129">
        <v>0</v>
      </c>
      <c r="L25" s="146">
        <f t="shared" si="10"/>
        <v>25</v>
      </c>
      <c r="M25" s="147">
        <f t="shared" si="4"/>
        <v>16</v>
      </c>
      <c r="N25" s="148">
        <f t="shared" si="6"/>
        <v>2.7777777777777777</v>
      </c>
    </row>
    <row r="26" spans="1:14" ht="15" customHeight="1">
      <c r="A26" s="109" t="s">
        <v>23</v>
      </c>
      <c r="B26" s="128">
        <v>775</v>
      </c>
      <c r="C26" s="129">
        <v>0</v>
      </c>
      <c r="D26" s="127">
        <f t="shared" si="8"/>
        <v>775</v>
      </c>
      <c r="E26" s="128">
        <v>730</v>
      </c>
      <c r="F26" s="129">
        <v>0</v>
      </c>
      <c r="G26" s="127">
        <f t="shared" si="9"/>
        <v>730</v>
      </c>
      <c r="H26" s="149">
        <f t="shared" si="3"/>
        <v>-45</v>
      </c>
      <c r="I26" s="148">
        <f t="shared" si="5"/>
        <v>0.9419354838709677</v>
      </c>
      <c r="J26" s="156">
        <v>875</v>
      </c>
      <c r="K26" s="129">
        <v>0</v>
      </c>
      <c r="L26" s="146">
        <f t="shared" si="10"/>
        <v>875</v>
      </c>
      <c r="M26" s="147">
        <f t="shared" si="4"/>
        <v>145</v>
      </c>
      <c r="N26" s="148">
        <f t="shared" si="6"/>
        <v>1.1986301369863013</v>
      </c>
    </row>
    <row r="27" spans="1:14" ht="15" customHeight="1">
      <c r="A27" s="112" t="s">
        <v>24</v>
      </c>
      <c r="B27" s="135">
        <f>B28+B31</f>
        <v>2749</v>
      </c>
      <c r="C27" s="129">
        <v>0</v>
      </c>
      <c r="D27" s="127">
        <f t="shared" si="8"/>
        <v>2749</v>
      </c>
      <c r="E27" s="135">
        <f>E28+E31</f>
        <v>3055</v>
      </c>
      <c r="F27" s="129">
        <v>0</v>
      </c>
      <c r="G27" s="127">
        <f t="shared" si="9"/>
        <v>3055</v>
      </c>
      <c r="H27" s="149">
        <f t="shared" si="3"/>
        <v>306</v>
      </c>
      <c r="I27" s="148">
        <f t="shared" si="5"/>
        <v>1.111313204801746</v>
      </c>
      <c r="J27" s="135">
        <f>J28+J31</f>
        <v>3257</v>
      </c>
      <c r="K27" s="129">
        <v>0</v>
      </c>
      <c r="L27" s="146">
        <f t="shared" si="10"/>
        <v>3257</v>
      </c>
      <c r="M27" s="147">
        <f t="shared" si="4"/>
        <v>202</v>
      </c>
      <c r="N27" s="148">
        <f t="shared" si="6"/>
        <v>1.0661211129296235</v>
      </c>
    </row>
    <row r="28" spans="1:14" ht="15" customHeight="1">
      <c r="A28" s="109" t="s">
        <v>25</v>
      </c>
      <c r="B28" s="128">
        <f>B29+B30</f>
        <v>2014</v>
      </c>
      <c r="C28" s="129">
        <v>0</v>
      </c>
      <c r="D28" s="127">
        <f t="shared" si="8"/>
        <v>2014</v>
      </c>
      <c r="E28" s="128">
        <f>E29+E30</f>
        <v>2246</v>
      </c>
      <c r="F28" s="129">
        <v>0</v>
      </c>
      <c r="G28" s="127">
        <f t="shared" si="9"/>
        <v>2246</v>
      </c>
      <c r="H28" s="149">
        <f t="shared" si="3"/>
        <v>232</v>
      </c>
      <c r="I28" s="148">
        <f t="shared" si="5"/>
        <v>1.11519364448858</v>
      </c>
      <c r="J28" s="128">
        <f>J29+J30</f>
        <v>2391</v>
      </c>
      <c r="K28" s="157">
        <v>0</v>
      </c>
      <c r="L28" s="146">
        <f t="shared" si="10"/>
        <v>2391</v>
      </c>
      <c r="M28" s="147">
        <f t="shared" si="4"/>
        <v>145</v>
      </c>
      <c r="N28" s="148">
        <f t="shared" si="6"/>
        <v>1.064559216384684</v>
      </c>
    </row>
    <row r="29" spans="1:14" ht="15" customHeight="1">
      <c r="A29" s="112" t="s">
        <v>26</v>
      </c>
      <c r="B29" s="128">
        <v>1964</v>
      </c>
      <c r="C29" s="129">
        <v>0</v>
      </c>
      <c r="D29" s="127">
        <f t="shared" si="8"/>
        <v>1964</v>
      </c>
      <c r="E29" s="128">
        <v>2144</v>
      </c>
      <c r="F29" s="129">
        <v>0</v>
      </c>
      <c r="G29" s="127">
        <f t="shared" si="9"/>
        <v>2144</v>
      </c>
      <c r="H29" s="149">
        <f t="shared" si="3"/>
        <v>180</v>
      </c>
      <c r="I29" s="148">
        <f t="shared" si="5"/>
        <v>1.0916496945010183</v>
      </c>
      <c r="J29" s="128">
        <v>2231</v>
      </c>
      <c r="K29" s="129">
        <v>0</v>
      </c>
      <c r="L29" s="146">
        <f t="shared" si="10"/>
        <v>2231</v>
      </c>
      <c r="M29" s="147">
        <f t="shared" si="4"/>
        <v>87</v>
      </c>
      <c r="N29" s="148">
        <f t="shared" si="6"/>
        <v>1.0405783582089552</v>
      </c>
    </row>
    <row r="30" spans="1:14" ht="15" customHeight="1">
      <c r="A30" s="109" t="s">
        <v>27</v>
      </c>
      <c r="B30" s="128">
        <v>50</v>
      </c>
      <c r="C30" s="129">
        <v>0</v>
      </c>
      <c r="D30" s="127">
        <f t="shared" si="8"/>
        <v>50</v>
      </c>
      <c r="E30" s="128">
        <v>102</v>
      </c>
      <c r="F30" s="129">
        <v>0</v>
      </c>
      <c r="G30" s="127">
        <f t="shared" si="9"/>
        <v>102</v>
      </c>
      <c r="H30" s="149">
        <f t="shared" si="3"/>
        <v>52</v>
      </c>
      <c r="I30" s="148">
        <f t="shared" si="5"/>
        <v>2.04</v>
      </c>
      <c r="J30" s="128">
        <v>160</v>
      </c>
      <c r="K30" s="129">
        <v>0</v>
      </c>
      <c r="L30" s="146">
        <f t="shared" si="10"/>
        <v>160</v>
      </c>
      <c r="M30" s="147">
        <f t="shared" si="4"/>
        <v>58</v>
      </c>
      <c r="N30" s="148">
        <f t="shared" si="6"/>
        <v>1.5686274509803921</v>
      </c>
    </row>
    <row r="31" spans="1:14" ht="24">
      <c r="A31" s="109" t="s">
        <v>28</v>
      </c>
      <c r="B31" s="128">
        <v>735</v>
      </c>
      <c r="C31" s="129">
        <v>0</v>
      </c>
      <c r="D31" s="127">
        <f t="shared" si="8"/>
        <v>735</v>
      </c>
      <c r="E31" s="128">
        <v>809</v>
      </c>
      <c r="F31" s="129">
        <v>0</v>
      </c>
      <c r="G31" s="127">
        <f t="shared" si="9"/>
        <v>809</v>
      </c>
      <c r="H31" s="149">
        <f t="shared" si="3"/>
        <v>74</v>
      </c>
      <c r="I31" s="148">
        <f t="shared" si="5"/>
        <v>1.1006802721088436</v>
      </c>
      <c r="J31" s="128">
        <v>866</v>
      </c>
      <c r="K31" s="129">
        <v>0</v>
      </c>
      <c r="L31" s="146">
        <f t="shared" si="10"/>
        <v>866</v>
      </c>
      <c r="M31" s="147">
        <f t="shared" si="4"/>
        <v>57</v>
      </c>
      <c r="N31" s="148">
        <f t="shared" si="6"/>
        <v>1.0704573547589618</v>
      </c>
    </row>
    <row r="32" spans="1:14" ht="15" customHeight="1">
      <c r="A32" s="112" t="s">
        <v>29</v>
      </c>
      <c r="B32" s="128">
        <v>0</v>
      </c>
      <c r="C32" s="129">
        <v>0</v>
      </c>
      <c r="D32" s="127">
        <f t="shared" si="8"/>
        <v>0</v>
      </c>
      <c r="E32" s="128">
        <v>0</v>
      </c>
      <c r="F32" s="129">
        <v>0</v>
      </c>
      <c r="G32" s="127">
        <f t="shared" si="9"/>
        <v>0</v>
      </c>
      <c r="H32" s="149">
        <f t="shared" si="3"/>
        <v>0</v>
      </c>
      <c r="I32" s="148">
        <f t="shared" si="5"/>
        <v>0</v>
      </c>
      <c r="J32" s="135">
        <v>0</v>
      </c>
      <c r="K32" s="129">
        <v>0</v>
      </c>
      <c r="L32" s="146">
        <f t="shared" si="10"/>
        <v>0</v>
      </c>
      <c r="M32" s="147">
        <f t="shared" si="4"/>
        <v>0</v>
      </c>
      <c r="N32" s="148">
        <f t="shared" si="6"/>
        <v>0</v>
      </c>
    </row>
    <row r="33" spans="1:14" ht="15" customHeight="1">
      <c r="A33" s="112" t="s">
        <v>30</v>
      </c>
      <c r="B33" s="128">
        <v>22</v>
      </c>
      <c r="C33" s="129">
        <v>0</v>
      </c>
      <c r="D33" s="127">
        <f t="shared" si="8"/>
        <v>22</v>
      </c>
      <c r="E33" s="128">
        <v>21</v>
      </c>
      <c r="F33" s="129">
        <v>0</v>
      </c>
      <c r="G33" s="127">
        <f t="shared" si="9"/>
        <v>21</v>
      </c>
      <c r="H33" s="149">
        <f t="shared" si="3"/>
        <v>-1</v>
      </c>
      <c r="I33" s="148">
        <f t="shared" si="5"/>
        <v>0.9545454545454546</v>
      </c>
      <c r="J33" s="135">
        <v>25</v>
      </c>
      <c r="K33" s="129">
        <v>0</v>
      </c>
      <c r="L33" s="146">
        <f t="shared" si="10"/>
        <v>25</v>
      </c>
      <c r="M33" s="147">
        <f t="shared" si="4"/>
        <v>4</v>
      </c>
      <c r="N33" s="148">
        <f t="shared" si="6"/>
        <v>1.1904761904761905</v>
      </c>
    </row>
    <row r="34" spans="1:14" ht="24">
      <c r="A34" s="109" t="s">
        <v>31</v>
      </c>
      <c r="B34" s="128">
        <v>148</v>
      </c>
      <c r="C34" s="129">
        <v>0</v>
      </c>
      <c r="D34" s="127">
        <f t="shared" si="8"/>
        <v>148</v>
      </c>
      <c r="E34" s="128">
        <v>175</v>
      </c>
      <c r="F34" s="129">
        <v>0</v>
      </c>
      <c r="G34" s="127">
        <f t="shared" si="9"/>
        <v>175</v>
      </c>
      <c r="H34" s="149">
        <f t="shared" si="3"/>
        <v>27</v>
      </c>
      <c r="I34" s="148">
        <f t="shared" si="5"/>
        <v>1.1824324324324325</v>
      </c>
      <c r="J34" s="156">
        <v>185</v>
      </c>
      <c r="K34" s="129">
        <v>0</v>
      </c>
      <c r="L34" s="146">
        <f t="shared" si="10"/>
        <v>185</v>
      </c>
      <c r="M34" s="147">
        <f t="shared" si="4"/>
        <v>10</v>
      </c>
      <c r="N34" s="148">
        <f t="shared" si="6"/>
        <v>1.0571428571428572</v>
      </c>
    </row>
    <row r="35" spans="1:14" ht="24">
      <c r="A35" s="109" t="s">
        <v>32</v>
      </c>
      <c r="B35" s="128">
        <v>148</v>
      </c>
      <c r="C35" s="129">
        <v>0</v>
      </c>
      <c r="D35" s="127">
        <f t="shared" si="8"/>
        <v>148</v>
      </c>
      <c r="E35" s="128">
        <v>175</v>
      </c>
      <c r="F35" s="129">
        <v>0</v>
      </c>
      <c r="G35" s="127">
        <f t="shared" si="9"/>
        <v>175</v>
      </c>
      <c r="H35" s="149">
        <f t="shared" si="3"/>
        <v>27</v>
      </c>
      <c r="I35" s="148">
        <f t="shared" si="5"/>
        <v>1.1824324324324325</v>
      </c>
      <c r="J35" s="156">
        <v>185</v>
      </c>
      <c r="K35" s="129">
        <v>0</v>
      </c>
      <c r="L35" s="146">
        <f t="shared" si="10"/>
        <v>185</v>
      </c>
      <c r="M35" s="147">
        <f t="shared" si="4"/>
        <v>10</v>
      </c>
      <c r="N35" s="148">
        <f t="shared" si="6"/>
        <v>1.0571428571428572</v>
      </c>
    </row>
    <row r="36" spans="1:14" ht="15" customHeight="1" thickBot="1">
      <c r="A36" s="113" t="s">
        <v>33</v>
      </c>
      <c r="B36" s="130">
        <v>0</v>
      </c>
      <c r="C36" s="131">
        <v>0</v>
      </c>
      <c r="D36" s="127">
        <f t="shared" si="8"/>
        <v>0</v>
      </c>
      <c r="E36" s="130">
        <v>0</v>
      </c>
      <c r="F36" s="131">
        <v>0</v>
      </c>
      <c r="G36" s="127">
        <f t="shared" si="9"/>
        <v>0</v>
      </c>
      <c r="H36" s="151">
        <f t="shared" si="3"/>
        <v>0</v>
      </c>
      <c r="I36" s="152">
        <f t="shared" si="5"/>
        <v>0</v>
      </c>
      <c r="J36" s="158">
        <v>0</v>
      </c>
      <c r="K36" s="131">
        <v>0</v>
      </c>
      <c r="L36" s="146">
        <f t="shared" si="10"/>
        <v>0</v>
      </c>
      <c r="M36" s="159">
        <f t="shared" si="4"/>
        <v>0</v>
      </c>
      <c r="N36" s="152">
        <f t="shared" si="6"/>
        <v>0</v>
      </c>
    </row>
    <row r="37" spans="1:14" ht="15" customHeight="1" thickBot="1">
      <c r="A37" s="114" t="s">
        <v>34</v>
      </c>
      <c r="B37" s="136">
        <f aca="true" t="shared" si="11" ref="B37:G37">SUM(B19+B21+B22+B23+B24+B27+B32+B33+B34+B36)</f>
        <v>4421</v>
      </c>
      <c r="C37" s="137">
        <f t="shared" si="11"/>
        <v>0</v>
      </c>
      <c r="D37" s="138">
        <f t="shared" si="11"/>
        <v>4421</v>
      </c>
      <c r="E37" s="132">
        <f t="shared" si="11"/>
        <v>4827</v>
      </c>
      <c r="F37" s="133">
        <f t="shared" si="11"/>
        <v>0</v>
      </c>
      <c r="G37" s="134">
        <f t="shared" si="11"/>
        <v>4827</v>
      </c>
      <c r="H37" s="153">
        <f t="shared" si="3"/>
        <v>406</v>
      </c>
      <c r="I37" s="154">
        <f t="shared" si="5"/>
        <v>1.0918344266003166</v>
      </c>
      <c r="J37" s="133">
        <f>SUM(J19+J21+J22+J23+J24+J27+J32+J33+J34+J36)</f>
        <v>5048</v>
      </c>
      <c r="K37" s="133">
        <f>SUM(K19+K21+K22+K23+K24+K27+K32+K33+K34+K36)</f>
        <v>0</v>
      </c>
      <c r="L37" s="134">
        <f>SUM(L19+L21+L22+L23+L24+L27+L32+L33+L34+L36)</f>
        <v>5048</v>
      </c>
      <c r="M37" s="153">
        <f t="shared" si="4"/>
        <v>221</v>
      </c>
      <c r="N37" s="154">
        <f t="shared" si="6"/>
        <v>1.0457841309301843</v>
      </c>
    </row>
    <row r="38" spans="1:14" ht="15" customHeight="1" thickBot="1">
      <c r="A38" s="114" t="s">
        <v>35</v>
      </c>
      <c r="B38" s="132">
        <f>B18-B37</f>
        <v>25</v>
      </c>
      <c r="C38" s="133">
        <f>C18-C37</f>
        <v>0</v>
      </c>
      <c r="D38" s="139">
        <f>SUM(B38:C38)</f>
        <v>25</v>
      </c>
      <c r="E38" s="132">
        <f>E18-E37</f>
        <v>25</v>
      </c>
      <c r="F38" s="133">
        <f>F18-F37</f>
        <v>0</v>
      </c>
      <c r="G38" s="139">
        <f>SUM(E38:F38)</f>
        <v>25</v>
      </c>
      <c r="H38" s="153">
        <f>+E38-B38</f>
        <v>0</v>
      </c>
      <c r="I38" s="154"/>
      <c r="J38" s="132">
        <f>J18-J37</f>
        <v>0</v>
      </c>
      <c r="K38" s="133">
        <f>K18-K37</f>
        <v>0</v>
      </c>
      <c r="L38" s="139">
        <f>SUM(J38:K38)</f>
        <v>0</v>
      </c>
      <c r="M38" s="153"/>
      <c r="N38" s="154"/>
    </row>
    <row r="39" spans="1:14" ht="24.75" thickBot="1">
      <c r="A39" s="114" t="s">
        <v>43</v>
      </c>
      <c r="B39" s="291">
        <v>0</v>
      </c>
      <c r="C39" s="292"/>
      <c r="D39" s="293"/>
      <c r="E39" s="294">
        <v>0</v>
      </c>
      <c r="F39" s="295"/>
      <c r="G39" s="296"/>
      <c r="H39" s="153"/>
      <c r="I39" s="154"/>
      <c r="J39" s="294">
        <v>0</v>
      </c>
      <c r="K39" s="295"/>
      <c r="L39" s="296"/>
      <c r="M39" s="153"/>
      <c r="N39" s="154"/>
    </row>
    <row r="40" spans="1:14" ht="21.75" customHeight="1" thickBot="1">
      <c r="A40" s="115" t="s">
        <v>54</v>
      </c>
      <c r="B40" s="373"/>
      <c r="C40" s="292"/>
      <c r="D40" s="292"/>
      <c r="E40" s="294">
        <f>+E39+F39</f>
        <v>0</v>
      </c>
      <c r="F40" s="295"/>
      <c r="G40" s="296"/>
      <c r="H40" s="103"/>
      <c r="I40" s="103"/>
      <c r="J40" s="103"/>
      <c r="K40" s="103"/>
      <c r="L40" s="103"/>
      <c r="M40" s="103"/>
      <c r="N40" s="103"/>
    </row>
    <row r="41" ht="14.25" customHeight="1">
      <c r="A41" s="4" t="s">
        <v>59</v>
      </c>
    </row>
    <row r="42" ht="14.25" customHeight="1">
      <c r="A42" s="4"/>
    </row>
    <row r="43" spans="1:10" ht="14.25" customHeight="1" thickBot="1">
      <c r="A43" s="4" t="s">
        <v>59</v>
      </c>
      <c r="B43" s="306" t="s">
        <v>120</v>
      </c>
      <c r="C43" s="306"/>
      <c r="D43" s="306"/>
      <c r="E43" s="306"/>
      <c r="F43" s="306"/>
      <c r="G43" s="306"/>
      <c r="H43" s="306"/>
      <c r="I43" s="306"/>
      <c r="J43" t="s">
        <v>36</v>
      </c>
    </row>
    <row r="44" spans="1:10" ht="14.25" customHeight="1">
      <c r="A44" s="264" t="s">
        <v>42</v>
      </c>
      <c r="B44" s="443" t="s">
        <v>102</v>
      </c>
      <c r="C44" s="318" t="s">
        <v>121</v>
      </c>
      <c r="D44" s="319"/>
      <c r="E44" s="319"/>
      <c r="F44" s="319"/>
      <c r="G44" s="319"/>
      <c r="H44" s="319"/>
      <c r="I44" s="320"/>
      <c r="J44" s="270" t="s">
        <v>103</v>
      </c>
    </row>
    <row r="45" spans="1:10" ht="14.25" customHeight="1">
      <c r="A45" s="265"/>
      <c r="B45" s="268"/>
      <c r="C45" s="405" t="s">
        <v>40</v>
      </c>
      <c r="D45" s="321" t="s">
        <v>41</v>
      </c>
      <c r="E45" s="322"/>
      <c r="F45" s="322"/>
      <c r="G45" s="322"/>
      <c r="H45" s="322"/>
      <c r="I45" s="323"/>
      <c r="J45" s="271"/>
    </row>
    <row r="46" spans="1:10" ht="14.25" customHeight="1">
      <c r="A46" s="266"/>
      <c r="B46" s="269"/>
      <c r="C46" s="274"/>
      <c r="D46" s="160">
        <v>1</v>
      </c>
      <c r="E46" s="160">
        <v>2</v>
      </c>
      <c r="F46" s="160">
        <v>3</v>
      </c>
      <c r="G46" s="160">
        <v>4</v>
      </c>
      <c r="H46" s="161">
        <v>5</v>
      </c>
      <c r="I46" s="161">
        <v>6</v>
      </c>
      <c r="J46" s="272"/>
    </row>
    <row r="47" spans="1:10" ht="14.25" customHeight="1" thickBot="1">
      <c r="A47" s="162">
        <v>2561</v>
      </c>
      <c r="B47" s="164">
        <v>1130</v>
      </c>
      <c r="C47" s="164">
        <f>SUM(D47:H47)</f>
        <v>185</v>
      </c>
      <c r="D47" s="165">
        <v>84</v>
      </c>
      <c r="E47" s="164">
        <v>101</v>
      </c>
      <c r="F47" s="164">
        <v>0</v>
      </c>
      <c r="G47" s="164">
        <v>0</v>
      </c>
      <c r="H47" s="166">
        <v>0</v>
      </c>
      <c r="I47" s="166">
        <v>0</v>
      </c>
      <c r="J47" s="210">
        <f>A47-B47-C47</f>
        <v>1246</v>
      </c>
    </row>
    <row r="48" spans="1:9" ht="14.25" customHeight="1">
      <c r="A48" s="79"/>
      <c r="B48" s="80"/>
      <c r="C48" s="80"/>
      <c r="D48" s="80"/>
      <c r="E48" s="80"/>
      <c r="F48" s="80"/>
      <c r="G48" s="80"/>
      <c r="H48" s="80"/>
      <c r="I48" s="80"/>
    </row>
    <row r="49" spans="1:9" ht="14.25" customHeight="1">
      <c r="A49" s="79"/>
      <c r="B49" s="80"/>
      <c r="C49" s="80"/>
      <c r="D49" s="80"/>
      <c r="E49" s="80"/>
      <c r="F49" s="80"/>
      <c r="G49" s="80"/>
      <c r="H49" s="80"/>
      <c r="I49" s="80"/>
    </row>
    <row r="50" spans="1:12" ht="14.25" customHeight="1" thickBot="1">
      <c r="A50" s="4"/>
      <c r="B50" s="306" t="s">
        <v>82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ht="22.5" customHeight="1">
      <c r="A51" s="280" t="s">
        <v>44</v>
      </c>
      <c r="B51" s="229" t="s">
        <v>104</v>
      </c>
      <c r="C51" s="231" t="s">
        <v>105</v>
      </c>
      <c r="D51" s="232"/>
      <c r="E51" s="232"/>
      <c r="F51" s="233"/>
      <c r="G51" s="229" t="s">
        <v>106</v>
      </c>
      <c r="H51" s="275" t="s">
        <v>55</v>
      </c>
      <c r="I51" s="277" t="s">
        <v>107</v>
      </c>
      <c r="J51" s="342"/>
      <c r="K51" s="342"/>
      <c r="L51" s="343"/>
    </row>
    <row r="52" spans="1:12" ht="23.25" thickBot="1">
      <c r="A52" s="281"/>
      <c r="B52" s="230"/>
      <c r="C52" s="170" t="s">
        <v>88</v>
      </c>
      <c r="D52" s="171" t="s">
        <v>45</v>
      </c>
      <c r="E52" s="171" t="s">
        <v>46</v>
      </c>
      <c r="F52" s="172" t="s">
        <v>89</v>
      </c>
      <c r="G52" s="230"/>
      <c r="H52" s="341"/>
      <c r="I52" s="170" t="s">
        <v>108</v>
      </c>
      <c r="J52" s="171" t="s">
        <v>45</v>
      </c>
      <c r="K52" s="171" t="s">
        <v>46</v>
      </c>
      <c r="L52" s="212" t="s">
        <v>109</v>
      </c>
    </row>
    <row r="53" spans="1:12" ht="14.25" customHeight="1">
      <c r="A53" s="36" t="s">
        <v>47</v>
      </c>
      <c r="B53" s="30">
        <v>495.32</v>
      </c>
      <c r="C53" s="37" t="s">
        <v>48</v>
      </c>
      <c r="D53" s="37" t="s">
        <v>48</v>
      </c>
      <c r="E53" s="37" t="s">
        <v>48</v>
      </c>
      <c r="F53" s="38" t="s">
        <v>48</v>
      </c>
      <c r="G53" s="30">
        <v>474.7</v>
      </c>
      <c r="H53" s="39" t="s">
        <v>48</v>
      </c>
      <c r="I53" s="37" t="s">
        <v>48</v>
      </c>
      <c r="J53" s="37" t="s">
        <v>48</v>
      </c>
      <c r="K53" s="37" t="s">
        <v>48</v>
      </c>
      <c r="L53" s="40" t="s">
        <v>48</v>
      </c>
    </row>
    <row r="54" spans="1:12" ht="14.25" customHeight="1">
      <c r="A54" s="41" t="s">
        <v>49</v>
      </c>
      <c r="B54" s="31">
        <v>47.1</v>
      </c>
      <c r="C54" s="8">
        <v>47</v>
      </c>
      <c r="D54" s="8">
        <v>5</v>
      </c>
      <c r="E54" s="8">
        <v>0</v>
      </c>
      <c r="F54" s="29">
        <f>+C54+D54-E54</f>
        <v>52</v>
      </c>
      <c r="G54" s="31">
        <v>52.3</v>
      </c>
      <c r="H54" s="9">
        <f>+G54-F54</f>
        <v>0.29999999999999716</v>
      </c>
      <c r="I54" s="8">
        <f>F54</f>
        <v>52</v>
      </c>
      <c r="J54" s="8">
        <v>0</v>
      </c>
      <c r="K54" s="8">
        <v>0</v>
      </c>
      <c r="L54" s="9">
        <f>+I54+J54-K54</f>
        <v>52</v>
      </c>
    </row>
    <row r="55" spans="1:12" ht="14.25" customHeight="1">
      <c r="A55" s="41" t="s">
        <v>144</v>
      </c>
      <c r="B55" s="31">
        <v>16.77</v>
      </c>
      <c r="C55" s="8">
        <v>17</v>
      </c>
      <c r="D55" s="8">
        <v>21</v>
      </c>
      <c r="E55" s="8">
        <v>0</v>
      </c>
      <c r="F55" s="29">
        <f>+C55+D55-E55</f>
        <v>38</v>
      </c>
      <c r="G55" s="31">
        <v>37.77</v>
      </c>
      <c r="H55" s="9">
        <f>+G55-F55</f>
        <v>-0.22999999999999687</v>
      </c>
      <c r="I55" s="8">
        <f>F55</f>
        <v>38</v>
      </c>
      <c r="J55" s="8">
        <v>0</v>
      </c>
      <c r="K55" s="8">
        <v>0</v>
      </c>
      <c r="L55" s="9">
        <f>+I55+J55-K55</f>
        <v>38</v>
      </c>
    </row>
    <row r="56" spans="1:12" ht="14.25" customHeight="1">
      <c r="A56" s="41" t="s">
        <v>145</v>
      </c>
      <c r="B56" s="31">
        <v>183.12</v>
      </c>
      <c r="C56" s="8">
        <v>183</v>
      </c>
      <c r="D56" s="8">
        <v>615</v>
      </c>
      <c r="E56" s="8">
        <v>589</v>
      </c>
      <c r="F56" s="29">
        <f>+C56+D56-E56</f>
        <v>209</v>
      </c>
      <c r="G56" s="31">
        <v>209.44</v>
      </c>
      <c r="H56" s="9">
        <f>+G56-F56</f>
        <v>0.4399999999999977</v>
      </c>
      <c r="I56" s="8">
        <f>F56</f>
        <v>209</v>
      </c>
      <c r="J56" s="8">
        <v>185</v>
      </c>
      <c r="K56" s="8">
        <v>230</v>
      </c>
      <c r="L56" s="9">
        <f>+I56+J56-K56</f>
        <v>164</v>
      </c>
    </row>
    <row r="57" spans="1:12" ht="14.25" customHeight="1">
      <c r="A57" s="41" t="s">
        <v>146</v>
      </c>
      <c r="B57" s="31">
        <f>B53-(B54+B55+B56)</f>
        <v>248.32999999999998</v>
      </c>
      <c r="C57" s="37" t="s">
        <v>48</v>
      </c>
      <c r="D57" s="37" t="s">
        <v>48</v>
      </c>
      <c r="E57" s="37" t="s">
        <v>48</v>
      </c>
      <c r="F57" s="38" t="s">
        <v>48</v>
      </c>
      <c r="G57" s="31">
        <f>G53-(G54+G55+G56)</f>
        <v>175.19</v>
      </c>
      <c r="H57" s="42" t="s">
        <v>48</v>
      </c>
      <c r="I57" s="37" t="s">
        <v>48</v>
      </c>
      <c r="J57" s="37" t="s">
        <v>48</v>
      </c>
      <c r="K57" s="37" t="s">
        <v>48</v>
      </c>
      <c r="L57" s="40" t="s">
        <v>48</v>
      </c>
    </row>
    <row r="58" spans="1:12" ht="14.25" customHeight="1" thickBot="1">
      <c r="A58" s="43" t="s">
        <v>53</v>
      </c>
      <c r="B58" s="44">
        <v>42.3</v>
      </c>
      <c r="C58" s="10">
        <v>47</v>
      </c>
      <c r="D58" s="10">
        <v>43</v>
      </c>
      <c r="E58" s="10">
        <v>38</v>
      </c>
      <c r="F58" s="11">
        <f>+C58+D58-E58</f>
        <v>52</v>
      </c>
      <c r="G58" s="44">
        <v>51.44</v>
      </c>
      <c r="H58" s="12">
        <f>+G58-F58</f>
        <v>-0.5600000000000023</v>
      </c>
      <c r="I58" s="10">
        <f>F58</f>
        <v>52</v>
      </c>
      <c r="J58" s="10">
        <v>45</v>
      </c>
      <c r="K58" s="10">
        <v>40</v>
      </c>
      <c r="L58" s="12">
        <f>+I58+J58-K58</f>
        <v>57</v>
      </c>
    </row>
    <row r="59" spans="1:12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ht="14.25" customHeight="1" thickBot="1">
      <c r="A60" s="4"/>
    </row>
    <row r="61" spans="1:12" ht="14.25" customHeight="1">
      <c r="A61" s="299" t="s">
        <v>110</v>
      </c>
      <c r="B61" s="349"/>
      <c r="C61" s="349"/>
      <c r="D61" s="349"/>
      <c r="E61" s="349"/>
      <c r="F61" s="349"/>
      <c r="G61" s="349"/>
      <c r="H61" s="349"/>
      <c r="I61" s="349"/>
      <c r="J61" s="349"/>
      <c r="K61" s="52"/>
      <c r="L61" s="53"/>
    </row>
    <row r="62" spans="1:12" ht="14.25" customHeight="1">
      <c r="A62" s="429" t="s">
        <v>39</v>
      </c>
      <c r="B62" s="429"/>
      <c r="C62" s="429"/>
      <c r="D62" s="429"/>
      <c r="E62" s="429"/>
      <c r="F62" s="54" t="s">
        <v>38</v>
      </c>
      <c r="G62" s="238" t="s">
        <v>56</v>
      </c>
      <c r="H62" s="239"/>
      <c r="I62" s="239"/>
      <c r="J62" s="239"/>
      <c r="K62" s="240"/>
      <c r="L62" s="54" t="s">
        <v>38</v>
      </c>
    </row>
    <row r="63" spans="1:12" ht="14.25" customHeight="1">
      <c r="A63" s="437" t="s">
        <v>94</v>
      </c>
      <c r="B63" s="410"/>
      <c r="C63" s="410"/>
      <c r="D63" s="410"/>
      <c r="E63" s="411"/>
      <c r="F63" s="90">
        <v>100</v>
      </c>
      <c r="G63" s="438"/>
      <c r="H63" s="398"/>
      <c r="I63" s="398"/>
      <c r="J63" s="398"/>
      <c r="K63" s="398"/>
      <c r="L63" s="327">
        <v>0</v>
      </c>
    </row>
    <row r="64" spans="1:12" ht="14.25" customHeight="1">
      <c r="A64" s="439" t="s">
        <v>133</v>
      </c>
      <c r="B64" s="402"/>
      <c r="C64" s="402"/>
      <c r="D64" s="402"/>
      <c r="E64" s="402"/>
      <c r="F64" s="90">
        <v>60</v>
      </c>
      <c r="G64" s="390"/>
      <c r="H64" s="390"/>
      <c r="I64" s="390"/>
      <c r="J64" s="390"/>
      <c r="K64" s="390"/>
      <c r="L64" s="384"/>
    </row>
    <row r="65" spans="1:12" ht="14.25" customHeight="1" thickBot="1">
      <c r="A65" s="440" t="s">
        <v>134</v>
      </c>
      <c r="B65" s="441"/>
      <c r="C65" s="441"/>
      <c r="D65" s="441"/>
      <c r="E65" s="442"/>
      <c r="F65" s="98">
        <v>70</v>
      </c>
      <c r="G65" s="392"/>
      <c r="H65" s="393"/>
      <c r="I65" s="393"/>
      <c r="J65" s="393"/>
      <c r="K65" s="394"/>
      <c r="L65" s="385"/>
    </row>
    <row r="66" spans="1:12" ht="14.25" customHeight="1" thickBot="1">
      <c r="A66" s="357" t="s">
        <v>70</v>
      </c>
      <c r="B66" s="358"/>
      <c r="C66" s="358"/>
      <c r="D66" s="358"/>
      <c r="E66" s="426"/>
      <c r="F66" s="99">
        <f>SUM(F63:F65)</f>
        <v>230</v>
      </c>
      <c r="G66" s="258" t="s">
        <v>70</v>
      </c>
      <c r="H66" s="360"/>
      <c r="I66" s="360"/>
      <c r="J66" s="360"/>
      <c r="K66" s="360"/>
      <c r="L66" s="100">
        <f>SUM(L63)</f>
        <v>0</v>
      </c>
    </row>
    <row r="67" ht="12.75">
      <c r="A67" s="4"/>
    </row>
    <row r="70" spans="2:9" ht="12.75">
      <c r="B70" s="252" t="s">
        <v>117</v>
      </c>
      <c r="C70" s="252"/>
      <c r="D70" s="252"/>
      <c r="E70" s="252"/>
      <c r="F70" s="252"/>
      <c r="G70" s="252"/>
      <c r="H70" s="252"/>
      <c r="I70" s="252"/>
    </row>
    <row r="71" spans="1:14" s="5" customFormat="1" ht="13.5" customHeight="1" thickBot="1">
      <c r="A71"/>
      <c r="B71" s="4"/>
      <c r="C71" s="4"/>
      <c r="D71" s="4"/>
      <c r="E71" s="4"/>
      <c r="F71" s="4"/>
      <c r="G71" s="4"/>
      <c r="H71" s="4"/>
      <c r="I71"/>
      <c r="J71"/>
      <c r="K71"/>
      <c r="L71"/>
      <c r="M71"/>
      <c r="N71"/>
    </row>
    <row r="72" spans="2:9" ht="13.5" thickBot="1">
      <c r="B72" s="81" t="s">
        <v>74</v>
      </c>
      <c r="C72" s="82"/>
      <c r="D72" s="83"/>
      <c r="E72" s="299" t="s">
        <v>75</v>
      </c>
      <c r="F72" s="300"/>
      <c r="G72" s="301"/>
      <c r="H72" s="299" t="s">
        <v>57</v>
      </c>
      <c r="I72" s="436"/>
    </row>
    <row r="73" spans="2:9" ht="12.75">
      <c r="B73" s="203" t="s">
        <v>58</v>
      </c>
      <c r="C73" s="204" t="s">
        <v>76</v>
      </c>
      <c r="D73" s="205" t="s">
        <v>77</v>
      </c>
      <c r="E73" s="203" t="s">
        <v>58</v>
      </c>
      <c r="F73" s="204" t="s">
        <v>76</v>
      </c>
      <c r="G73" s="205" t="s">
        <v>78</v>
      </c>
      <c r="H73" s="363" t="s">
        <v>79</v>
      </c>
      <c r="I73" s="364"/>
    </row>
    <row r="74" spans="2:9" ht="13.5" thickBot="1">
      <c r="B74" s="206">
        <v>2005</v>
      </c>
      <c r="C74" s="207">
        <v>2006</v>
      </c>
      <c r="D74" s="208"/>
      <c r="E74" s="206">
        <v>2005</v>
      </c>
      <c r="F74" s="207">
        <v>2006</v>
      </c>
      <c r="G74" s="208" t="s">
        <v>118</v>
      </c>
      <c r="H74" s="365" t="s">
        <v>83</v>
      </c>
      <c r="I74" s="366"/>
    </row>
    <row r="75" spans="2:9" ht="15" customHeight="1" thickBot="1">
      <c r="B75" s="216">
        <v>10.6</v>
      </c>
      <c r="C75" s="85">
        <v>11</v>
      </c>
      <c r="D75" s="86">
        <f>SUM(C75-B75)</f>
        <v>0.40000000000000036</v>
      </c>
      <c r="E75" s="84">
        <f>H76/(12*B75)*1000</f>
        <v>16855.345911949687</v>
      </c>
      <c r="F75" s="85">
        <f>H75/(12*C75)*1000</f>
        <v>16901.515151515152</v>
      </c>
      <c r="G75" s="87">
        <f>PRODUCT(F75/E75*100)</f>
        <v>100.27391451831748</v>
      </c>
      <c r="H75" s="347">
        <v>2231</v>
      </c>
      <c r="I75" s="348"/>
    </row>
    <row r="76" spans="8:9" ht="12" customHeight="1" hidden="1">
      <c r="H76" s="340">
        <v>2144</v>
      </c>
      <c r="I76" s="340"/>
    </row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3.5" customHeight="1"/>
    <row r="97" ht="18.75" customHeight="1"/>
    <row r="98" spans="1:14" s="5" customFormat="1" ht="12.75" customHeight="1">
      <c r="A98"/>
      <c r="B98" s="4"/>
      <c r="C98" s="4"/>
      <c r="D98" s="4"/>
      <c r="E98" s="4"/>
      <c r="F98" s="4"/>
      <c r="G98" s="4"/>
      <c r="H98" s="4"/>
      <c r="I98"/>
      <c r="J98"/>
      <c r="K98"/>
      <c r="L98"/>
      <c r="M98"/>
      <c r="N98"/>
    </row>
    <row r="99" spans="1:14" s="5" customFormat="1" ht="12.75" customHeight="1">
      <c r="A99"/>
      <c r="B99" s="4"/>
      <c r="C99" s="4"/>
      <c r="D99" s="4"/>
      <c r="E99" s="4"/>
      <c r="F99" s="4"/>
      <c r="G99" s="4"/>
      <c r="H99" s="4"/>
      <c r="I99"/>
      <c r="J99"/>
      <c r="K99"/>
      <c r="L99"/>
      <c r="M99"/>
      <c r="N99"/>
    </row>
    <row r="100" spans="1:14" s="5" customFormat="1" ht="12.75" customHeight="1">
      <c r="A100"/>
      <c r="B100" s="4"/>
      <c r="C100" s="4"/>
      <c r="D100" s="4"/>
      <c r="E100" s="4"/>
      <c r="F100" s="4"/>
      <c r="G100" s="4"/>
      <c r="H100" s="4"/>
      <c r="I100"/>
      <c r="J100"/>
      <c r="K100"/>
      <c r="L100"/>
      <c r="M100"/>
      <c r="N100"/>
    </row>
    <row r="101" spans="1:14" s="5" customFormat="1" ht="16.5" customHeight="1">
      <c r="A101"/>
      <c r="B101" s="4"/>
      <c r="C101" s="4"/>
      <c r="D101" s="4"/>
      <c r="E101" s="4"/>
      <c r="F101" s="4"/>
      <c r="G101" s="4"/>
      <c r="H101" s="4"/>
      <c r="I101"/>
      <c r="J101"/>
      <c r="K101"/>
      <c r="L101"/>
      <c r="M101"/>
      <c r="N101"/>
    </row>
    <row r="102" spans="1:14" s="5" customFormat="1" ht="18.75" customHeight="1">
      <c r="A102"/>
      <c r="B102" s="4"/>
      <c r="C102" s="4"/>
      <c r="D102" s="4"/>
      <c r="E102" s="4"/>
      <c r="F102" s="4"/>
      <c r="G102" s="4"/>
      <c r="H102" s="4"/>
      <c r="I102"/>
      <c r="J102"/>
      <c r="K102"/>
      <c r="L102"/>
      <c r="M102"/>
      <c r="N102"/>
    </row>
    <row r="103" spans="1:14" s="6" customFormat="1" ht="19.5" customHeight="1">
      <c r="A103"/>
      <c r="B103" s="4"/>
      <c r="C103" s="4"/>
      <c r="D103" s="4"/>
      <c r="E103" s="4"/>
      <c r="F103" s="4"/>
      <c r="G103" s="4"/>
      <c r="H103" s="4"/>
      <c r="I103"/>
      <c r="J103"/>
      <c r="K103"/>
      <c r="L103"/>
      <c r="M103"/>
      <c r="N103"/>
    </row>
    <row r="104" spans="1:14" s="6" customFormat="1" ht="12.75">
      <c r="A104"/>
      <c r="B104" s="4"/>
      <c r="C104" s="4"/>
      <c r="D104" s="4"/>
      <c r="E104" s="4"/>
      <c r="F104" s="4"/>
      <c r="G104" s="4"/>
      <c r="H104" s="4"/>
      <c r="I104"/>
      <c r="J104"/>
      <c r="K104"/>
      <c r="L104"/>
      <c r="M104"/>
      <c r="N104"/>
    </row>
    <row r="105" spans="1:14" s="14" customFormat="1" ht="13.5" customHeight="1">
      <c r="A105"/>
      <c r="B105" s="4"/>
      <c r="C105" s="4"/>
      <c r="D105" s="4"/>
      <c r="E105" s="4"/>
      <c r="F105" s="4"/>
      <c r="G105" s="4"/>
      <c r="H105" s="4"/>
      <c r="I105"/>
      <c r="J105"/>
      <c r="K105"/>
      <c r="L105"/>
      <c r="M105"/>
      <c r="N105"/>
    </row>
    <row r="106" spans="1:14" s="14" customFormat="1" ht="13.5" customHeight="1">
      <c r="A106"/>
      <c r="B106" s="4"/>
      <c r="C106" s="4"/>
      <c r="D106" s="4"/>
      <c r="E106" s="4"/>
      <c r="F106" s="4"/>
      <c r="G106" s="4"/>
      <c r="H106" s="4"/>
      <c r="I106"/>
      <c r="J106"/>
      <c r="K106"/>
      <c r="L106"/>
      <c r="M106"/>
      <c r="N106"/>
    </row>
    <row r="107" spans="1:14" s="14" customFormat="1" ht="13.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</row>
    <row r="108" spans="1:14" s="14" customFormat="1" ht="13.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</row>
    <row r="109" spans="1:14" s="14" customFormat="1" ht="13.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</row>
    <row r="110" spans="1:14" s="14" customFormat="1" ht="13.5" customHeight="1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</row>
    <row r="111" ht="18" customHeight="1"/>
    <row r="112" ht="15.75" customHeight="1"/>
    <row r="116" ht="16.5" customHeight="1"/>
    <row r="117" spans="1:15" s="7" customFormat="1" ht="14.2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 s="46"/>
    </row>
    <row r="118" spans="1:15" s="7" customFormat="1" ht="14.2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 s="46"/>
    </row>
    <row r="119" spans="1:15" s="7" customFormat="1" ht="14.2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 s="46"/>
    </row>
    <row r="120" spans="1:15" s="7" customFormat="1" ht="14.25" customHeight="1">
      <c r="A120"/>
      <c r="B120" s="4"/>
      <c r="C120" s="4"/>
      <c r="D120" s="4"/>
      <c r="E120" s="4"/>
      <c r="F120" s="4"/>
      <c r="G120" s="4"/>
      <c r="H120" s="4"/>
      <c r="I120"/>
      <c r="J120"/>
      <c r="K120"/>
      <c r="L120"/>
      <c r="M120"/>
      <c r="N120"/>
      <c r="O120" s="46"/>
    </row>
    <row r="121" spans="1:15" s="7" customFormat="1" ht="14.25" customHeight="1">
      <c r="A121"/>
      <c r="B121" s="4"/>
      <c r="C121" s="4"/>
      <c r="D121" s="4"/>
      <c r="E121" s="4"/>
      <c r="F121" s="4"/>
      <c r="G121" s="4"/>
      <c r="H121" s="4"/>
      <c r="I121"/>
      <c r="J121"/>
      <c r="K121"/>
      <c r="L121"/>
      <c r="M121"/>
      <c r="N121"/>
      <c r="O121" s="46"/>
    </row>
    <row r="122" spans="1:15" s="7" customFormat="1" ht="14.25" customHeight="1">
      <c r="A122"/>
      <c r="B122" s="4"/>
      <c r="C122" s="4"/>
      <c r="D122" s="4"/>
      <c r="E122" s="4"/>
      <c r="F122" s="4"/>
      <c r="G122" s="4"/>
      <c r="H122" s="4"/>
      <c r="I122"/>
      <c r="J122"/>
      <c r="K122"/>
      <c r="L122"/>
      <c r="M122"/>
      <c r="N122"/>
      <c r="O122" s="46"/>
    </row>
    <row r="123" spans="1:15" s="7" customFormat="1" ht="19.5" customHeight="1">
      <c r="A123"/>
      <c r="B123" s="4"/>
      <c r="C123" s="4"/>
      <c r="D123" s="4"/>
      <c r="E123" s="4"/>
      <c r="F123" s="4"/>
      <c r="G123" s="4"/>
      <c r="H123" s="4"/>
      <c r="I123"/>
      <c r="J123"/>
      <c r="K123"/>
      <c r="L123"/>
      <c r="M123"/>
      <c r="N123"/>
      <c r="O123" s="46"/>
    </row>
    <row r="124" spans="1:15" s="7" customFormat="1" ht="14.25" customHeight="1">
      <c r="A124"/>
      <c r="B124" s="4"/>
      <c r="C124" s="4"/>
      <c r="D124" s="4"/>
      <c r="E124" s="4"/>
      <c r="F124" s="4"/>
      <c r="G124" s="4"/>
      <c r="H124" s="4"/>
      <c r="I124"/>
      <c r="J124"/>
      <c r="K124"/>
      <c r="L124"/>
      <c r="M124"/>
      <c r="N124"/>
      <c r="O124" s="46"/>
    </row>
    <row r="126" ht="24.75" customHeight="1"/>
    <row r="127" ht="24.75" customHeight="1"/>
  </sheetData>
  <mergeCells count="43">
    <mergeCell ref="A3:N3"/>
    <mergeCell ref="C44:I44"/>
    <mergeCell ref="D45:I45"/>
    <mergeCell ref="B43:I43"/>
    <mergeCell ref="A5:A8"/>
    <mergeCell ref="H6:I6"/>
    <mergeCell ref="B5:N5"/>
    <mergeCell ref="M6:N6"/>
    <mergeCell ref="A44:A46"/>
    <mergeCell ref="B50:L50"/>
    <mergeCell ref="J39:L39"/>
    <mergeCell ref="B40:D40"/>
    <mergeCell ref="E40:G40"/>
    <mergeCell ref="E39:G39"/>
    <mergeCell ref="B44:B46"/>
    <mergeCell ref="J44:J46"/>
    <mergeCell ref="C45:C46"/>
    <mergeCell ref="B39:D39"/>
    <mergeCell ref="H73:I73"/>
    <mergeCell ref="H74:I74"/>
    <mergeCell ref="H75:I75"/>
    <mergeCell ref="H76:I76"/>
    <mergeCell ref="H51:H52"/>
    <mergeCell ref="I51:L51"/>
    <mergeCell ref="A61:J61"/>
    <mergeCell ref="A62:E62"/>
    <mergeCell ref="G62:K62"/>
    <mergeCell ref="A51:A52"/>
    <mergeCell ref="B51:B52"/>
    <mergeCell ref="C51:F51"/>
    <mergeCell ref="G51:G52"/>
    <mergeCell ref="E72:G72"/>
    <mergeCell ref="H72:I72"/>
    <mergeCell ref="A63:E63"/>
    <mergeCell ref="G63:K63"/>
    <mergeCell ref="A64:E64"/>
    <mergeCell ref="G64:K64"/>
    <mergeCell ref="A65:E65"/>
    <mergeCell ref="G65:K65"/>
    <mergeCell ref="L63:L65"/>
    <mergeCell ref="A66:E66"/>
    <mergeCell ref="G66:K66"/>
    <mergeCell ref="B70:I70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2006-03-02T06:01:57Z</cp:lastPrinted>
  <dcterms:created xsi:type="dcterms:W3CDTF">2004-02-26T11:39:43Z</dcterms:created>
  <dcterms:modified xsi:type="dcterms:W3CDTF">2006-03-02T15:04:04Z</dcterms:modified>
  <cp:category/>
  <cp:version/>
  <cp:contentType/>
  <cp:contentStatus/>
</cp:coreProperties>
</file>