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3" activeTab="4"/>
  </bookViews>
  <sheets>
    <sheet name="RK-06-2006-57, př. 1 SÚS HB" sheetId="1" r:id="rId1"/>
    <sheet name="RK-06-2006-57, př. 2 SÚS JI" sheetId="2" r:id="rId2"/>
    <sheet name="RK-06-2006-57, př. 3 SÚS PE" sheetId="3" r:id="rId3"/>
    <sheet name="RK-06-2006-57, př. 4 SÚS TR" sheetId="4" r:id="rId4"/>
    <sheet name="RK-06-2006-57, př. 5 SÚS ZR" sheetId="5" r:id="rId5"/>
  </sheets>
  <definedNames/>
  <calcPr fullCalcOnLoad="1"/>
</workbook>
</file>

<file path=xl/sharedStrings.xml><?xml version="1.0" encoding="utf-8"?>
<sst xmlns="http://schemas.openxmlformats.org/spreadsheetml/2006/main" count="915" uniqueCount="264">
  <si>
    <t>počet stran : 2</t>
  </si>
  <si>
    <t>Finanční plán</t>
  </si>
  <si>
    <t>SÚS Havlíčkův Brod</t>
  </si>
  <si>
    <t>Skutečnost za rok 2004</t>
  </si>
  <si>
    <t>Skutečnost za rok 2005</t>
  </si>
  <si>
    <t>Rozdíl 2005 - 2004</t>
  </si>
  <si>
    <t>Návrh na rok 2006</t>
  </si>
  <si>
    <t>Rozdíl 2006 - 2005</t>
  </si>
  <si>
    <t xml:space="preserve">Hlavní </t>
  </si>
  <si>
    <t>Doplňková</t>
  </si>
  <si>
    <t>Celkem</t>
  </si>
  <si>
    <t xml:space="preserve">v </t>
  </si>
  <si>
    <t>činnost</t>
  </si>
  <si>
    <t>+/-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</si>
  <si>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</si>
  <si>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</si>
  <si>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</si>
  <si>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</si>
  <si>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</si>
  <si>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</si>
  <si>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</si>
  <si>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</si>
  <si>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>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</si>
  <si>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</si>
  <si>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</si>
  <si>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</si>
  <si>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</si>
  <si>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</si>
  <si>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</si>
  <si>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</si>
  <si>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</si>
  <si>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</si>
  <si>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</si>
  <si>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</si>
  <si>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</si>
  <si>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</si>
  <si>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</si>
  <si>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</si>
  <si>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</si>
  <si>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</si>
  <si>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</si>
  <si>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</si>
  <si>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</si>
  <si>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</si>
  <si>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</si>
  <si>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Nerozdělený zisk /účet 931/</t>
  </si>
  <si>
    <t>Kumulovaná ztráta (zisk)</t>
  </si>
  <si>
    <t xml:space="preserve">Plán čerpání investičního fondu </t>
  </si>
  <si>
    <t xml:space="preserve">Stavby - technické zhodnocení a opravy </t>
  </si>
  <si>
    <t>v tis.Kč</t>
  </si>
  <si>
    <t xml:space="preserve">Strojní investice </t>
  </si>
  <si>
    <t xml:space="preserve">odvod do rozpočtu zřizovatele za účelem koupě areálu Herálec </t>
  </si>
  <si>
    <t>traktorbagr 3 ks (po 2 260) (výměna mechanizace)</t>
  </si>
  <si>
    <t>odvod do rozpočtu zřizovatele za účelem rekonstrukce střediska Ledeč nad Sázavou</t>
  </si>
  <si>
    <t>technologické vozidlo skříňové (výměna vozidla)</t>
  </si>
  <si>
    <t>areál Havlíčkův Brod - stavební úpravy</t>
  </si>
  <si>
    <t>podvalník (pořízení, zabezpečení mobility válců)</t>
  </si>
  <si>
    <t>finišer (náhrada nevyhovující technologie)</t>
  </si>
  <si>
    <t>rotační sekačka 3 ks (po 60) (výměna sekaček)</t>
  </si>
  <si>
    <t>osobní automobil 2 ks (po 100) (výměna)</t>
  </si>
  <si>
    <t>vysokozdvižná plošina PAUS (pořízení, rozšíření funčnosti zařízení)</t>
  </si>
  <si>
    <t>Celkem nemovitý majetek</t>
  </si>
  <si>
    <t>Celkem movitý majetek</t>
  </si>
  <si>
    <t>Pozn.: nesoulad mezi tvorbou a plánovaným čerpáním budeme řešit žádostí o posílení investičního fondu z fondu rezervního (1.000,00 tis. Kč)</t>
  </si>
  <si>
    <t>Doplňkové ukazatele</t>
  </si>
  <si>
    <t>Index 2005/2004</t>
  </si>
  <si>
    <t>Index 2006/2005</t>
  </si>
  <si>
    <t>N - dodavatelsky (ZR 9) (Kč)</t>
  </si>
  <si>
    <t>N - dodavatelsky (ZR 9) / celkem (%)</t>
  </si>
  <si>
    <t>N - dodavatelsky (ZR 9) / (celkem - os. náklady) (%)</t>
  </si>
  <si>
    <t>N - Osobní (sesk.účtů 52) / celkem (%)</t>
  </si>
  <si>
    <t>N - na O a Ú dodavat.bez ZÚS (NS 200-91x, ZR 9) (Kč)</t>
  </si>
  <si>
    <t>N - O a Ú bez ZÚS (NS 200-91x, ZR 9) / celkem (%)</t>
  </si>
  <si>
    <t>N - odpisy / celkem (%)</t>
  </si>
  <si>
    <t>PP - opravy a údržba (511) / PP (%)</t>
  </si>
  <si>
    <t>PP - O a Ú dodavatelsky vč. ZÚS(NS 100-91x, ZR 9) / PP (%)</t>
  </si>
  <si>
    <t>PP - O a Ú dodavatelsky bez ZÚS (NS 200-91x, ZR 9 / PP (%)</t>
  </si>
  <si>
    <t>N - náklady</t>
  </si>
  <si>
    <t>PP - provozní příspěvek</t>
  </si>
  <si>
    <t xml:space="preserve">Plán oprav celkem </t>
  </si>
  <si>
    <t>Plán oprav  dlouhodobého majetku - nemovitý majetek</t>
  </si>
  <si>
    <t>Movitý majetek</t>
  </si>
  <si>
    <t>II/150 Havlíčkův Brod - Okrouhlice (živičný kryt)</t>
  </si>
  <si>
    <t>II/346 Kámen - Raňkov (oprava povrchů + nátěr)</t>
  </si>
  <si>
    <t>II/347 Habry - Světlá nad Sázavou (oprava povrchů + nátěr)</t>
  </si>
  <si>
    <t>II/347 Světlá nad Sázavou Nádražní ulice (předláždění)</t>
  </si>
  <si>
    <t>II/130 Ledeč nad Sázavou Koželská ulice (rekonstrukce vozovky)</t>
  </si>
  <si>
    <t>II/130 Leština u Světlé (oprava žrl. Podjezdu a povrchů)</t>
  </si>
  <si>
    <t>III/34752 Věž - Bezděkov (penetrace + nátěr)</t>
  </si>
  <si>
    <t>Opravy dlouhodobého majetku</t>
  </si>
  <si>
    <t>Zimní údržba</t>
  </si>
  <si>
    <t>Opravy mostů</t>
  </si>
  <si>
    <t>Celkem plán oprav (SÚ 511)</t>
  </si>
  <si>
    <t>Pozn.: položky z D2 bez finančního vyjádření realizovány dle očekávaného navýšení provozního příspěvku</t>
  </si>
  <si>
    <t>Pořizovací cena majetku</t>
  </si>
  <si>
    <t>Oprávky k 1.1.2006</t>
  </si>
  <si>
    <t>Účetní odpisy na rok 2006</t>
  </si>
  <si>
    <t>Zůstatková cena k 31.12.2006</t>
  </si>
  <si>
    <t>celkem</t>
  </si>
  <si>
    <t>z toho odpisová skupina:</t>
  </si>
  <si>
    <t>Fondy v tis. Kč</t>
  </si>
  <si>
    <t>Zůstatek účtu k 1.1.2005</t>
  </si>
  <si>
    <t>Účetní stav 2005</t>
  </si>
  <si>
    <t>Zůstatek účtu k 31.12.2005</t>
  </si>
  <si>
    <t>Deficit (-) BÚ</t>
  </si>
  <si>
    <t>Plán 2006</t>
  </si>
  <si>
    <t>Stav k 1.1.2005</t>
  </si>
  <si>
    <t>Tvorba</t>
  </si>
  <si>
    <t>Čerpání</t>
  </si>
  <si>
    <t>Stav k 31.12.2005</t>
  </si>
  <si>
    <t>Stav k 1.1.2006</t>
  </si>
  <si>
    <t>Stav k 31.12.2006</t>
  </si>
  <si>
    <t>Běžný účet celkem</t>
  </si>
  <si>
    <t>z toho: fond odměn</t>
  </si>
  <si>
    <t xml:space="preserve">          rezervní fond</t>
  </si>
  <si>
    <t xml:space="preserve">          provozní prostř.</t>
  </si>
  <si>
    <t xml:space="preserve">          investiční fond</t>
  </si>
  <si>
    <t>Běžný účet FKSP</t>
  </si>
  <si>
    <t>stav k 31.12.2005</t>
  </si>
  <si>
    <t>z toho po lhůtě splatnosti</t>
  </si>
  <si>
    <t>do 30 dnů</t>
  </si>
  <si>
    <t>31-90</t>
  </si>
  <si>
    <t>91-180</t>
  </si>
  <si>
    <t>181-360</t>
  </si>
  <si>
    <t>nad 360</t>
  </si>
  <si>
    <t>Pohledávky z obchodního styku</t>
  </si>
  <si>
    <t>Závazky z obchodního styku</t>
  </si>
  <si>
    <t>Zaměstnanci</t>
  </si>
  <si>
    <t>Průměrný přepočtený počet pracovníků (celorok)</t>
  </si>
  <si>
    <t>Průměrný evidenční počet zaměstnanců k poslednímu dni sledovaného období</t>
  </si>
  <si>
    <t>Průměrná mzda</t>
  </si>
  <si>
    <t>Rozdíl 06-05</t>
  </si>
  <si>
    <t>THP</t>
  </si>
  <si>
    <t>Dělníci</t>
  </si>
  <si>
    <t>POP</t>
  </si>
  <si>
    <t>Tarifní mzdy</t>
  </si>
  <si>
    <t>Nadtarif  - nárokový</t>
  </si>
  <si>
    <t>Nadtarif  - nenárokový</t>
  </si>
  <si>
    <t>Index 06/05</t>
  </si>
  <si>
    <t>Poznámka 1:</t>
  </si>
  <si>
    <t>Nadtarif nárokový - příplatek za vedení, příplatky (přesčas, pohotovost, noční, víkendy, svátky, prostředí apod.)</t>
  </si>
  <si>
    <t>Nadtarif nenárokový - osobní ohodnocení, odměny</t>
  </si>
  <si>
    <t>SÚS Jihlava</t>
  </si>
  <si>
    <t xml:space="preserve">      z toho: tržby z prodeje dlouhod. majetku /úč. 651/</t>
  </si>
  <si>
    <t>Nerozdělený zisk, ztráta k 31.12.</t>
  </si>
  <si>
    <t>Odvod do rozpočtu zřizovatele na výstavbu garáži v Teči</t>
  </si>
  <si>
    <t>Zametač na cestm. Telč - náhrada</t>
  </si>
  <si>
    <t>Nakladač - náhrada</t>
  </si>
  <si>
    <t>Náhrada dodávkových aut 2 ks</t>
  </si>
  <si>
    <t>Sekačka - náhrada</t>
  </si>
  <si>
    <t>Sypač - náhrada</t>
  </si>
  <si>
    <t>N - dodavatelsky (tis. Kč)</t>
  </si>
  <si>
    <t>N - dodavatelsky / celkem (%)</t>
  </si>
  <si>
    <t>N - dodavatelsky / (celkem - os. náklady) (%)</t>
  </si>
  <si>
    <t>N - Osobní / celkem (%)</t>
  </si>
  <si>
    <t>N - na O a Ú dodavat.bez ZÚS (Kč)</t>
  </si>
  <si>
    <t>N - O a Ú dod.bez ZÚS / celkem (%)</t>
  </si>
  <si>
    <t>Plán oprav celkem</t>
  </si>
  <si>
    <t>Jmenovité akce dle přílohy D2 rozpočtu kraje Vysočina</t>
  </si>
  <si>
    <t>Opravy techniky SÚS</t>
  </si>
  <si>
    <t>Dodavatelské výpomoci při ZÚS</t>
  </si>
  <si>
    <t>Drobné dodavatelské práce v NS 200 - 800</t>
  </si>
  <si>
    <t>Opravy a moderznizace</t>
  </si>
  <si>
    <t>-</t>
  </si>
  <si>
    <t>z toho: provozní prostředky</t>
  </si>
  <si>
    <t>Fond odměn</t>
  </si>
  <si>
    <t>Rezervní fond</t>
  </si>
  <si>
    <t>Investiční fond</t>
  </si>
  <si>
    <t>Pohledávky</t>
  </si>
  <si>
    <t>Závazky</t>
  </si>
  <si>
    <t>Rozdíl 06 - 05</t>
  </si>
  <si>
    <t>roz.06-05</t>
  </si>
  <si>
    <t>Poznámka:</t>
  </si>
  <si>
    <t>Nadtarif nárokový - příplatek za vedení, 13. a 14. plat, příplatky (přesčas, pohotovost, noční, víkendy, svátky, prostředí apod.)</t>
  </si>
  <si>
    <t>SÚS   Pelhřimov</t>
  </si>
  <si>
    <t xml:space="preserve">             533               174             707</t>
  </si>
  <si>
    <t xml:space="preserve">          1             1 458        1 459</t>
  </si>
  <si>
    <t xml:space="preserve">           0                 2 747         2 747                             </t>
  </si>
  <si>
    <t xml:space="preserve">      188.23%</t>
  </si>
  <si>
    <t>Nerozdělený zisk</t>
  </si>
  <si>
    <t xml:space="preserve">Kumulovaná ztráta </t>
  </si>
  <si>
    <t>Odvod do rozpočtu zřizovatele na  stavbu garáže Pacov - dokončení</t>
  </si>
  <si>
    <t>nákladní podvozek  (výměna)</t>
  </si>
  <si>
    <t>sypací nástavba (výměna)</t>
  </si>
  <si>
    <t>osobní auto - (výměna)</t>
  </si>
  <si>
    <t>dodávka - (výměna)</t>
  </si>
  <si>
    <t>sněh. radlice  430+odstraňovač zmrazků  500 (nové pořízení)</t>
  </si>
  <si>
    <t>sněhový pluh  350  + mulčovač  300 (nové pořízení)</t>
  </si>
  <si>
    <t>přívěsný vozík (nové pořízení)</t>
  </si>
  <si>
    <t>traktor (výměna)</t>
  </si>
  <si>
    <t>repasovaný nákladní podvozek (výměna)</t>
  </si>
  <si>
    <t>drobná mechanizace (nové pořízení)</t>
  </si>
  <si>
    <t xml:space="preserve"> </t>
  </si>
  <si>
    <t xml:space="preserve">drobné opravy budov  </t>
  </si>
  <si>
    <t>opravy techniky SÚS</t>
  </si>
  <si>
    <t>jmenovité akce dle přílohy D2 rozpočtu kraje Vysočina</t>
  </si>
  <si>
    <t>dodavatelské výpomoci při ZÚS</t>
  </si>
  <si>
    <t>drobné dodavatelské práce v NS 200-800</t>
  </si>
  <si>
    <t>Oprávky k 1.1.2005</t>
  </si>
  <si>
    <t>Zůstatková cena k 31.12.2005</t>
  </si>
  <si>
    <t>Pohledávky z obchodního vztahu</t>
  </si>
  <si>
    <t>Závazky z obchodního vztahu</t>
  </si>
  <si>
    <t>Rozdíl 05-04</t>
  </si>
  <si>
    <t>SÚS  TŘEBÍČ</t>
  </si>
  <si>
    <t>Skutečnost 2005</t>
  </si>
  <si>
    <t>Nerozdělený zisk minulých let k 31.12.</t>
  </si>
  <si>
    <t>Rekonstrukce oken (TR) - IV. etapa</t>
  </si>
  <si>
    <t>Nákladní podvozek 4x4 (výměna)</t>
  </si>
  <si>
    <t>Rekonstrukce elektroinstalace - dílny (TR)</t>
  </si>
  <si>
    <t>Nástavba čistící samosběr na nákladní automobil (nové pořízení)</t>
  </si>
  <si>
    <t>Rekonstrukce střech garáží (HR)</t>
  </si>
  <si>
    <t>Korba - sklápěč (nové pořízení)</t>
  </si>
  <si>
    <t>Rekonstrukce topného systému dílny Náměšť nad Oslavou (pod čarou)</t>
  </si>
  <si>
    <t>Chemická sypací nástavba na nákladní automobil (výměna)</t>
  </si>
  <si>
    <t>Dodávkový automobil (výměna)</t>
  </si>
  <si>
    <t>Nákladní automobil repasovaný s chemickou nástavbou (výměna)</t>
  </si>
  <si>
    <t>Technické shodnocení Š 706 (rekonstrukce stávajícího)</t>
  </si>
  <si>
    <t>Sekačka traktorová (výměna)</t>
  </si>
  <si>
    <t>GPS - doplnění systému (nové pořízení)</t>
  </si>
  <si>
    <t>Centrální server počítačové sítě (výměna)</t>
  </si>
  <si>
    <t>Pařezová fréza (nové pořízení)</t>
  </si>
  <si>
    <t>Elektrocentrála - svářečka (nové pořízení)</t>
  </si>
  <si>
    <t>Silniční válec vibrační (pod čarou)</t>
  </si>
  <si>
    <t>Přepravník na silniční válec (pod čarou)</t>
  </si>
  <si>
    <t>akce (pod čarou) - budou realizovány pouze v případě dostatku finančních prostředků (pokud by došlo k úspoře na jiné akci nebo k mimořádnému navýšení investičního fondu)</t>
  </si>
  <si>
    <t>Plán oprav  celkem</t>
  </si>
  <si>
    <t>Jmenovité akce dle přílohy D2 rozpočtu kraje provedené dodavatelsky</t>
  </si>
  <si>
    <t>Drobné dodavatelské akce v NS 200-800 + doplatky jmenovitých akcí</t>
  </si>
  <si>
    <t>ZÚS provedená dodavatelsky - II. a III. třída</t>
  </si>
  <si>
    <t>ZÚS provedená dodavatelsky - I. třída</t>
  </si>
  <si>
    <t>Drobné opravy budov jednotlivých CM a středisek</t>
  </si>
  <si>
    <t xml:space="preserve"> ---</t>
  </si>
  <si>
    <t>počet stran: 2</t>
  </si>
  <si>
    <t>SÚS Žďár nad Sázavou</t>
  </si>
  <si>
    <t>Nerozdělený zisk k 31.12.</t>
  </si>
  <si>
    <t>Odvod do rozpočtu zřizovatele- sklad soli Žďár nad Sázavou</t>
  </si>
  <si>
    <t>traktory 2 ks - výměna</t>
  </si>
  <si>
    <t>vlek na vál - nové pořízení</t>
  </si>
  <si>
    <t>sekačky na traktor 2 ks - výměna</t>
  </si>
  <si>
    <t>nakladače na traktor 2 ks - výměna</t>
  </si>
  <si>
    <t>podvozek Tatra a sypač inert - výměna</t>
  </si>
  <si>
    <t>agresivní kartáč na žlabovky - nové pořízení</t>
  </si>
  <si>
    <t>paletizační vidle na nakladače PAUS 2 ks - nové pořízení</t>
  </si>
  <si>
    <t>osobní vozidla 3 ks - výměna</t>
  </si>
  <si>
    <t xml:space="preserve">generální oprava Tatry 815 </t>
  </si>
  <si>
    <t>zvedák Žirav - výměna</t>
  </si>
  <si>
    <t>sociální zařízení Jimramov,Sněžné,Pohledec 3 ks - výměna</t>
  </si>
  <si>
    <t>sněhová radlice - výměna</t>
  </si>
  <si>
    <t>odsávání provoz Bystřice n.Pern. - výměna</t>
  </si>
  <si>
    <t>Index 2004/2003</t>
  </si>
  <si>
    <t>Drobné odavatelské akce v NS 200-800</t>
  </si>
  <si>
    <t>údržba a opravy budov</t>
  </si>
  <si>
    <t>Pohledávky z obch.styku</t>
  </si>
  <si>
    <t>Závazky z obch.styku</t>
  </si>
  <si>
    <t>areál Přibyslav - stavební úpravy (dle výše finančních prostředků)</t>
  </si>
  <si>
    <t>areál Herálec - stavební úpravy (dle výše finančních prostředků)</t>
  </si>
  <si>
    <t>popis technologie "Příprava studené" 2 ks (dle výše finančních prostředků)</t>
  </si>
  <si>
    <t>Solná hala Havlíčkův Brod (havarie střechy - dle výše prostředků)</t>
  </si>
  <si>
    <t>areál Havlíčkův Brod - stavební úpravy (dle výše finančních prostředků)</t>
  </si>
  <si>
    <t>RK-06-2006-57, př. 1</t>
  </si>
  <si>
    <t>RK-06-2006-57, př. 2</t>
  </si>
  <si>
    <t>RK-06-2006-57, př. 3</t>
  </si>
  <si>
    <t>RK-06-2006-57, př. 4</t>
  </si>
  <si>
    <t>RK-06-2006-57, př. 5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</si>
</sst>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#,##0\ _K_č"/>
    <numFmt numFmtId="167" formatCode="#,##0.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1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7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3" fillId="0" borderId="0">
      <alignment/>
      <protection/>
    </xf>
    <xf numFmtId="0" fontId="0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1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2" borderId="1" xfId="0" applyFont="1" applyFill="1" applyBorder="1" applyAlignment="1">
      <alignment horizontal="centerContinuous" vertical="center"/>
    </xf>
    <xf numFmtId="0" fontId="7" fillId="2" borderId="2" xfId="0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Continuous" vertic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 quotePrefix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 wrapText="1"/>
    </xf>
    <xf numFmtId="3" fontId="3" fillId="0" borderId="17" xfId="0" applyNumberFormat="1" applyFont="1" applyBorder="1" applyAlignment="1">
      <alignment vertical="center" wrapText="1"/>
    </xf>
    <xf numFmtId="3" fontId="7" fillId="3" borderId="15" xfId="0" applyNumberFormat="1" applyFont="1" applyFill="1" applyBorder="1" applyAlignment="1">
      <alignment vertical="center" wrapText="1"/>
    </xf>
    <xf numFmtId="0" fontId="7" fillId="3" borderId="18" xfId="0" applyFont="1" applyFill="1" applyBorder="1" applyAlignment="1">
      <alignment vertical="center" wrapText="1"/>
    </xf>
    <xf numFmtId="3" fontId="3" fillId="0" borderId="19" xfId="0" applyNumberFormat="1" applyFont="1" applyBorder="1" applyAlignment="1">
      <alignment vertical="center" wrapText="1"/>
    </xf>
    <xf numFmtId="3" fontId="3" fillId="0" borderId="20" xfId="0" applyNumberFormat="1" applyFont="1" applyBorder="1" applyAlignment="1">
      <alignment vertical="center" wrapText="1"/>
    </xf>
    <xf numFmtId="0" fontId="7" fillId="3" borderId="20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3" fontId="3" fillId="0" borderId="21" xfId="0" applyNumberFormat="1" applyFont="1" applyBorder="1" applyAlignment="1">
      <alignment vertical="center" wrapText="1"/>
    </xf>
    <xf numFmtId="3" fontId="3" fillId="0" borderId="22" xfId="0" applyNumberFormat="1" applyFont="1" applyBorder="1" applyAlignment="1">
      <alignment vertical="center" wrapText="1"/>
    </xf>
    <xf numFmtId="3" fontId="3" fillId="0" borderId="23" xfId="0" applyNumberFormat="1" applyFont="1" applyBorder="1" applyAlignment="1">
      <alignment vertical="center" wrapText="1"/>
    </xf>
    <xf numFmtId="3" fontId="7" fillId="3" borderId="21" xfId="0" applyNumberFormat="1" applyFont="1" applyFill="1" applyBorder="1" applyAlignment="1">
      <alignment vertical="center" wrapText="1"/>
    </xf>
    <xf numFmtId="10" fontId="7" fillId="3" borderId="24" xfId="0" applyNumberFormat="1" applyFont="1" applyFill="1" applyBorder="1" applyAlignment="1">
      <alignment vertical="center" wrapText="1"/>
    </xf>
    <xf numFmtId="3" fontId="3" fillId="0" borderId="25" xfId="0" applyNumberFormat="1" applyFont="1" applyBorder="1" applyAlignment="1">
      <alignment vertical="center" wrapText="1"/>
    </xf>
    <xf numFmtId="3" fontId="3" fillId="0" borderId="26" xfId="0" applyNumberFormat="1" applyFont="1" applyBorder="1" applyAlignment="1">
      <alignment vertical="center" wrapText="1"/>
    </xf>
    <xf numFmtId="10" fontId="7" fillId="3" borderId="26" xfId="0" applyNumberFormat="1" applyFont="1" applyFill="1" applyBorder="1" applyAlignment="1">
      <alignment vertical="center" wrapText="1"/>
    </xf>
    <xf numFmtId="0" fontId="9" fillId="0" borderId="21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7" fillId="3" borderId="5" xfId="0" applyNumberFormat="1" applyFont="1" applyFill="1" applyBorder="1" applyAlignment="1">
      <alignment vertical="center" wrapText="1"/>
    </xf>
    <xf numFmtId="10" fontId="7" fillId="3" borderId="8" xfId="0" applyNumberFormat="1" applyFont="1" applyFill="1" applyBorder="1" applyAlignment="1">
      <alignment vertical="center" wrapText="1"/>
    </xf>
    <xf numFmtId="3" fontId="3" fillId="0" borderId="9" xfId="0" applyNumberFormat="1" applyFont="1" applyFill="1" applyBorder="1" applyAlignment="1">
      <alignment vertical="center" wrapText="1"/>
    </xf>
    <xf numFmtId="3" fontId="7" fillId="0" borderId="26" xfId="0" applyNumberFormat="1" applyFont="1" applyBorder="1" applyAlignment="1">
      <alignment vertical="center" wrapText="1"/>
    </xf>
    <xf numFmtId="10" fontId="7" fillId="3" borderId="7" xfId="0" applyNumberFormat="1" applyFont="1" applyFill="1" applyBorder="1" applyAlignment="1">
      <alignment vertical="center" wrapText="1"/>
    </xf>
    <xf numFmtId="0" fontId="7" fillId="2" borderId="28" xfId="0" applyFont="1" applyFill="1" applyBorder="1" applyAlignment="1">
      <alignment horizontal="left" vertical="center" wrapText="1"/>
    </xf>
    <xf numFmtId="3" fontId="7" fillId="2" borderId="28" xfId="0" applyNumberFormat="1" applyFont="1" applyFill="1" applyBorder="1" applyAlignment="1">
      <alignment vertical="center" wrapText="1"/>
    </xf>
    <xf numFmtId="3" fontId="7" fillId="2" borderId="29" xfId="0" applyNumberFormat="1" applyFont="1" applyFill="1" applyBorder="1" applyAlignment="1">
      <alignment vertical="center" wrapText="1"/>
    </xf>
    <xf numFmtId="3" fontId="7" fillId="2" borderId="30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vertical="center" wrapText="1"/>
    </xf>
    <xf numFmtId="10" fontId="7" fillId="3" borderId="29" xfId="0" applyNumberFormat="1" applyFont="1" applyFill="1" applyBorder="1" applyAlignment="1">
      <alignment vertical="center" wrapText="1"/>
    </xf>
    <xf numFmtId="3" fontId="7" fillId="2" borderId="31" xfId="0" applyNumberFormat="1" applyFont="1" applyFill="1" applyBorder="1" applyAlignment="1">
      <alignment vertical="center" wrapText="1"/>
    </xf>
    <xf numFmtId="10" fontId="7" fillId="3" borderId="30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0" fontId="7" fillId="3" borderId="18" xfId="0" applyNumberFormat="1" applyFont="1" applyFill="1" applyBorder="1" applyAlignment="1">
      <alignment vertical="center" wrapText="1"/>
    </xf>
    <xf numFmtId="10" fontId="7" fillId="3" borderId="20" xfId="0" applyNumberFormat="1" applyFont="1" applyFill="1" applyBorder="1" applyAlignment="1">
      <alignment vertical="center" wrapText="1"/>
    </xf>
    <xf numFmtId="0" fontId="10" fillId="0" borderId="21" xfId="0" applyFont="1" applyBorder="1" applyAlignment="1">
      <alignment horizontal="left" vertical="center" wrapText="1"/>
    </xf>
    <xf numFmtId="3" fontId="3" fillId="0" borderId="25" xfId="0" applyNumberFormat="1" applyFont="1" applyFill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3" fontId="3" fillId="0" borderId="22" xfId="0" applyNumberFormat="1" applyFont="1" applyFill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3" fontId="3" fillId="0" borderId="9" xfId="0" applyNumberFormat="1" applyFont="1" applyBorder="1" applyAlignment="1">
      <alignment vertical="center" wrapText="1"/>
    </xf>
    <xf numFmtId="3" fontId="7" fillId="2" borderId="28" xfId="0" applyNumberFormat="1" applyFont="1" applyFill="1" applyBorder="1" applyAlignment="1">
      <alignment horizontal="center" vertical="center" wrapText="1"/>
    </xf>
    <xf numFmtId="3" fontId="7" fillId="3" borderId="32" xfId="0" applyNumberFormat="1" applyFont="1" applyFill="1" applyBorder="1" applyAlignment="1">
      <alignment vertical="center" wrapText="1"/>
    </xf>
    <xf numFmtId="10" fontId="7" fillId="3" borderId="33" xfId="0" applyNumberFormat="1" applyFont="1" applyFill="1" applyBorder="1" applyAlignment="1">
      <alignment vertical="center" wrapText="1"/>
    </xf>
    <xf numFmtId="10" fontId="7" fillId="0" borderId="34" xfId="0" applyNumberFormat="1" applyFont="1" applyFill="1" applyBorder="1" applyAlignment="1">
      <alignment vertical="center" wrapText="1"/>
    </xf>
    <xf numFmtId="0" fontId="7" fillId="2" borderId="32" xfId="0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0" fontId="0" fillId="2" borderId="32" xfId="0" applyFont="1" applyFill="1" applyBorder="1" applyAlignment="1">
      <alignment/>
    </xf>
    <xf numFmtId="0" fontId="0" fillId="2" borderId="35" xfId="0" applyFont="1" applyFill="1" applyBorder="1" applyAlignment="1">
      <alignment/>
    </xf>
    <xf numFmtId="0" fontId="0" fillId="2" borderId="33" xfId="0" applyFont="1" applyFill="1" applyBorder="1" applyAlignment="1">
      <alignment horizontal="center"/>
    </xf>
    <xf numFmtId="0" fontId="7" fillId="0" borderId="36" xfId="0" applyFont="1" applyBorder="1" applyAlignment="1">
      <alignment/>
    </xf>
    <xf numFmtId="0" fontId="0" fillId="0" borderId="37" xfId="0" applyFont="1" applyBorder="1" applyAlignment="1">
      <alignment/>
    </xf>
    <xf numFmtId="4" fontId="0" fillId="0" borderId="4" xfId="0" applyNumberFormat="1" applyFont="1" applyBorder="1" applyAlignment="1">
      <alignment horizontal="center"/>
    </xf>
    <xf numFmtId="0" fontId="7" fillId="0" borderId="38" xfId="0" applyFont="1" applyBorder="1" applyAlignment="1">
      <alignment/>
    </xf>
    <xf numFmtId="0" fontId="0" fillId="0" borderId="39" xfId="0" applyFont="1" applyBorder="1" applyAlignment="1">
      <alignment/>
    </xf>
    <xf numFmtId="4" fontId="0" fillId="0" borderId="40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1" xfId="0" applyFont="1" applyBorder="1" applyAlignment="1">
      <alignment/>
    </xf>
    <xf numFmtId="4" fontId="0" fillId="0" borderId="38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22" xfId="0" applyNumberFormat="1" applyFont="1" applyBorder="1" applyAlignment="1">
      <alignment horizontal="center"/>
    </xf>
    <xf numFmtId="0" fontId="7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3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38" xfId="21" applyNumberFormat="1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7" fillId="2" borderId="43" xfId="21" applyFont="1" applyFill="1" applyBorder="1" applyAlignment="1">
      <alignment horizontal="center" vertical="center"/>
      <protection/>
    </xf>
    <xf numFmtId="0" fontId="7" fillId="2" borderId="44" xfId="21" applyFont="1" applyFill="1" applyBorder="1" applyAlignment="1">
      <alignment horizontal="center" vertical="center"/>
      <protection/>
    </xf>
    <xf numFmtId="3" fontId="7" fillId="0" borderId="32" xfId="21" applyNumberFormat="1" applyFont="1" applyBorder="1" applyAlignment="1">
      <alignment horizontal="center" vertical="center"/>
      <protection/>
    </xf>
    <xf numFmtId="3" fontId="7" fillId="0" borderId="45" xfId="21" applyNumberFormat="1" applyFont="1" applyBorder="1" applyAlignment="1">
      <alignment horizontal="right" vertical="center"/>
      <protection/>
    </xf>
    <xf numFmtId="3" fontId="7" fillId="0" borderId="46" xfId="21" applyNumberFormat="1" applyFont="1" applyBorder="1" applyAlignment="1">
      <alignment horizontal="right" vertical="center"/>
      <protection/>
    </xf>
    <xf numFmtId="3" fontId="7" fillId="0" borderId="33" xfId="21" applyNumberFormat="1" applyFont="1" applyBorder="1" applyAlignment="1">
      <alignment horizontal="right" vertical="center"/>
      <protection/>
    </xf>
    <xf numFmtId="3" fontId="7" fillId="0" borderId="47" xfId="21" applyNumberFormat="1" applyFont="1" applyBorder="1" applyAlignment="1">
      <alignment horizontal="right" vertical="center"/>
      <protection/>
    </xf>
    <xf numFmtId="3" fontId="7" fillId="0" borderId="0" xfId="21" applyNumberFormat="1" applyFont="1" applyBorder="1" applyAlignment="1">
      <alignment horizontal="right" vertical="center"/>
      <protection/>
    </xf>
    <xf numFmtId="0" fontId="11" fillId="2" borderId="48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/>
    </xf>
    <xf numFmtId="3" fontId="7" fillId="0" borderId="51" xfId="0" applyNumberFormat="1" applyFont="1" applyBorder="1" applyAlignment="1">
      <alignment/>
    </xf>
    <xf numFmtId="3" fontId="7" fillId="0" borderId="52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53" xfId="0" applyNumberFormat="1" applyFont="1" applyBorder="1" applyAlignment="1" quotePrefix="1">
      <alignment horizontal="center"/>
    </xf>
    <xf numFmtId="3" fontId="7" fillId="0" borderId="54" xfId="0" applyNumberFormat="1" applyFont="1" applyBorder="1" applyAlignment="1" quotePrefix="1">
      <alignment horizontal="center"/>
    </xf>
    <xf numFmtId="3" fontId="7" fillId="0" borderId="22" xfId="0" applyNumberFormat="1" applyFont="1" applyBorder="1" applyAlignment="1" quotePrefix="1">
      <alignment horizontal="center"/>
    </xf>
    <xf numFmtId="3" fontId="7" fillId="0" borderId="7" xfId="0" applyNumberFormat="1" applyFont="1" applyBorder="1" applyAlignment="1">
      <alignment/>
    </xf>
    <xf numFmtId="0" fontId="11" fillId="0" borderId="55" xfId="0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7" fillId="0" borderId="55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3" fontId="7" fillId="0" borderId="56" xfId="0" applyNumberFormat="1" applyFont="1" applyBorder="1" applyAlignment="1">
      <alignment/>
    </xf>
    <xf numFmtId="3" fontId="7" fillId="0" borderId="25" xfId="0" applyNumberFormat="1" applyFont="1" applyBorder="1" applyAlignment="1" quotePrefix="1">
      <alignment horizontal="right"/>
    </xf>
    <xf numFmtId="3" fontId="7" fillId="0" borderId="22" xfId="0" applyNumberFormat="1" applyFont="1" applyBorder="1" applyAlignment="1" quotePrefix="1">
      <alignment horizontal="right"/>
    </xf>
    <xf numFmtId="3" fontId="7" fillId="0" borderId="20" xfId="0" applyNumberFormat="1" applyFont="1" applyBorder="1" applyAlignment="1" quotePrefix="1">
      <alignment horizontal="right"/>
    </xf>
    <xf numFmtId="3" fontId="7" fillId="0" borderId="23" xfId="0" applyNumberFormat="1" applyFont="1" applyBorder="1" applyAlignment="1" quotePrefix="1">
      <alignment horizontal="right"/>
    </xf>
    <xf numFmtId="0" fontId="11" fillId="0" borderId="57" xfId="0" applyFon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58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59" xfId="0" applyNumberFormat="1" applyFont="1" applyBorder="1" applyAlignment="1">
      <alignment/>
    </xf>
    <xf numFmtId="3" fontId="7" fillId="0" borderId="57" xfId="0" applyNumberFormat="1" applyFont="1" applyBorder="1" applyAlignment="1">
      <alignment/>
    </xf>
    <xf numFmtId="3" fontId="7" fillId="0" borderId="60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2" borderId="22" xfId="0" applyFont="1" applyFill="1" applyBorder="1" applyAlignment="1">
      <alignment horizontal="center"/>
    </xf>
    <xf numFmtId="3" fontId="7" fillId="2" borderId="22" xfId="0" applyNumberFormat="1" applyFont="1" applyFill="1" applyBorder="1" applyAlignment="1">
      <alignment horizontal="center"/>
    </xf>
    <xf numFmtId="3" fontId="7" fillId="2" borderId="24" xfId="0" applyNumberFormat="1" applyFont="1" applyFill="1" applyBorder="1" applyAlignment="1">
      <alignment horizontal="center"/>
    </xf>
    <xf numFmtId="3" fontId="7" fillId="2" borderId="26" xfId="0" applyNumberFormat="1" applyFont="1" applyFill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58" xfId="0" applyFont="1" applyBorder="1" applyAlignment="1">
      <alignment/>
    </xf>
    <xf numFmtId="0" fontId="3" fillId="2" borderId="25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3" fillId="2" borderId="26" xfId="0" applyFont="1" applyFill="1" applyBorder="1" applyAlignment="1">
      <alignment/>
    </xf>
    <xf numFmtId="0" fontId="3" fillId="2" borderId="54" xfId="0" applyFont="1" applyFill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6" xfId="0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54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0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/>
    </xf>
    <xf numFmtId="3" fontId="3" fillId="0" borderId="64" xfId="0" applyNumberFormat="1" applyFont="1" applyBorder="1" applyAlignment="1">
      <alignment/>
    </xf>
    <xf numFmtId="3" fontId="3" fillId="0" borderId="67" xfId="0" applyNumberFormat="1" applyFont="1" applyBorder="1" applyAlignment="1">
      <alignment/>
    </xf>
    <xf numFmtId="3" fontId="3" fillId="0" borderId="65" xfId="0" applyNumberFormat="1" applyFont="1" applyBorder="1" applyAlignment="1">
      <alignment/>
    </xf>
    <xf numFmtId="3" fontId="3" fillId="0" borderId="66" xfId="0" applyNumberFormat="1" applyFont="1" applyBorder="1" applyAlignment="1">
      <alignment/>
    </xf>
    <xf numFmtId="0" fontId="0" fillId="2" borderId="16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3" fontId="3" fillId="2" borderId="16" xfId="0" applyNumberFormat="1" applyFont="1" applyFill="1" applyBorder="1" applyAlignment="1">
      <alignment/>
    </xf>
    <xf numFmtId="0" fontId="3" fillId="2" borderId="26" xfId="0" applyFont="1" applyFill="1" applyBorder="1" applyAlignment="1">
      <alignment horizontal="center"/>
    </xf>
    <xf numFmtId="4" fontId="3" fillId="0" borderId="26" xfId="0" applyNumberFormat="1" applyFont="1" applyBorder="1" applyAlignment="1">
      <alignment/>
    </xf>
    <xf numFmtId="4" fontId="3" fillId="0" borderId="66" xfId="0" applyNumberFormat="1" applyFont="1" applyBorder="1" applyAlignment="1">
      <alignment/>
    </xf>
    <xf numFmtId="4" fontId="3" fillId="2" borderId="16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0" xfId="20" applyFont="1" applyAlignment="1">
      <alignment horizontal="centerContinuous"/>
      <protection/>
    </xf>
    <xf numFmtId="0" fontId="7" fillId="0" borderId="0" xfId="20" applyFont="1" applyAlignment="1">
      <alignment horizontal="centerContinuous"/>
      <protection/>
    </xf>
    <xf numFmtId="0" fontId="0" fillId="0" borderId="0" xfId="20" applyFont="1">
      <alignment/>
      <protection/>
    </xf>
    <xf numFmtId="0" fontId="13" fillId="0" borderId="0" xfId="20">
      <alignment/>
      <protection/>
    </xf>
    <xf numFmtId="0" fontId="7" fillId="2" borderId="1" xfId="20" applyFont="1" applyFill="1" applyBorder="1" applyAlignment="1">
      <alignment horizontal="centerContinuous" vertical="center"/>
      <protection/>
    </xf>
    <xf numFmtId="0" fontId="7" fillId="2" borderId="2" xfId="20" applyFont="1" applyFill="1" applyBorder="1" applyAlignment="1">
      <alignment horizontal="centerContinuous" vertical="center"/>
      <protection/>
    </xf>
    <xf numFmtId="0" fontId="7" fillId="2" borderId="3" xfId="20" applyFont="1" applyFill="1" applyBorder="1" applyAlignment="1">
      <alignment horizontal="centerContinuous" vertical="center"/>
      <protection/>
    </xf>
    <xf numFmtId="0" fontId="7" fillId="2" borderId="68" xfId="20" applyFont="1" applyFill="1" applyBorder="1" applyAlignment="1">
      <alignment horizontal="centerContinuous" vertical="center"/>
      <protection/>
    </xf>
    <xf numFmtId="0" fontId="3" fillId="2" borderId="5" xfId="20" applyFont="1" applyFill="1" applyBorder="1" applyAlignment="1">
      <alignment horizontal="center"/>
      <protection/>
    </xf>
    <xf numFmtId="0" fontId="3" fillId="2" borderId="6" xfId="20" applyFont="1" applyFill="1" applyBorder="1" applyAlignment="1">
      <alignment horizontal="center"/>
      <protection/>
    </xf>
    <xf numFmtId="0" fontId="3" fillId="2" borderId="7" xfId="20" applyFont="1" applyFill="1" applyBorder="1" applyAlignment="1">
      <alignment horizontal="center"/>
      <protection/>
    </xf>
    <xf numFmtId="0" fontId="3" fillId="2" borderId="8" xfId="20" applyFont="1" applyFill="1" applyBorder="1" applyAlignment="1">
      <alignment horizontal="center"/>
      <protection/>
    </xf>
    <xf numFmtId="0" fontId="3" fillId="2" borderId="9" xfId="20" applyFont="1" applyFill="1" applyBorder="1" applyAlignment="1">
      <alignment horizontal="center"/>
      <protection/>
    </xf>
    <xf numFmtId="0" fontId="3" fillId="2" borderId="10" xfId="20" applyFont="1" applyFill="1" applyBorder="1" applyAlignment="1">
      <alignment horizontal="center"/>
      <protection/>
    </xf>
    <xf numFmtId="0" fontId="3" fillId="2" borderId="11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3" xfId="20" applyFont="1" applyFill="1" applyBorder="1" applyAlignment="1" quotePrefix="1">
      <alignment horizontal="center"/>
      <protection/>
    </xf>
    <xf numFmtId="0" fontId="3" fillId="2" borderId="13" xfId="20" applyFont="1" applyFill="1" applyBorder="1" applyAlignment="1">
      <alignment horizontal="center"/>
      <protection/>
    </xf>
    <xf numFmtId="0" fontId="3" fillId="2" borderId="14" xfId="20" applyFont="1" applyFill="1" applyBorder="1" applyAlignment="1">
      <alignment horizontal="center"/>
      <protection/>
    </xf>
    <xf numFmtId="0" fontId="3" fillId="0" borderId="15" xfId="20" applyFont="1" applyBorder="1" applyAlignment="1">
      <alignment horizontal="left" vertical="center" wrapText="1"/>
      <protection/>
    </xf>
    <xf numFmtId="3" fontId="3" fillId="0" borderId="15" xfId="20" applyNumberFormat="1" applyFont="1" applyBorder="1" applyAlignment="1">
      <alignment vertical="center" wrapText="1"/>
      <protection/>
    </xf>
    <xf numFmtId="3" fontId="3" fillId="0" borderId="16" xfId="20" applyNumberFormat="1" applyFont="1" applyBorder="1" applyAlignment="1">
      <alignment vertical="center" wrapText="1"/>
      <protection/>
    </xf>
    <xf numFmtId="3" fontId="3" fillId="0" borderId="17" xfId="20" applyNumberFormat="1" applyFont="1" applyBorder="1" applyAlignment="1">
      <alignment vertical="center" wrapText="1"/>
      <protection/>
    </xf>
    <xf numFmtId="3" fontId="3" fillId="0" borderId="19" xfId="20" applyNumberFormat="1" applyFont="1" applyBorder="1" applyAlignment="1">
      <alignment vertical="center" wrapText="1"/>
      <protection/>
    </xf>
    <xf numFmtId="3" fontId="3" fillId="0" borderId="20" xfId="20" applyNumberFormat="1" applyFont="1" applyBorder="1" applyAlignment="1">
      <alignment vertical="center" wrapText="1"/>
      <protection/>
    </xf>
    <xf numFmtId="3" fontId="7" fillId="3" borderId="15" xfId="20" applyNumberFormat="1" applyFont="1" applyFill="1" applyBorder="1" applyAlignment="1">
      <alignment vertical="center" wrapText="1"/>
      <protection/>
    </xf>
    <xf numFmtId="0" fontId="7" fillId="3" borderId="18" xfId="20" applyFont="1" applyFill="1" applyBorder="1" applyAlignment="1">
      <alignment vertical="center" wrapText="1"/>
      <protection/>
    </xf>
    <xf numFmtId="0" fontId="7" fillId="3" borderId="20" xfId="20" applyFont="1" applyFill="1" applyBorder="1" applyAlignment="1">
      <alignment vertical="center" wrapText="1"/>
      <protection/>
    </xf>
    <xf numFmtId="0" fontId="3" fillId="0" borderId="21" xfId="20" applyFont="1" applyBorder="1" applyAlignment="1">
      <alignment horizontal="left" vertical="center" wrapText="1"/>
      <protection/>
    </xf>
    <xf numFmtId="166" fontId="3" fillId="0" borderId="21" xfId="20" applyNumberFormat="1" applyFont="1" applyBorder="1" applyAlignment="1">
      <alignment vertical="center" wrapText="1"/>
      <protection/>
    </xf>
    <xf numFmtId="166" fontId="3" fillId="0" borderId="22" xfId="20" applyNumberFormat="1" applyFont="1" applyBorder="1" applyAlignment="1">
      <alignment vertical="center" wrapText="1"/>
      <protection/>
    </xf>
    <xf numFmtId="166" fontId="3" fillId="0" borderId="23" xfId="20" applyNumberFormat="1" applyFont="1" applyBorder="1" applyAlignment="1">
      <alignment vertical="center" wrapText="1"/>
      <protection/>
    </xf>
    <xf numFmtId="166" fontId="3" fillId="0" borderId="25" xfId="20" applyNumberFormat="1" applyFont="1" applyBorder="1" applyAlignment="1">
      <alignment vertical="center" wrapText="1"/>
      <protection/>
    </xf>
    <xf numFmtId="166" fontId="3" fillId="0" borderId="26" xfId="20" applyNumberFormat="1" applyFont="1" applyBorder="1" applyAlignment="1">
      <alignment vertical="center" wrapText="1"/>
      <protection/>
    </xf>
    <xf numFmtId="3" fontId="7" fillId="3" borderId="21" xfId="20" applyNumberFormat="1" applyFont="1" applyFill="1" applyBorder="1" applyAlignment="1">
      <alignment vertical="center" wrapText="1"/>
      <protection/>
    </xf>
    <xf numFmtId="10" fontId="7" fillId="3" borderId="24" xfId="20" applyNumberFormat="1" applyFont="1" applyFill="1" applyBorder="1" applyAlignment="1">
      <alignment vertical="center" wrapText="1"/>
      <protection/>
    </xf>
    <xf numFmtId="166" fontId="7" fillId="3" borderId="21" xfId="20" applyNumberFormat="1" applyFont="1" applyFill="1" applyBorder="1" applyAlignment="1">
      <alignment vertical="center" wrapText="1"/>
      <protection/>
    </xf>
    <xf numFmtId="10" fontId="7" fillId="3" borderId="26" xfId="20" applyNumberFormat="1" applyFont="1" applyFill="1" applyBorder="1" applyAlignment="1">
      <alignment vertical="center" wrapText="1"/>
      <protection/>
    </xf>
    <xf numFmtId="0" fontId="9" fillId="0" borderId="21" xfId="20" applyFont="1" applyBorder="1" applyAlignment="1">
      <alignment horizontal="left" vertical="center" wrapText="1"/>
      <protection/>
    </xf>
    <xf numFmtId="0" fontId="3" fillId="0" borderId="27" xfId="20" applyFont="1" applyBorder="1" applyAlignment="1">
      <alignment horizontal="left" vertical="center" wrapText="1"/>
      <protection/>
    </xf>
    <xf numFmtId="166" fontId="3" fillId="0" borderId="5" xfId="20" applyNumberFormat="1" applyFont="1" applyBorder="1" applyAlignment="1">
      <alignment vertical="center" wrapText="1"/>
      <protection/>
    </xf>
    <xf numFmtId="166" fontId="3" fillId="0" borderId="6" xfId="20" applyNumberFormat="1" applyFont="1" applyBorder="1" applyAlignment="1">
      <alignment vertical="center" wrapText="1"/>
      <protection/>
    </xf>
    <xf numFmtId="166" fontId="3" fillId="0" borderId="9" xfId="20" applyNumberFormat="1" applyFont="1" applyFill="1" applyBorder="1" applyAlignment="1">
      <alignment vertical="center" wrapText="1"/>
      <protection/>
    </xf>
    <xf numFmtId="166" fontId="9" fillId="0" borderId="6" xfId="20" applyNumberFormat="1" applyFont="1" applyBorder="1" applyAlignment="1">
      <alignment vertical="center" wrapText="1"/>
      <protection/>
    </xf>
    <xf numFmtId="3" fontId="7" fillId="3" borderId="5" xfId="20" applyNumberFormat="1" applyFont="1" applyFill="1" applyBorder="1" applyAlignment="1">
      <alignment vertical="center" wrapText="1"/>
      <protection/>
    </xf>
    <xf numFmtId="10" fontId="7" fillId="3" borderId="8" xfId="20" applyNumberFormat="1" applyFont="1" applyFill="1" applyBorder="1" applyAlignment="1">
      <alignment vertical="center" wrapText="1"/>
      <protection/>
    </xf>
    <xf numFmtId="166" fontId="7" fillId="3" borderId="5" xfId="20" applyNumberFormat="1" applyFont="1" applyFill="1" applyBorder="1" applyAlignment="1">
      <alignment vertical="center" wrapText="1"/>
      <protection/>
    </xf>
    <xf numFmtId="10" fontId="7" fillId="3" borderId="7" xfId="20" applyNumberFormat="1" applyFont="1" applyFill="1" applyBorder="1" applyAlignment="1">
      <alignment vertical="center" wrapText="1"/>
      <protection/>
    </xf>
    <xf numFmtId="0" fontId="7" fillId="2" borderId="28" xfId="20" applyFont="1" applyFill="1" applyBorder="1" applyAlignment="1">
      <alignment horizontal="left" vertical="center" wrapText="1"/>
      <protection/>
    </xf>
    <xf numFmtId="166" fontId="7" fillId="2" borderId="28" xfId="20" applyNumberFormat="1" applyFont="1" applyFill="1" applyBorder="1" applyAlignment="1">
      <alignment vertical="center" wrapText="1"/>
      <protection/>
    </xf>
    <xf numFmtId="166" fontId="7" fillId="2" borderId="29" xfId="20" applyNumberFormat="1" applyFont="1" applyFill="1" applyBorder="1" applyAlignment="1">
      <alignment vertical="center" wrapText="1"/>
      <protection/>
    </xf>
    <xf numFmtId="166" fontId="7" fillId="2" borderId="30" xfId="20" applyNumberFormat="1" applyFont="1" applyFill="1" applyBorder="1" applyAlignment="1">
      <alignment vertical="center" wrapText="1"/>
      <protection/>
    </xf>
    <xf numFmtId="3" fontId="7" fillId="3" borderId="28" xfId="20" applyNumberFormat="1" applyFont="1" applyFill="1" applyBorder="1" applyAlignment="1">
      <alignment vertical="center" wrapText="1"/>
      <protection/>
    </xf>
    <xf numFmtId="10" fontId="7" fillId="3" borderId="29" xfId="20" applyNumberFormat="1" applyFont="1" applyFill="1" applyBorder="1" applyAlignment="1">
      <alignment vertical="center" wrapText="1"/>
      <protection/>
    </xf>
    <xf numFmtId="166" fontId="7" fillId="2" borderId="31" xfId="20" applyNumberFormat="1" applyFont="1" applyFill="1" applyBorder="1" applyAlignment="1">
      <alignment vertical="center" wrapText="1"/>
      <protection/>
    </xf>
    <xf numFmtId="166" fontId="7" fillId="3" borderId="28" xfId="20" applyNumberFormat="1" applyFont="1" applyFill="1" applyBorder="1" applyAlignment="1">
      <alignment vertical="center" wrapText="1"/>
      <protection/>
    </xf>
    <xf numFmtId="10" fontId="7" fillId="3" borderId="30" xfId="20" applyNumberFormat="1" applyFont="1" applyFill="1" applyBorder="1" applyAlignment="1">
      <alignment vertical="center" wrapText="1"/>
      <protection/>
    </xf>
    <xf numFmtId="0" fontId="3" fillId="0" borderId="1" xfId="20" applyFont="1" applyBorder="1" applyAlignment="1">
      <alignment horizontal="left" vertical="center" wrapText="1"/>
      <protection/>
    </xf>
    <xf numFmtId="166" fontId="3" fillId="0" borderId="15" xfId="20" applyNumberFormat="1" applyFont="1" applyBorder="1" applyAlignment="1">
      <alignment vertical="center" wrapText="1"/>
      <protection/>
    </xf>
    <xf numFmtId="166" fontId="3" fillId="0" borderId="16" xfId="20" applyNumberFormat="1" applyFont="1" applyBorder="1" applyAlignment="1">
      <alignment vertical="center" wrapText="1"/>
      <protection/>
    </xf>
    <xf numFmtId="166" fontId="3" fillId="0" borderId="17" xfId="20" applyNumberFormat="1" applyFont="1" applyBorder="1" applyAlignment="1">
      <alignment vertical="center" wrapText="1"/>
      <protection/>
    </xf>
    <xf numFmtId="166" fontId="3" fillId="0" borderId="19" xfId="20" applyNumberFormat="1" applyFont="1" applyBorder="1" applyAlignment="1">
      <alignment vertical="center" wrapText="1"/>
      <protection/>
    </xf>
    <xf numFmtId="166" fontId="3" fillId="0" borderId="20" xfId="20" applyNumberFormat="1" applyFont="1" applyBorder="1" applyAlignment="1">
      <alignment vertical="center" wrapText="1"/>
      <protection/>
    </xf>
    <xf numFmtId="10" fontId="7" fillId="3" borderId="18" xfId="20" applyNumberFormat="1" applyFont="1" applyFill="1" applyBorder="1" applyAlignment="1">
      <alignment vertical="center" wrapText="1"/>
      <protection/>
    </xf>
    <xf numFmtId="166" fontId="7" fillId="3" borderId="15" xfId="20" applyNumberFormat="1" applyFont="1" applyFill="1" applyBorder="1" applyAlignment="1">
      <alignment vertical="center" wrapText="1"/>
      <protection/>
    </xf>
    <xf numFmtId="10" fontId="7" fillId="3" borderId="20" xfId="20" applyNumberFormat="1" applyFont="1" applyFill="1" applyBorder="1" applyAlignment="1">
      <alignment vertical="center" wrapText="1"/>
      <protection/>
    </xf>
    <xf numFmtId="0" fontId="10" fillId="0" borderId="21" xfId="20" applyFont="1" applyBorder="1" applyAlignment="1">
      <alignment horizontal="left" vertical="center" wrapText="1"/>
      <protection/>
    </xf>
    <xf numFmtId="166" fontId="3" fillId="0" borderId="25" xfId="20" applyNumberFormat="1" applyFont="1" applyFill="1" applyBorder="1" applyAlignment="1">
      <alignment vertical="center" wrapText="1"/>
      <protection/>
    </xf>
    <xf numFmtId="0" fontId="3" fillId="0" borderId="21" xfId="20" applyFont="1" applyBorder="1" applyAlignment="1">
      <alignment vertical="center" wrapText="1"/>
      <protection/>
    </xf>
    <xf numFmtId="166" fontId="3" fillId="0" borderId="21" xfId="20" applyNumberFormat="1" applyFont="1" applyFill="1" applyBorder="1" applyAlignment="1">
      <alignment vertical="center" wrapText="1"/>
      <protection/>
    </xf>
    <xf numFmtId="166" fontId="3" fillId="0" borderId="22" xfId="20" applyNumberFormat="1" applyFont="1" applyFill="1" applyBorder="1" applyAlignment="1">
      <alignment vertical="center" wrapText="1"/>
      <protection/>
    </xf>
    <xf numFmtId="166" fontId="3" fillId="0" borderId="20" xfId="20" applyNumberFormat="1" applyFont="1" applyFill="1" applyBorder="1" applyAlignment="1">
      <alignment vertical="center" wrapText="1"/>
      <protection/>
    </xf>
    <xf numFmtId="0" fontId="3" fillId="0" borderId="27" xfId="20" applyFont="1" applyBorder="1" applyAlignment="1">
      <alignment vertical="center" wrapText="1"/>
      <protection/>
    </xf>
    <xf numFmtId="166" fontId="3" fillId="0" borderId="9" xfId="20" applyNumberFormat="1" applyFont="1" applyBorder="1" applyAlignment="1">
      <alignment vertical="center" wrapText="1"/>
      <protection/>
    </xf>
    <xf numFmtId="166" fontId="7" fillId="2" borderId="69" xfId="20" applyNumberFormat="1" applyFont="1" applyFill="1" applyBorder="1" applyAlignment="1">
      <alignment vertical="center" wrapText="1"/>
      <protection/>
    </xf>
    <xf numFmtId="166" fontId="7" fillId="2" borderId="70" xfId="20" applyNumberFormat="1" applyFont="1" applyFill="1" applyBorder="1" applyAlignment="1">
      <alignment vertical="center" wrapText="1"/>
      <protection/>
    </xf>
    <xf numFmtId="166" fontId="7" fillId="2" borderId="71" xfId="20" applyNumberFormat="1" applyFont="1" applyFill="1" applyBorder="1" applyAlignment="1">
      <alignment vertical="center" wrapText="1"/>
      <protection/>
    </xf>
    <xf numFmtId="0" fontId="11" fillId="2" borderId="28" xfId="20" applyFont="1" applyFill="1" applyBorder="1" applyAlignment="1">
      <alignment horizontal="left" vertical="center" wrapText="1"/>
      <protection/>
    </xf>
    <xf numFmtId="3" fontId="7" fillId="0" borderId="0" xfId="20" applyNumberFormat="1" applyFont="1" applyFill="1" applyBorder="1" applyAlignment="1">
      <alignment vertical="center" wrapText="1"/>
      <protection/>
    </xf>
    <xf numFmtId="10" fontId="7" fillId="0" borderId="0" xfId="20" applyNumberFormat="1" applyFont="1" applyFill="1" applyBorder="1" applyAlignment="1">
      <alignment vertical="center" wrapText="1"/>
      <protection/>
    </xf>
    <xf numFmtId="0" fontId="7" fillId="2" borderId="32" xfId="20" applyFont="1" applyFill="1" applyBorder="1" applyAlignment="1">
      <alignment horizontal="left" vertical="center" wrapText="1"/>
      <protection/>
    </xf>
    <xf numFmtId="3" fontId="14" fillId="0" borderId="0" xfId="20" applyNumberFormat="1" applyFont="1" applyFill="1" applyBorder="1">
      <alignment/>
      <protection/>
    </xf>
    <xf numFmtId="3" fontId="0" fillId="0" borderId="0" xfId="20" applyNumberFormat="1" applyFont="1">
      <alignment/>
      <protection/>
    </xf>
    <xf numFmtId="0" fontId="3" fillId="0" borderId="0" xfId="20" applyFont="1">
      <alignment/>
      <protection/>
    </xf>
    <xf numFmtId="3" fontId="7" fillId="0" borderId="0" xfId="20" applyNumberFormat="1" applyFont="1" applyFill="1" applyBorder="1" applyAlignment="1">
      <alignment horizontal="left" vertical="center"/>
      <protection/>
    </xf>
    <xf numFmtId="0" fontId="13" fillId="0" borderId="0" xfId="20" applyBorder="1" applyAlignment="1">
      <alignment horizontal="left" vertical="center"/>
      <protection/>
    </xf>
    <xf numFmtId="166" fontId="7" fillId="0" borderId="0" xfId="20" applyNumberFormat="1" applyFont="1" applyFill="1" applyBorder="1" applyAlignment="1">
      <alignment horizontal="right" vertical="center"/>
      <protection/>
    </xf>
    <xf numFmtId="166" fontId="13" fillId="0" borderId="0" xfId="20" applyNumberFormat="1" applyBorder="1" applyAlignment="1">
      <alignment vertical="center"/>
      <protection/>
    </xf>
    <xf numFmtId="0" fontId="13" fillId="0" borderId="0" xfId="20" applyAlignment="1">
      <alignment vertical="center"/>
      <protection/>
    </xf>
    <xf numFmtId="0" fontId="0" fillId="2" borderId="32" xfId="20" applyFont="1" applyFill="1" applyBorder="1">
      <alignment/>
      <protection/>
    </xf>
    <xf numFmtId="0" fontId="0" fillId="2" borderId="35" xfId="20" applyFont="1" applyFill="1" applyBorder="1">
      <alignment/>
      <protection/>
    </xf>
    <xf numFmtId="0" fontId="7" fillId="0" borderId="36" xfId="20" applyFont="1" applyBorder="1">
      <alignment/>
      <protection/>
    </xf>
    <xf numFmtId="0" fontId="0" fillId="0" borderId="37" xfId="20" applyFont="1" applyBorder="1">
      <alignment/>
      <protection/>
    </xf>
    <xf numFmtId="0" fontId="7" fillId="0" borderId="38" xfId="20" applyFont="1" applyBorder="1">
      <alignment/>
      <protection/>
    </xf>
    <xf numFmtId="0" fontId="0" fillId="0" borderId="39" xfId="20" applyFont="1" applyBorder="1">
      <alignment/>
      <protection/>
    </xf>
    <xf numFmtId="0" fontId="7" fillId="0" borderId="15" xfId="20" applyFont="1" applyBorder="1">
      <alignment/>
      <protection/>
    </xf>
    <xf numFmtId="0" fontId="0" fillId="0" borderId="40" xfId="20" applyFont="1" applyBorder="1">
      <alignment/>
      <protection/>
    </xf>
    <xf numFmtId="0" fontId="0" fillId="0" borderId="38" xfId="20" applyFont="1" applyBorder="1">
      <alignment/>
      <protection/>
    </xf>
    <xf numFmtId="0" fontId="0" fillId="0" borderId="0" xfId="20" applyFont="1" applyBorder="1">
      <alignment/>
      <protection/>
    </xf>
    <xf numFmtId="0" fontId="0" fillId="0" borderId="24" xfId="20" applyFont="1" applyFill="1" applyBorder="1">
      <alignment/>
      <protection/>
    </xf>
    <xf numFmtId="0" fontId="0" fillId="0" borderId="0" xfId="20" applyFont="1" applyFill="1" applyBorder="1">
      <alignment/>
      <protection/>
    </xf>
    <xf numFmtId="0" fontId="0" fillId="0" borderId="34" xfId="20" applyFont="1" applyFill="1" applyBorder="1">
      <alignment/>
      <protection/>
    </xf>
    <xf numFmtId="0" fontId="0" fillId="0" borderId="39" xfId="20" applyFont="1" applyFill="1" applyBorder="1">
      <alignment/>
      <protection/>
    </xf>
    <xf numFmtId="4" fontId="0" fillId="0" borderId="0" xfId="20" applyNumberFormat="1" applyFont="1" applyBorder="1">
      <alignment/>
      <protection/>
    </xf>
    <xf numFmtId="4" fontId="0" fillId="0" borderId="41" xfId="20" applyNumberFormat="1" applyFont="1" applyBorder="1">
      <alignment/>
      <protection/>
    </xf>
    <xf numFmtId="0" fontId="7" fillId="0" borderId="5" xfId="20" applyFont="1" applyBorder="1">
      <alignment/>
      <protection/>
    </xf>
    <xf numFmtId="0" fontId="0" fillId="0" borderId="42" xfId="20" applyFont="1" applyBorder="1">
      <alignment/>
      <protection/>
    </xf>
    <xf numFmtId="0" fontId="7" fillId="0" borderId="32" xfId="20" applyFont="1" applyBorder="1">
      <alignment/>
      <protection/>
    </xf>
    <xf numFmtId="0" fontId="0" fillId="0" borderId="35" xfId="20" applyFont="1" applyBorder="1">
      <alignment/>
      <protection/>
    </xf>
    <xf numFmtId="0" fontId="0" fillId="0" borderId="0" xfId="20" applyFont="1" applyAlignment="1">
      <alignment vertical="center"/>
      <protection/>
    </xf>
    <xf numFmtId="0" fontId="7" fillId="0" borderId="0" xfId="20" applyFont="1">
      <alignment/>
      <protection/>
    </xf>
    <xf numFmtId="0" fontId="0" fillId="0" borderId="0" xfId="20" applyFont="1">
      <alignment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vertical="center"/>
      <protection/>
    </xf>
    <xf numFmtId="3" fontId="7" fillId="0" borderId="0" xfId="21" applyNumberFormat="1" applyFont="1" applyBorder="1" applyAlignment="1">
      <alignment horizontal="center" vertical="center"/>
      <protection/>
    </xf>
    <xf numFmtId="0" fontId="11" fillId="2" borderId="35" xfId="20" applyFont="1" applyFill="1" applyBorder="1" applyAlignment="1">
      <alignment horizontal="center" vertical="center" wrapText="1"/>
      <protection/>
    </xf>
    <xf numFmtId="0" fontId="11" fillId="2" borderId="49" xfId="20" applyFont="1" applyFill="1" applyBorder="1" applyAlignment="1">
      <alignment horizontal="center" vertical="center" wrapText="1"/>
      <protection/>
    </xf>
    <xf numFmtId="0" fontId="11" fillId="2" borderId="48" xfId="20" applyFont="1" applyFill="1" applyBorder="1" applyAlignment="1">
      <alignment horizontal="center" vertical="center" wrapText="1"/>
      <protection/>
    </xf>
    <xf numFmtId="0" fontId="11" fillId="0" borderId="50" xfId="20" applyFont="1" applyBorder="1">
      <alignment/>
      <protection/>
    </xf>
    <xf numFmtId="3" fontId="7" fillId="0" borderId="50" xfId="20" applyNumberFormat="1" applyFont="1" applyBorder="1">
      <alignment/>
      <protection/>
    </xf>
    <xf numFmtId="3" fontId="7" fillId="0" borderId="54" xfId="20" applyNumberFormat="1" applyFont="1" applyBorder="1" applyAlignment="1" quotePrefix="1">
      <alignment horizontal="center"/>
      <protection/>
    </xf>
    <xf numFmtId="3" fontId="7" fillId="0" borderId="22" xfId="20" applyNumberFormat="1" applyFont="1" applyBorder="1" applyAlignment="1" quotePrefix="1">
      <alignment horizontal="center"/>
      <protection/>
    </xf>
    <xf numFmtId="3" fontId="7" fillId="0" borderId="20" xfId="20" applyNumberFormat="1" applyFont="1" applyBorder="1" applyAlignment="1" quotePrefix="1">
      <alignment horizontal="center"/>
      <protection/>
    </xf>
    <xf numFmtId="3" fontId="7" fillId="0" borderId="53" xfId="20" applyNumberFormat="1" applyFont="1" applyBorder="1" applyAlignment="1" quotePrefix="1">
      <alignment horizontal="center"/>
      <protection/>
    </xf>
    <xf numFmtId="3" fontId="7" fillId="0" borderId="25" xfId="20" applyNumberFormat="1" applyFont="1" applyBorder="1" applyAlignment="1" quotePrefix="1">
      <alignment horizontal="center"/>
      <protection/>
    </xf>
    <xf numFmtId="0" fontId="11" fillId="0" borderId="55" xfId="20" applyFont="1" applyBorder="1">
      <alignment/>
      <protection/>
    </xf>
    <xf numFmtId="3" fontId="7" fillId="0" borderId="55" xfId="20" applyNumberFormat="1" applyFont="1" applyBorder="1">
      <alignment/>
      <protection/>
    </xf>
    <xf numFmtId="3" fontId="7" fillId="0" borderId="23" xfId="20" applyNumberFormat="1" applyFont="1" applyBorder="1" applyAlignment="1">
      <alignment horizontal="center"/>
      <protection/>
    </xf>
    <xf numFmtId="3" fontId="7" fillId="0" borderId="54" xfId="20" applyNumberFormat="1" applyFont="1" applyBorder="1">
      <alignment/>
      <protection/>
    </xf>
    <xf numFmtId="3" fontId="7" fillId="0" borderId="22" xfId="20" applyNumberFormat="1" applyFont="1" applyBorder="1">
      <alignment/>
      <protection/>
    </xf>
    <xf numFmtId="3" fontId="7" fillId="0" borderId="26" xfId="20" applyNumberFormat="1" applyFont="1" applyBorder="1">
      <alignment/>
      <protection/>
    </xf>
    <xf numFmtId="3" fontId="7" fillId="0" borderId="23" xfId="20" applyNumberFormat="1" applyFont="1" applyBorder="1">
      <alignment/>
      <protection/>
    </xf>
    <xf numFmtId="3" fontId="7" fillId="0" borderId="25" xfId="20" applyNumberFormat="1" applyFont="1" applyBorder="1">
      <alignment/>
      <protection/>
    </xf>
    <xf numFmtId="3" fontId="7" fillId="0" borderId="22" xfId="20" applyNumberFormat="1" applyFont="1" applyFill="1" applyBorder="1">
      <alignment/>
      <protection/>
    </xf>
    <xf numFmtId="3" fontId="7" fillId="0" borderId="54" xfId="20" applyNumberFormat="1" applyFont="1" applyBorder="1" applyAlignment="1" quotePrefix="1">
      <alignment/>
      <protection/>
    </xf>
    <xf numFmtId="3" fontId="7" fillId="0" borderId="22" xfId="20" applyNumberFormat="1" applyFont="1" applyBorder="1" applyAlignment="1" quotePrefix="1">
      <alignment/>
      <protection/>
    </xf>
    <xf numFmtId="3" fontId="7" fillId="0" borderId="25" xfId="20" applyNumberFormat="1" applyFont="1" applyBorder="1" applyAlignment="1" quotePrefix="1">
      <alignment/>
      <protection/>
    </xf>
    <xf numFmtId="3" fontId="7" fillId="0" borderId="26" xfId="20" applyNumberFormat="1" applyFont="1" applyBorder="1" applyAlignment="1">
      <alignment/>
      <protection/>
    </xf>
    <xf numFmtId="3" fontId="7" fillId="0" borderId="25" xfId="20" applyNumberFormat="1" applyFont="1" applyBorder="1" applyAlignment="1" quotePrefix="1">
      <alignment horizontal="right"/>
      <protection/>
    </xf>
    <xf numFmtId="3" fontId="7" fillId="0" borderId="22" xfId="20" applyNumberFormat="1" applyFont="1" applyBorder="1" applyAlignment="1" quotePrefix="1">
      <alignment horizontal="right"/>
      <protection/>
    </xf>
    <xf numFmtId="0" fontId="11" fillId="0" borderId="57" xfId="20" applyFont="1" applyBorder="1">
      <alignment/>
      <protection/>
    </xf>
    <xf numFmtId="3" fontId="7" fillId="0" borderId="57" xfId="20" applyNumberFormat="1" applyFont="1" applyBorder="1">
      <alignment/>
      <protection/>
    </xf>
    <xf numFmtId="3" fontId="7" fillId="0" borderId="72" xfId="20" applyNumberFormat="1" applyFont="1" applyBorder="1">
      <alignment/>
      <protection/>
    </xf>
    <xf numFmtId="3" fontId="7" fillId="0" borderId="43" xfId="20" applyNumberFormat="1" applyFont="1" applyBorder="1">
      <alignment/>
      <protection/>
    </xf>
    <xf numFmtId="3" fontId="7" fillId="0" borderId="59" xfId="20" applyNumberFormat="1" applyFont="1" applyBorder="1">
      <alignment/>
      <protection/>
    </xf>
    <xf numFmtId="3" fontId="7" fillId="0" borderId="60" xfId="20" applyNumberFormat="1" applyFont="1" applyBorder="1">
      <alignment/>
      <protection/>
    </xf>
    <xf numFmtId="3" fontId="7" fillId="0" borderId="58" xfId="20" applyNumberFormat="1" applyFont="1" applyBorder="1">
      <alignment/>
      <protection/>
    </xf>
    <xf numFmtId="3" fontId="7" fillId="0" borderId="43" xfId="20" applyNumberFormat="1" applyFont="1" applyFill="1" applyBorder="1">
      <alignment/>
      <protection/>
    </xf>
    <xf numFmtId="3" fontId="7" fillId="0" borderId="0" xfId="20" applyNumberFormat="1" applyFont="1" applyBorder="1">
      <alignment/>
      <protection/>
    </xf>
    <xf numFmtId="0" fontId="7" fillId="2" borderId="22" xfId="20" applyFont="1" applyFill="1" applyBorder="1" applyAlignment="1">
      <alignment horizontal="center"/>
      <protection/>
    </xf>
    <xf numFmtId="3" fontId="7" fillId="2" borderId="22" xfId="20" applyNumberFormat="1" applyFont="1" applyFill="1" applyBorder="1" applyAlignment="1">
      <alignment horizontal="center"/>
      <protection/>
    </xf>
    <xf numFmtId="3" fontId="7" fillId="2" borderId="24" xfId="20" applyNumberFormat="1" applyFont="1" applyFill="1" applyBorder="1" applyAlignment="1">
      <alignment horizontal="center"/>
      <protection/>
    </xf>
    <xf numFmtId="3" fontId="7" fillId="2" borderId="26" xfId="20" applyNumberFormat="1" applyFont="1" applyFill="1" applyBorder="1" applyAlignment="1">
      <alignment horizontal="center"/>
      <protection/>
    </xf>
    <xf numFmtId="0" fontId="7" fillId="0" borderId="25" xfId="20" applyFont="1" applyBorder="1">
      <alignment/>
      <protection/>
    </xf>
    <xf numFmtId="3" fontId="7" fillId="0" borderId="24" xfId="20" applyNumberFormat="1" applyFont="1" applyFill="1" applyBorder="1">
      <alignment/>
      <protection/>
    </xf>
    <xf numFmtId="3" fontId="7" fillId="0" borderId="26" xfId="20" applyNumberFormat="1" applyFont="1" applyFill="1" applyBorder="1">
      <alignment/>
      <protection/>
    </xf>
    <xf numFmtId="0" fontId="7" fillId="0" borderId="58" xfId="20" applyFont="1" applyBorder="1">
      <alignment/>
      <protection/>
    </xf>
    <xf numFmtId="3" fontId="7" fillId="0" borderId="44" xfId="20" applyNumberFormat="1" applyFont="1" applyFill="1" applyBorder="1">
      <alignment/>
      <protection/>
    </xf>
    <xf numFmtId="3" fontId="7" fillId="0" borderId="59" xfId="20" applyNumberFormat="1" applyFont="1" applyFill="1" applyBorder="1">
      <alignment/>
      <protection/>
    </xf>
    <xf numFmtId="0" fontId="3" fillId="2" borderId="22" xfId="20" applyFont="1" applyFill="1" applyBorder="1" applyAlignment="1">
      <alignment horizontal="center"/>
      <protection/>
    </xf>
    <xf numFmtId="0" fontId="3" fillId="2" borderId="26" xfId="20" applyFont="1" applyFill="1" applyBorder="1" applyAlignment="1">
      <alignment horizontal="center"/>
      <protection/>
    </xf>
    <xf numFmtId="0" fontId="3" fillId="0" borderId="62" xfId="20" applyFont="1" applyBorder="1">
      <alignment/>
      <protection/>
    </xf>
    <xf numFmtId="0" fontId="3" fillId="0" borderId="56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62" xfId="20" applyFont="1" applyBorder="1">
      <alignment/>
      <protection/>
    </xf>
    <xf numFmtId="0" fontId="0" fillId="0" borderId="21" xfId="20" applyFont="1" applyBorder="1">
      <alignment/>
      <protection/>
    </xf>
    <xf numFmtId="0" fontId="3" fillId="0" borderId="22" xfId="20" applyFont="1" applyBorder="1">
      <alignment/>
      <protection/>
    </xf>
    <xf numFmtId="0" fontId="3" fillId="0" borderId="26" xfId="20" applyFont="1" applyBorder="1">
      <alignment/>
      <protection/>
    </xf>
    <xf numFmtId="3" fontId="3" fillId="0" borderId="22" xfId="20" applyNumberFormat="1" applyFont="1" applyBorder="1">
      <alignment/>
      <protection/>
    </xf>
    <xf numFmtId="3" fontId="3" fillId="0" borderId="26" xfId="20" applyNumberFormat="1" applyFont="1" applyBorder="1">
      <alignment/>
      <protection/>
    </xf>
    <xf numFmtId="0" fontId="0" fillId="0" borderId="63" xfId="20" applyFont="1" applyBorder="1">
      <alignment/>
      <protection/>
    </xf>
    <xf numFmtId="0" fontId="3" fillId="0" borderId="65" xfId="20" applyFont="1" applyBorder="1">
      <alignment/>
      <protection/>
    </xf>
    <xf numFmtId="0" fontId="3" fillId="0" borderId="66" xfId="20" applyFont="1" applyBorder="1">
      <alignment/>
      <protection/>
    </xf>
    <xf numFmtId="3" fontId="3" fillId="0" borderId="65" xfId="20" applyNumberFormat="1" applyFont="1" applyBorder="1">
      <alignment/>
      <protection/>
    </xf>
    <xf numFmtId="3" fontId="3" fillId="0" borderId="66" xfId="20" applyNumberFormat="1" applyFont="1" applyBorder="1">
      <alignment/>
      <protection/>
    </xf>
    <xf numFmtId="0" fontId="0" fillId="2" borderId="16" xfId="20" applyFont="1" applyFill="1" applyBorder="1">
      <alignment/>
      <protection/>
    </xf>
    <xf numFmtId="0" fontId="3" fillId="2" borderId="16" xfId="20" applyFont="1" applyFill="1" applyBorder="1">
      <alignment/>
      <protection/>
    </xf>
    <xf numFmtId="3" fontId="3" fillId="2" borderId="16" xfId="20" applyNumberFormat="1" applyFont="1" applyFill="1" applyBorder="1">
      <alignment/>
      <protection/>
    </xf>
    <xf numFmtId="4" fontId="3" fillId="0" borderId="26" xfId="20" applyNumberFormat="1" applyFont="1" applyBorder="1">
      <alignment/>
      <protection/>
    </xf>
    <xf numFmtId="4" fontId="3" fillId="0" borderId="66" xfId="20" applyNumberFormat="1" applyFont="1" applyBorder="1">
      <alignment/>
      <protection/>
    </xf>
    <xf numFmtId="4" fontId="3" fillId="2" borderId="16" xfId="20" applyNumberFormat="1" applyFont="1" applyFill="1" applyBorder="1">
      <alignment/>
      <protection/>
    </xf>
    <xf numFmtId="0" fontId="3" fillId="0" borderId="0" xfId="20" applyFont="1" applyBorder="1">
      <alignment/>
      <protection/>
    </xf>
    <xf numFmtId="4" fontId="3" fillId="0" borderId="0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0" fontId="6" fillId="0" borderId="0" xfId="20" applyFont="1" applyBorder="1" applyAlignment="1">
      <alignment horizontal="left"/>
      <protection/>
    </xf>
    <xf numFmtId="0" fontId="6" fillId="0" borderId="0" xfId="20" applyFont="1" applyBorder="1">
      <alignment/>
      <protection/>
    </xf>
    <xf numFmtId="0" fontId="13" fillId="0" borderId="0" xfId="20" applyBorder="1">
      <alignment/>
      <protection/>
    </xf>
    <xf numFmtId="0" fontId="15" fillId="0" borderId="0" xfId="20" applyFont="1" applyBorder="1" applyAlignment="1">
      <alignment/>
      <protection/>
    </xf>
    <xf numFmtId="0" fontId="16" fillId="0" borderId="0" xfId="20" applyFont="1" applyBorder="1">
      <alignment/>
      <protection/>
    </xf>
    <xf numFmtId="0" fontId="17" fillId="0" borderId="0" xfId="20" applyFont="1" applyBorder="1">
      <alignment/>
      <protection/>
    </xf>
    <xf numFmtId="3" fontId="0" fillId="3" borderId="73" xfId="0" applyNumberFormat="1" applyFont="1" applyFill="1" applyBorder="1" applyAlignment="1">
      <alignment horizontal="center" vertical="center" wrapText="1"/>
    </xf>
    <xf numFmtId="4" fontId="7" fillId="3" borderId="74" xfId="0" applyNumberFormat="1" applyFont="1" applyFill="1" applyBorder="1" applyAlignment="1">
      <alignment vertical="center" wrapText="1"/>
    </xf>
    <xf numFmtId="10" fontId="7" fillId="0" borderId="0" xfId="0" applyNumberFormat="1" applyFont="1" applyFill="1" applyBorder="1" applyAlignment="1">
      <alignment vertical="center" wrapText="1"/>
    </xf>
    <xf numFmtId="0" fontId="11" fillId="2" borderId="28" xfId="0" applyFont="1" applyFill="1" applyBorder="1" applyAlignment="1">
      <alignment horizontal="left" vertical="center" wrapText="1"/>
    </xf>
    <xf numFmtId="3" fontId="0" fillId="0" borderId="0" xfId="0" applyNumberFormat="1" applyFont="1" applyBorder="1" applyAlignment="1">
      <alignment/>
    </xf>
    <xf numFmtId="3" fontId="7" fillId="0" borderId="20" xfId="0" applyNumberFormat="1" applyFont="1" applyBorder="1" applyAlignment="1" quotePrefix="1">
      <alignment horizontal="center"/>
    </xf>
    <xf numFmtId="3" fontId="7" fillId="0" borderId="50" xfId="0" applyNumberFormat="1" applyFont="1" applyBorder="1" applyAlignment="1">
      <alignment/>
    </xf>
    <xf numFmtId="3" fontId="7" fillId="0" borderId="25" xfId="0" applyNumberFormat="1" applyFont="1" applyBorder="1" applyAlignment="1" quotePrefix="1">
      <alignment horizontal="center"/>
    </xf>
    <xf numFmtId="0" fontId="0" fillId="0" borderId="25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65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67" xfId="0" applyFont="1" applyBorder="1" applyAlignment="1">
      <alignment/>
    </xf>
    <xf numFmtId="0" fontId="0" fillId="0" borderId="0" xfId="0" applyFont="1" applyFill="1" applyBorder="1" applyAlignment="1">
      <alignment/>
    </xf>
    <xf numFmtId="3" fontId="7" fillId="3" borderId="36" xfId="0" applyNumberFormat="1" applyFont="1" applyFill="1" applyBorder="1" applyAlignment="1">
      <alignment vertical="center" wrapText="1"/>
    </xf>
    <xf numFmtId="10" fontId="7" fillId="3" borderId="75" xfId="0" applyNumberFormat="1" applyFont="1" applyFill="1" applyBorder="1" applyAlignment="1">
      <alignment vertical="center" wrapText="1"/>
    </xf>
    <xf numFmtId="3" fontId="7" fillId="2" borderId="69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3" fillId="0" borderId="76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/>
    </xf>
    <xf numFmtId="3" fontId="3" fillId="0" borderId="76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0" fillId="0" borderId="54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2" borderId="6" xfId="21" applyFont="1" applyFill="1" applyBorder="1" applyAlignment="1">
      <alignment horizontal="center" vertical="center"/>
      <protection/>
    </xf>
    <xf numFmtId="0" fontId="7" fillId="2" borderId="45" xfId="21" applyFont="1" applyFill="1" applyBorder="1" applyAlignment="1">
      <alignment horizontal="center" vertical="center"/>
      <protection/>
    </xf>
    <xf numFmtId="3" fontId="7" fillId="0" borderId="32" xfId="21" applyNumberFormat="1" applyFont="1" applyFill="1" applyBorder="1" applyAlignment="1">
      <alignment horizontal="center" vertical="center"/>
      <protection/>
    </xf>
    <xf numFmtId="3" fontId="7" fillId="0" borderId="45" xfId="21" applyNumberFormat="1" applyFont="1" applyFill="1" applyBorder="1" applyAlignment="1">
      <alignment horizontal="right" vertical="center"/>
      <protection/>
    </xf>
    <xf numFmtId="3" fontId="7" fillId="0" borderId="46" xfId="21" applyNumberFormat="1" applyFont="1" applyFill="1" applyBorder="1" applyAlignment="1">
      <alignment horizontal="right" vertical="center"/>
      <protection/>
    </xf>
    <xf numFmtId="3" fontId="7" fillId="0" borderId="33" xfId="21" applyNumberFormat="1" applyFont="1" applyFill="1" applyBorder="1" applyAlignment="1">
      <alignment horizontal="right" vertical="center"/>
      <protection/>
    </xf>
    <xf numFmtId="3" fontId="7" fillId="0" borderId="47" xfId="21" applyNumberFormat="1" applyFont="1" applyFill="1" applyBorder="1" applyAlignment="1">
      <alignment horizontal="right" vertical="center"/>
      <protection/>
    </xf>
    <xf numFmtId="0" fontId="11" fillId="2" borderId="61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5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/>
    </xf>
    <xf numFmtId="3" fontId="7" fillId="0" borderId="76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7" fillId="0" borderId="76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22" xfId="0" applyNumberFormat="1" applyFont="1" applyFill="1" applyBorder="1" applyAlignment="1" quotePrefix="1">
      <alignment horizontal="right"/>
    </xf>
    <xf numFmtId="0" fontId="11" fillId="0" borderId="27" xfId="0" applyFont="1" applyFill="1" applyBorder="1" applyAlignment="1">
      <alignment/>
    </xf>
    <xf numFmtId="3" fontId="7" fillId="0" borderId="58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3" fontId="7" fillId="0" borderId="59" xfId="0" applyNumberFormat="1" applyFont="1" applyFill="1" applyBorder="1" applyAlignment="1">
      <alignment/>
    </xf>
    <xf numFmtId="3" fontId="7" fillId="0" borderId="77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3" fontId="7" fillId="0" borderId="59" xfId="0" applyNumberFormat="1" applyFont="1" applyFill="1" applyBorder="1" applyAlignment="1">
      <alignment/>
    </xf>
    <xf numFmtId="0" fontId="7" fillId="0" borderId="55" xfId="0" applyFont="1" applyBorder="1" applyAlignment="1">
      <alignment/>
    </xf>
    <xf numFmtId="3" fontId="7" fillId="0" borderId="24" xfId="0" applyNumberFormat="1" applyFont="1" applyFill="1" applyBorder="1" applyAlignment="1">
      <alignment/>
    </xf>
    <xf numFmtId="0" fontId="7" fillId="0" borderId="57" xfId="0" applyFont="1" applyBorder="1" applyAlignment="1">
      <alignment/>
    </xf>
    <xf numFmtId="3" fontId="7" fillId="0" borderId="44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7" fillId="2" borderId="36" xfId="0" applyNumberFormat="1" applyFont="1" applyFill="1" applyBorder="1" applyAlignment="1">
      <alignment vertical="center" wrapText="1"/>
    </xf>
    <xf numFmtId="3" fontId="7" fillId="2" borderId="78" xfId="0" applyNumberFormat="1" applyFont="1" applyFill="1" applyBorder="1" applyAlignment="1">
      <alignment vertical="center" wrapText="1"/>
    </xf>
    <xf numFmtId="3" fontId="7" fillId="2" borderId="75" xfId="0" applyNumberFormat="1" applyFont="1" applyFill="1" applyBorder="1" applyAlignment="1">
      <alignment vertical="center" wrapText="1"/>
    </xf>
    <xf numFmtId="10" fontId="7" fillId="3" borderId="78" xfId="0" applyNumberFormat="1" applyFont="1" applyFill="1" applyBorder="1" applyAlignment="1">
      <alignment vertical="center" wrapText="1"/>
    </xf>
    <xf numFmtId="3" fontId="7" fillId="2" borderId="79" xfId="0" applyNumberFormat="1" applyFont="1" applyFill="1" applyBorder="1" applyAlignment="1">
      <alignment vertical="center" wrapText="1"/>
    </xf>
    <xf numFmtId="3" fontId="7" fillId="2" borderId="31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9" fillId="2" borderId="49" xfId="0" applyFont="1" applyFill="1" applyBorder="1" applyAlignment="1">
      <alignment horizontal="center" vertical="center" wrapText="1"/>
    </xf>
    <xf numFmtId="3" fontId="7" fillId="0" borderId="49" xfId="21" applyNumberFormat="1" applyFont="1" applyBorder="1" applyAlignment="1">
      <alignment horizontal="right" vertical="center"/>
      <protection/>
    </xf>
    <xf numFmtId="3" fontId="0" fillId="0" borderId="22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3" fontId="0" fillId="2" borderId="16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5" fillId="0" borderId="0" xfId="20" applyFont="1">
      <alignment/>
      <protection/>
    </xf>
    <xf numFmtId="3" fontId="3" fillId="0" borderId="21" xfId="0" applyNumberFormat="1" applyFont="1" applyBorder="1" applyAlignment="1">
      <alignment vertical="center" wrapText="1"/>
    </xf>
    <xf numFmtId="3" fontId="3" fillId="0" borderId="22" xfId="0" applyNumberFormat="1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 horizontal="left"/>
    </xf>
    <xf numFmtId="3" fontId="3" fillId="0" borderId="25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80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68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7" fillId="2" borderId="33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vertical="center"/>
    </xf>
    <xf numFmtId="0" fontId="0" fillId="0" borderId="4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3" fontId="7" fillId="0" borderId="24" xfId="0" applyNumberFormat="1" applyFont="1" applyBorder="1" applyAlignment="1">
      <alignment horizontal="right"/>
    </xf>
    <xf numFmtId="3" fontId="7" fillId="0" borderId="76" xfId="0" applyNumberFormat="1" applyFont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81" xfId="0" applyNumberFormat="1" applyFont="1" applyBorder="1" applyAlignment="1">
      <alignment horizontal="right"/>
    </xf>
    <xf numFmtId="3" fontId="7" fillId="0" borderId="80" xfId="0" applyNumberFormat="1" applyFont="1" applyBorder="1" applyAlignment="1">
      <alignment horizontal="right"/>
    </xf>
    <xf numFmtId="3" fontId="7" fillId="0" borderId="53" xfId="0" applyNumberFormat="1" applyFont="1" applyBorder="1" applyAlignment="1">
      <alignment horizontal="right"/>
    </xf>
    <xf numFmtId="3" fontId="7" fillId="2" borderId="78" xfId="0" applyNumberFormat="1" applyFont="1" applyFill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4" fontId="0" fillId="0" borderId="40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3" fontId="7" fillId="2" borderId="32" xfId="0" applyNumberFormat="1" applyFont="1" applyFill="1" applyBorder="1" applyAlignment="1">
      <alignment horizontal="left" vertical="center"/>
    </xf>
    <xf numFmtId="0" fontId="3" fillId="0" borderId="76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3" fontId="3" fillId="0" borderId="21" xfId="0" applyNumberFormat="1" applyFont="1" applyBorder="1" applyAlignment="1">
      <alignment horizontal="left"/>
    </xf>
    <xf numFmtId="3" fontId="3" fillId="0" borderId="76" xfId="0" applyNumberFormat="1" applyFont="1" applyBorder="1" applyAlignment="1">
      <alignment horizontal="left"/>
    </xf>
    <xf numFmtId="3" fontId="3" fillId="0" borderId="54" xfId="0" applyNumberFormat="1" applyFont="1" applyBorder="1" applyAlignment="1">
      <alignment horizontal="left"/>
    </xf>
    <xf numFmtId="0" fontId="4" fillId="0" borderId="46" xfId="0" applyFont="1" applyFill="1" applyBorder="1" applyAlignment="1">
      <alignment wrapText="1"/>
    </xf>
    <xf numFmtId="0" fontId="0" fillId="0" borderId="46" xfId="0" applyFont="1" applyBorder="1" applyAlignment="1">
      <alignment/>
    </xf>
    <xf numFmtId="3" fontId="4" fillId="2" borderId="36" xfId="0" applyNumberFormat="1" applyFont="1" applyFill="1" applyBorder="1" applyAlignment="1">
      <alignment horizontal="left" vertical="center"/>
    </xf>
    <xf numFmtId="3" fontId="4" fillId="2" borderId="82" xfId="0" applyNumberFormat="1" applyFont="1" applyFill="1" applyBorder="1" applyAlignment="1">
      <alignment horizontal="left" vertical="center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left" vertical="center"/>
    </xf>
    <xf numFmtId="3" fontId="4" fillId="2" borderId="39" xfId="0" applyNumberFormat="1" applyFont="1" applyFill="1" applyBorder="1" applyAlignment="1">
      <alignment horizontal="left" vertical="center"/>
    </xf>
    <xf numFmtId="0" fontId="0" fillId="0" borderId="8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2" borderId="85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82" xfId="0" applyFont="1" applyFill="1" applyBorder="1" applyAlignment="1">
      <alignment horizontal="center" vertical="center"/>
    </xf>
    <xf numFmtId="0" fontId="3" fillId="2" borderId="8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82" xfId="0" applyFont="1" applyFill="1" applyBorder="1" applyAlignment="1">
      <alignment horizontal="center" vertical="center" wrapText="1"/>
    </xf>
    <xf numFmtId="0" fontId="3" fillId="2" borderId="8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0" fillId="0" borderId="80" xfId="0" applyBorder="1" applyAlignment="1">
      <alignment horizontal="center"/>
    </xf>
    <xf numFmtId="0" fontId="0" fillId="0" borderId="53" xfId="0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1" fontId="0" fillId="0" borderId="59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59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3" fontId="7" fillId="2" borderId="28" xfId="0" applyNumberFormat="1" applyFont="1" applyFill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3" fontId="7" fillId="2" borderId="46" xfId="0" applyNumberFormat="1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7" fillId="2" borderId="83" xfId="0" applyFont="1" applyFill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2" borderId="46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59" xfId="0" applyFont="1" applyFill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68" xfId="0" applyNumberFormat="1" applyFont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4" fillId="2" borderId="79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/>
    </xf>
    <xf numFmtId="0" fontId="0" fillId="0" borderId="83" xfId="0" applyBorder="1" applyAlignment="1">
      <alignment/>
    </xf>
    <xf numFmtId="0" fontId="4" fillId="2" borderId="85" xfId="0" applyFont="1" applyFill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11" fillId="2" borderId="36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80" xfId="0" applyFont="1" applyFill="1" applyBorder="1" applyAlignment="1">
      <alignment horizontal="center"/>
    </xf>
    <xf numFmtId="0" fontId="0" fillId="0" borderId="53" xfId="0" applyBorder="1" applyAlignment="1">
      <alignment/>
    </xf>
    <xf numFmtId="0" fontId="11" fillId="2" borderId="85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3" fontId="7" fillId="0" borderId="36" xfId="0" applyNumberFormat="1" applyFont="1" applyBorder="1" applyAlignment="1">
      <alignment horizontal="left"/>
    </xf>
    <xf numFmtId="0" fontId="0" fillId="0" borderId="82" xfId="0" applyBorder="1" applyAlignment="1">
      <alignment horizontal="left"/>
    </xf>
    <xf numFmtId="0" fontId="0" fillId="0" borderId="37" xfId="0" applyBorder="1" applyAlignment="1">
      <alignment horizontal="left"/>
    </xf>
    <xf numFmtId="3" fontId="11" fillId="2" borderId="36" xfId="0" applyNumberFormat="1" applyFont="1" applyFill="1" applyBorder="1" applyAlignment="1">
      <alignment horizontal="left" vertical="center"/>
    </xf>
    <xf numFmtId="0" fontId="9" fillId="0" borderId="82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3" fontId="7" fillId="2" borderId="68" xfId="0" applyNumberFormat="1" applyFont="1" applyFill="1" applyBorder="1" applyAlignment="1">
      <alignment horizontal="center" vertical="center"/>
    </xf>
    <xf numFmtId="0" fontId="4" fillId="0" borderId="6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6" fillId="2" borderId="36" xfId="0" applyFont="1" applyFill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0" fillId="0" borderId="73" xfId="0" applyBorder="1" applyAlignment="1">
      <alignment/>
    </xf>
    <xf numFmtId="0" fontId="0" fillId="0" borderId="70" xfId="0" applyBorder="1" applyAlignment="1">
      <alignment/>
    </xf>
    <xf numFmtId="3" fontId="7" fillId="0" borderId="22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8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6" xfId="0" applyFont="1" applyBorder="1" applyAlignment="1">
      <alignment/>
    </xf>
    <xf numFmtId="3" fontId="3" fillId="0" borderId="24" xfId="0" applyNumberFormat="1" applyFont="1" applyBorder="1" applyAlignment="1">
      <alignment horizontal="right" vertical="center"/>
    </xf>
    <xf numFmtId="0" fontId="0" fillId="0" borderId="76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84" xfId="0" applyBorder="1" applyAlignment="1">
      <alignment vertical="center"/>
    </xf>
    <xf numFmtId="3" fontId="7" fillId="0" borderId="78" xfId="0" applyNumberFormat="1" applyFont="1" applyBorder="1" applyAlignment="1">
      <alignment horizontal="right"/>
    </xf>
    <xf numFmtId="0" fontId="0" fillId="0" borderId="82" xfId="0" applyBorder="1" applyAlignment="1">
      <alignment/>
    </xf>
    <xf numFmtId="0" fontId="11" fillId="2" borderId="85" xfId="21" applyFont="1" applyFill="1" applyBorder="1" applyAlignment="1">
      <alignment horizontal="center" vertical="center" wrapText="1"/>
      <protection/>
    </xf>
    <xf numFmtId="0" fontId="9" fillId="0" borderId="8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3" fontId="7" fillId="0" borderId="58" xfId="0" applyNumberFormat="1" applyFont="1" applyBorder="1" applyAlignment="1">
      <alignment horizontal="left"/>
    </xf>
    <xf numFmtId="0" fontId="0" fillId="0" borderId="43" xfId="0" applyBorder="1" applyAlignment="1">
      <alignment horizontal="left"/>
    </xf>
    <xf numFmtId="3" fontId="7" fillId="0" borderId="43" xfId="0" applyNumberFormat="1" applyFont="1" applyBorder="1" applyAlignment="1">
      <alignment horizontal="right"/>
    </xf>
    <xf numFmtId="0" fontId="0" fillId="0" borderId="43" xfId="0" applyBorder="1" applyAlignment="1">
      <alignment/>
    </xf>
    <xf numFmtId="0" fontId="0" fillId="0" borderId="59" xfId="0" applyBorder="1" applyAlignment="1">
      <alignment/>
    </xf>
    <xf numFmtId="0" fontId="7" fillId="2" borderId="24" xfId="21" applyFont="1" applyFill="1" applyBorder="1" applyAlignment="1">
      <alignment horizontal="center" vertical="center"/>
      <protection/>
    </xf>
    <xf numFmtId="0" fontId="0" fillId="0" borderId="7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2" borderId="36" xfId="21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7" fillId="2" borderId="87" xfId="21" applyFont="1" applyFill="1" applyBorder="1" applyAlignment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7" fillId="2" borderId="88" xfId="21" applyFont="1" applyFill="1" applyBorder="1" applyAlignment="1">
      <alignment horizontal="center" vertical="center" wrapText="1"/>
      <protection/>
    </xf>
    <xf numFmtId="0" fontId="0" fillId="0" borderId="62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2" borderId="32" xfId="0" applyFont="1" applyFill="1" applyBorder="1" applyAlignment="1">
      <alignment vertical="center"/>
    </xf>
    <xf numFmtId="0" fontId="0" fillId="2" borderId="46" xfId="0" applyFill="1" applyBorder="1" applyAlignment="1">
      <alignment vertical="center"/>
    </xf>
    <xf numFmtId="0" fontId="4" fillId="2" borderId="81" xfId="21" applyFont="1" applyFill="1" applyBorder="1" applyAlignment="1">
      <alignment horizontal="center" vertical="center"/>
      <protection/>
    </xf>
    <xf numFmtId="0" fontId="0" fillId="0" borderId="8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7" fillId="2" borderId="44" xfId="0" applyNumberFormat="1" applyFont="1" applyFill="1" applyBorder="1" applyAlignment="1">
      <alignment horizontal="right" vertical="center"/>
    </xf>
    <xf numFmtId="3" fontId="7" fillId="2" borderId="77" xfId="0" applyNumberFormat="1" applyFont="1" applyFill="1" applyBorder="1" applyAlignment="1">
      <alignment horizontal="right" vertical="center"/>
    </xf>
    <xf numFmtId="3" fontId="7" fillId="2" borderId="60" xfId="0" applyNumberFormat="1" applyFont="1" applyFill="1" applyBorder="1" applyAlignment="1">
      <alignment horizontal="right" vertical="center"/>
    </xf>
    <xf numFmtId="3" fontId="7" fillId="0" borderId="19" xfId="0" applyNumberFormat="1" applyFont="1" applyBorder="1" applyAlignment="1">
      <alignment horizontal="left"/>
    </xf>
    <xf numFmtId="0" fontId="0" fillId="0" borderId="16" xfId="0" applyBorder="1" applyAlignment="1">
      <alignment horizontal="left"/>
    </xf>
    <xf numFmtId="0" fontId="13" fillId="0" borderId="0" xfId="20" applyBorder="1" applyAlignment="1">
      <alignment horizontal="center"/>
      <protection/>
    </xf>
    <xf numFmtId="0" fontId="13" fillId="0" borderId="0" xfId="20" applyFill="1" applyBorder="1" applyAlignment="1">
      <alignment horizontal="center"/>
      <protection/>
    </xf>
    <xf numFmtId="166" fontId="7" fillId="2" borderId="28" xfId="20" applyNumberFormat="1" applyFont="1" applyFill="1" applyBorder="1" applyAlignment="1">
      <alignment horizontal="center" vertical="center" wrapText="1"/>
      <protection/>
    </xf>
    <xf numFmtId="166" fontId="0" fillId="0" borderId="73" xfId="20" applyNumberFormat="1" applyFont="1" applyBorder="1" applyAlignment="1">
      <alignment horizontal="center" vertical="center" wrapText="1"/>
      <protection/>
    </xf>
    <xf numFmtId="166" fontId="0" fillId="0" borderId="70" xfId="20" applyNumberFormat="1" applyFont="1" applyBorder="1" applyAlignment="1">
      <alignment horizontal="center" vertical="center" wrapText="1"/>
      <protection/>
    </xf>
    <xf numFmtId="0" fontId="6" fillId="2" borderId="36" xfId="20" applyFont="1" applyFill="1" applyBorder="1" applyAlignment="1">
      <alignment horizontal="center" vertical="center"/>
      <protection/>
    </xf>
    <xf numFmtId="0" fontId="8" fillId="0" borderId="38" xfId="20" applyFont="1" applyBorder="1" applyAlignment="1">
      <alignment vertical="center"/>
      <protection/>
    </xf>
    <xf numFmtId="0" fontId="8" fillId="0" borderId="10" xfId="20" applyFont="1" applyBorder="1" applyAlignment="1">
      <alignment vertical="center"/>
      <protection/>
    </xf>
    <xf numFmtId="0" fontId="6" fillId="2" borderId="28" xfId="20" applyFont="1" applyFill="1" applyBorder="1" applyAlignment="1">
      <alignment horizontal="center" vertical="center"/>
      <protection/>
    </xf>
    <xf numFmtId="0" fontId="13" fillId="0" borderId="73" xfId="20" applyBorder="1" applyAlignment="1">
      <alignment/>
      <protection/>
    </xf>
    <xf numFmtId="0" fontId="13" fillId="0" borderId="70" xfId="20" applyBorder="1" applyAlignment="1">
      <alignment/>
      <protection/>
    </xf>
    <xf numFmtId="0" fontId="7" fillId="2" borderId="1" xfId="20" applyFont="1" applyFill="1" applyBorder="1" applyAlignment="1">
      <alignment horizontal="center" vertical="center"/>
      <protection/>
    </xf>
    <xf numFmtId="0" fontId="7" fillId="2" borderId="80" xfId="20" applyFont="1" applyFill="1" applyBorder="1" applyAlignment="1">
      <alignment horizontal="center" vertical="center"/>
      <protection/>
    </xf>
    <xf numFmtId="0" fontId="7" fillId="2" borderId="53" xfId="20" applyFont="1" applyFill="1" applyBorder="1" applyAlignment="1">
      <alignment horizontal="center" vertical="center"/>
      <protection/>
    </xf>
    <xf numFmtId="0" fontId="4" fillId="0" borderId="46" xfId="20" applyFont="1" applyFill="1" applyBorder="1" applyAlignment="1">
      <alignment wrapText="1"/>
      <protection/>
    </xf>
    <xf numFmtId="0" fontId="0" fillId="0" borderId="46" xfId="20" applyFont="1" applyBorder="1" applyAlignment="1">
      <alignment/>
      <protection/>
    </xf>
    <xf numFmtId="3" fontId="4" fillId="2" borderId="36" xfId="20" applyNumberFormat="1" applyFont="1" applyFill="1" applyBorder="1" applyAlignment="1">
      <alignment horizontal="left" vertical="center"/>
      <protection/>
    </xf>
    <xf numFmtId="3" fontId="4" fillId="2" borderId="82" xfId="20" applyNumberFormat="1" applyFont="1" applyFill="1" applyBorder="1" applyAlignment="1">
      <alignment horizontal="left" vertical="center"/>
      <protection/>
    </xf>
    <xf numFmtId="3" fontId="4" fillId="2" borderId="37" xfId="20" applyNumberFormat="1" applyFont="1" applyFill="1" applyBorder="1" applyAlignment="1">
      <alignment horizontal="left" vertical="center"/>
      <protection/>
    </xf>
    <xf numFmtId="3" fontId="4" fillId="2" borderId="38" xfId="20" applyNumberFormat="1" applyFont="1" applyFill="1" applyBorder="1" applyAlignment="1">
      <alignment horizontal="left" vertical="center"/>
      <protection/>
    </xf>
    <xf numFmtId="3" fontId="4" fillId="2" borderId="0" xfId="20" applyNumberFormat="1" applyFont="1" applyFill="1" applyBorder="1" applyAlignment="1">
      <alignment horizontal="left" vertical="center"/>
      <protection/>
    </xf>
    <xf numFmtId="3" fontId="4" fillId="2" borderId="39" xfId="20" applyNumberFormat="1" applyFont="1" applyFill="1" applyBorder="1" applyAlignment="1">
      <alignment horizontal="left" vertical="center"/>
      <protection/>
    </xf>
    <xf numFmtId="3" fontId="7" fillId="2" borderId="78" xfId="20" applyNumberFormat="1" applyFont="1" applyFill="1" applyBorder="1" applyAlignment="1">
      <alignment horizontal="center" vertical="center"/>
      <protection/>
    </xf>
    <xf numFmtId="0" fontId="13" fillId="0" borderId="82" xfId="20" applyBorder="1" applyAlignment="1">
      <alignment vertical="center"/>
      <protection/>
    </xf>
    <xf numFmtId="0" fontId="13" fillId="0" borderId="34" xfId="20" applyBorder="1" applyAlignment="1">
      <alignment vertical="center"/>
      <protection/>
    </xf>
    <xf numFmtId="0" fontId="13" fillId="0" borderId="0" xfId="20" applyBorder="1" applyAlignment="1">
      <alignment vertical="center"/>
      <protection/>
    </xf>
    <xf numFmtId="0" fontId="13" fillId="0" borderId="83" xfId="20" applyBorder="1" applyAlignment="1">
      <alignment vertical="center"/>
      <protection/>
    </xf>
    <xf numFmtId="0" fontId="13" fillId="0" borderId="41" xfId="20" applyBorder="1" applyAlignment="1">
      <alignment vertical="center"/>
      <protection/>
    </xf>
    <xf numFmtId="3" fontId="3" fillId="0" borderId="25" xfId="20" applyNumberFormat="1" applyFont="1" applyBorder="1" applyAlignment="1">
      <alignment horizontal="left"/>
      <protection/>
    </xf>
    <xf numFmtId="0" fontId="0" fillId="0" borderId="22" xfId="20" applyFont="1" applyBorder="1" applyAlignment="1">
      <alignment horizontal="left"/>
      <protection/>
    </xf>
    <xf numFmtId="3" fontId="3" fillId="0" borderId="22" xfId="20" applyNumberFormat="1" applyFont="1" applyBorder="1" applyAlignment="1">
      <alignment horizontal="right"/>
      <protection/>
    </xf>
    <xf numFmtId="0" fontId="0" fillId="0" borderId="22" xfId="20" applyFont="1" applyBorder="1" applyAlignment="1">
      <alignment/>
      <protection/>
    </xf>
    <xf numFmtId="0" fontId="0" fillId="0" borderId="24" xfId="20" applyFont="1" applyBorder="1" applyAlignment="1">
      <alignment/>
      <protection/>
    </xf>
    <xf numFmtId="166" fontId="3" fillId="0" borderId="22" xfId="20" applyNumberFormat="1" applyFont="1" applyFill="1" applyBorder="1" applyAlignment="1">
      <alignment/>
      <protection/>
    </xf>
    <xf numFmtId="166" fontId="0" fillId="0" borderId="22" xfId="20" applyNumberFormat="1" applyFont="1" applyFill="1" applyBorder="1" applyAlignment="1">
      <alignment/>
      <protection/>
    </xf>
    <xf numFmtId="166" fontId="0" fillId="0" borderId="26" xfId="20" applyNumberFormat="1" applyFont="1" applyFill="1" applyBorder="1" applyAlignment="1">
      <alignment/>
      <protection/>
    </xf>
    <xf numFmtId="3" fontId="3" fillId="0" borderId="21" xfId="20" applyNumberFormat="1" applyFont="1" applyBorder="1" applyAlignment="1">
      <alignment horizontal="center"/>
      <protection/>
    </xf>
    <xf numFmtId="3" fontId="3" fillId="0" borderId="76" xfId="20" applyNumberFormat="1" applyFont="1" applyBorder="1" applyAlignment="1">
      <alignment horizontal="center"/>
      <protection/>
    </xf>
    <xf numFmtId="3" fontId="3" fillId="0" borderId="54" xfId="20" applyNumberFormat="1" applyFont="1" applyBorder="1" applyAlignment="1">
      <alignment horizontal="center"/>
      <protection/>
    </xf>
    <xf numFmtId="3" fontId="3" fillId="0" borderId="24" xfId="20" applyNumberFormat="1" applyFont="1" applyBorder="1" applyAlignment="1">
      <alignment horizontal="center"/>
      <protection/>
    </xf>
    <xf numFmtId="3" fontId="3" fillId="0" borderId="25" xfId="20" applyNumberFormat="1" applyFont="1" applyBorder="1" applyAlignment="1">
      <alignment/>
      <protection/>
    </xf>
    <xf numFmtId="3" fontId="3" fillId="0" borderId="22" xfId="20" applyNumberFormat="1" applyFont="1" applyBorder="1" applyAlignment="1">
      <alignment/>
      <protection/>
    </xf>
    <xf numFmtId="166" fontId="3" fillId="0" borderId="26" xfId="20" applyNumberFormat="1" applyFont="1" applyFill="1" applyBorder="1" applyAlignment="1">
      <alignment/>
      <protection/>
    </xf>
    <xf numFmtId="3" fontId="3" fillId="0" borderId="25" xfId="20" applyNumberFormat="1" applyFont="1" applyBorder="1" applyAlignment="1">
      <alignment horizontal="center"/>
      <protection/>
    </xf>
    <xf numFmtId="3" fontId="3" fillId="0" borderId="22" xfId="20" applyNumberFormat="1" applyFont="1" applyBorder="1" applyAlignment="1">
      <alignment horizontal="center"/>
      <protection/>
    </xf>
    <xf numFmtId="0" fontId="3" fillId="0" borderId="21" xfId="20" applyFont="1" applyBorder="1" applyAlignment="1">
      <alignment horizontal="center"/>
      <protection/>
    </xf>
    <xf numFmtId="0" fontId="3" fillId="0" borderId="76" xfId="20" applyFont="1" applyBorder="1" applyAlignment="1">
      <alignment horizontal="center"/>
      <protection/>
    </xf>
    <xf numFmtId="0" fontId="0" fillId="0" borderId="24" xfId="20" applyFont="1" applyBorder="1" applyAlignment="1">
      <alignment horizontal="center"/>
      <protection/>
    </xf>
    <xf numFmtId="0" fontId="0" fillId="0" borderId="76" xfId="20" applyFont="1" applyBorder="1" applyAlignment="1">
      <alignment horizontal="center"/>
      <protection/>
    </xf>
    <xf numFmtId="0" fontId="0" fillId="0" borderId="23" xfId="20" applyFont="1" applyBorder="1" applyAlignment="1">
      <alignment horizontal="center"/>
      <protection/>
    </xf>
    <xf numFmtId="3" fontId="3" fillId="0" borderId="19" xfId="20" applyNumberFormat="1" applyFont="1" applyBorder="1" applyAlignment="1">
      <alignment horizontal="left"/>
      <protection/>
    </xf>
    <xf numFmtId="0" fontId="0" fillId="0" borderId="16" xfId="20" applyFont="1" applyBorder="1" applyAlignment="1">
      <alignment horizontal="left"/>
      <protection/>
    </xf>
    <xf numFmtId="3" fontId="3" fillId="0" borderId="16" xfId="20" applyNumberFormat="1" applyFont="1" applyBorder="1" applyAlignment="1">
      <alignment horizontal="right"/>
      <protection/>
    </xf>
    <xf numFmtId="0" fontId="0" fillId="0" borderId="16" xfId="20" applyFont="1" applyBorder="1" applyAlignment="1">
      <alignment/>
      <protection/>
    </xf>
    <xf numFmtId="0" fontId="0" fillId="0" borderId="18" xfId="20" applyFont="1" applyBorder="1" applyAlignment="1">
      <alignment/>
      <protection/>
    </xf>
    <xf numFmtId="0" fontId="3" fillId="0" borderId="32" xfId="20" applyFont="1" applyBorder="1" applyAlignment="1">
      <alignment horizontal="center"/>
      <protection/>
    </xf>
    <xf numFmtId="0" fontId="3" fillId="0" borderId="46" xfId="20" applyFont="1" applyBorder="1" applyAlignment="1">
      <alignment horizontal="center"/>
      <protection/>
    </xf>
    <xf numFmtId="0" fontId="0" fillId="0" borderId="44" xfId="20" applyFont="1" applyBorder="1" applyAlignment="1">
      <alignment horizontal="center"/>
      <protection/>
    </xf>
    <xf numFmtId="0" fontId="0" fillId="0" borderId="77" xfId="20" applyFont="1" applyBorder="1" applyAlignment="1">
      <alignment horizontal="center"/>
      <protection/>
    </xf>
    <xf numFmtId="0" fontId="0" fillId="0" borderId="60" xfId="20" applyFont="1" applyBorder="1" applyAlignment="1">
      <alignment horizontal="center"/>
      <protection/>
    </xf>
    <xf numFmtId="3" fontId="7" fillId="2" borderId="32" xfId="20" applyNumberFormat="1" applyFont="1" applyFill="1" applyBorder="1" applyAlignment="1">
      <alignment horizontal="left" vertical="center"/>
      <protection/>
    </xf>
    <xf numFmtId="0" fontId="13" fillId="0" borderId="46" xfId="20" applyBorder="1" applyAlignment="1">
      <alignment horizontal="left" vertical="center"/>
      <protection/>
    </xf>
    <xf numFmtId="0" fontId="13" fillId="0" borderId="35" xfId="20" applyBorder="1" applyAlignment="1">
      <alignment horizontal="left" vertical="center"/>
      <protection/>
    </xf>
    <xf numFmtId="166" fontId="7" fillId="2" borderId="33" xfId="20" applyNumberFormat="1" applyFont="1" applyFill="1" applyBorder="1" applyAlignment="1">
      <alignment horizontal="right" vertical="center"/>
      <protection/>
    </xf>
    <xf numFmtId="166" fontId="13" fillId="0" borderId="46" xfId="20" applyNumberFormat="1" applyBorder="1" applyAlignment="1">
      <alignment vertical="center"/>
      <protection/>
    </xf>
    <xf numFmtId="166" fontId="13" fillId="0" borderId="84" xfId="20" applyNumberFormat="1" applyBorder="1" applyAlignment="1">
      <alignment vertical="center"/>
      <protection/>
    </xf>
    <xf numFmtId="0" fontId="4" fillId="2" borderId="1" xfId="20" applyFont="1" applyFill="1" applyBorder="1" applyAlignment="1">
      <alignment horizontal="center"/>
      <protection/>
    </xf>
    <xf numFmtId="0" fontId="4" fillId="2" borderId="80" xfId="20" applyFont="1" applyFill="1" applyBorder="1" applyAlignment="1">
      <alignment horizontal="center"/>
      <protection/>
    </xf>
    <xf numFmtId="0" fontId="4" fillId="2" borderId="53" xfId="20" applyFont="1" applyFill="1" applyBorder="1" applyAlignment="1">
      <alignment horizontal="center"/>
      <protection/>
    </xf>
    <xf numFmtId="0" fontId="0" fillId="2" borderId="33" xfId="20" applyFont="1" applyFill="1" applyBorder="1" applyAlignment="1">
      <alignment horizontal="center"/>
      <protection/>
    </xf>
    <xf numFmtId="0" fontId="0" fillId="2" borderId="35" xfId="20" applyFont="1" applyFill="1" applyBorder="1" applyAlignment="1">
      <alignment horizontal="center"/>
      <protection/>
    </xf>
    <xf numFmtId="0" fontId="0" fillId="2" borderId="44" xfId="20" applyFont="1" applyFill="1" applyBorder="1" applyAlignment="1">
      <alignment horizontal="center"/>
      <protection/>
    </xf>
    <xf numFmtId="0" fontId="0" fillId="2" borderId="72" xfId="20" applyFont="1" applyFill="1" applyBorder="1" applyAlignment="1">
      <alignment horizontal="center"/>
      <protection/>
    </xf>
    <xf numFmtId="0" fontId="0" fillId="2" borderId="43" xfId="20" applyFont="1" applyFill="1" applyBorder="1" applyAlignment="1">
      <alignment horizontal="center"/>
      <protection/>
    </xf>
    <xf numFmtId="0" fontId="0" fillId="2" borderId="59" xfId="20" applyFont="1" applyFill="1" applyBorder="1" applyAlignment="1">
      <alignment horizontal="center"/>
      <protection/>
    </xf>
    <xf numFmtId="4" fontId="0" fillId="0" borderId="4" xfId="20" applyNumberFormat="1" applyFont="1" applyBorder="1" applyAlignment="1">
      <alignment horizontal="center"/>
      <protection/>
    </xf>
    <xf numFmtId="4" fontId="0" fillId="0" borderId="3" xfId="20" applyNumberFormat="1" applyFont="1" applyBorder="1" applyAlignment="1">
      <alignment horizontal="center"/>
      <protection/>
    </xf>
    <xf numFmtId="0" fontId="0" fillId="0" borderId="22" xfId="20" applyFont="1" applyBorder="1" applyAlignment="1">
      <alignment horizontal="center"/>
      <protection/>
    </xf>
    <xf numFmtId="0" fontId="0" fillId="0" borderId="22" xfId="20" applyFont="1" applyFill="1" applyBorder="1" applyAlignment="1">
      <alignment horizontal="center"/>
      <protection/>
    </xf>
    <xf numFmtId="0" fontId="0" fillId="0" borderId="24" xfId="20" applyFont="1" applyFill="1" applyBorder="1" applyAlignment="1">
      <alignment horizontal="center"/>
      <protection/>
    </xf>
    <xf numFmtId="4" fontId="0" fillId="0" borderId="22" xfId="20" applyNumberFormat="1" applyFont="1" applyFill="1" applyBorder="1" applyAlignment="1">
      <alignment horizontal="center"/>
      <protection/>
    </xf>
    <xf numFmtId="4" fontId="0" fillId="0" borderId="40" xfId="20" applyNumberFormat="1" applyFont="1" applyBorder="1" applyAlignment="1">
      <alignment horizontal="center"/>
      <protection/>
    </xf>
    <xf numFmtId="4" fontId="0" fillId="0" borderId="16" xfId="20" applyNumberFormat="1" applyFont="1" applyBorder="1" applyAlignment="1">
      <alignment horizontal="center"/>
      <protection/>
    </xf>
    <xf numFmtId="4" fontId="0" fillId="0" borderId="20" xfId="20" applyNumberFormat="1" applyFont="1" applyBorder="1" applyAlignment="1">
      <alignment horizontal="center"/>
      <protection/>
    </xf>
    <xf numFmtId="3" fontId="0" fillId="0" borderId="68" xfId="20" applyNumberFormat="1" applyFont="1" applyBorder="1" applyAlignment="1">
      <alignment horizontal="center"/>
      <protection/>
    </xf>
    <xf numFmtId="3" fontId="0" fillId="0" borderId="68" xfId="20" applyNumberFormat="1" applyFont="1" applyFill="1" applyBorder="1" applyAlignment="1">
      <alignment horizontal="center"/>
      <protection/>
    </xf>
    <xf numFmtId="3" fontId="0" fillId="0" borderId="81" xfId="20" applyNumberFormat="1" applyFont="1" applyFill="1" applyBorder="1" applyAlignment="1">
      <alignment horizontal="center"/>
      <protection/>
    </xf>
    <xf numFmtId="4" fontId="0" fillId="0" borderId="68" xfId="20" applyNumberFormat="1" applyFont="1" applyBorder="1" applyAlignment="1">
      <alignment horizontal="center"/>
      <protection/>
    </xf>
    <xf numFmtId="4" fontId="0" fillId="0" borderId="24" xfId="20" applyNumberFormat="1" applyFont="1" applyFill="1" applyBorder="1" applyAlignment="1">
      <alignment horizontal="center"/>
      <protection/>
    </xf>
    <xf numFmtId="3" fontId="0" fillId="0" borderId="22" xfId="20" applyNumberFormat="1" applyFont="1" applyBorder="1" applyAlignment="1">
      <alignment horizontal="center"/>
      <protection/>
    </xf>
    <xf numFmtId="3" fontId="0" fillId="0" borderId="22" xfId="20" applyNumberFormat="1" applyFont="1" applyFill="1" applyBorder="1" applyAlignment="1">
      <alignment horizontal="center"/>
      <protection/>
    </xf>
    <xf numFmtId="3" fontId="0" fillId="0" borderId="24" xfId="20" applyNumberFormat="1" applyFont="1" applyFill="1" applyBorder="1" applyAlignment="1">
      <alignment horizontal="center"/>
      <protection/>
    </xf>
    <xf numFmtId="4" fontId="0" fillId="0" borderId="54" xfId="20" applyNumberFormat="1" applyFont="1" applyBorder="1" applyAlignment="1">
      <alignment horizontal="center"/>
      <protection/>
    </xf>
    <xf numFmtId="4" fontId="0" fillId="0" borderId="22" xfId="20" applyNumberFormat="1" applyFont="1" applyBorder="1" applyAlignment="1">
      <alignment horizontal="center"/>
      <protection/>
    </xf>
    <xf numFmtId="4" fontId="0" fillId="0" borderId="26" xfId="20" applyNumberFormat="1" applyFont="1" applyBorder="1" applyAlignment="1">
      <alignment horizontal="center"/>
      <protection/>
    </xf>
    <xf numFmtId="0" fontId="0" fillId="0" borderId="43" xfId="20" applyFont="1" applyBorder="1" applyAlignment="1">
      <alignment horizontal="center"/>
      <protection/>
    </xf>
    <xf numFmtId="0" fontId="0" fillId="0" borderId="43" xfId="20" applyFont="1" applyFill="1" applyBorder="1" applyAlignment="1">
      <alignment horizontal="center"/>
      <protection/>
    </xf>
    <xf numFmtId="0" fontId="0" fillId="0" borderId="44" xfId="20" applyFont="1" applyFill="1" applyBorder="1" applyAlignment="1">
      <alignment horizontal="center"/>
      <protection/>
    </xf>
    <xf numFmtId="4" fontId="0" fillId="0" borderId="43" xfId="20" applyNumberFormat="1" applyFont="1" applyFill="1" applyBorder="1" applyAlignment="1">
      <alignment horizontal="center"/>
      <protection/>
    </xf>
    <xf numFmtId="4" fontId="0" fillId="0" borderId="72" xfId="20" applyNumberFormat="1" applyFont="1" applyBorder="1" applyAlignment="1">
      <alignment horizontal="center"/>
      <protection/>
    </xf>
    <xf numFmtId="4" fontId="0" fillId="0" borderId="43" xfId="20" applyNumberFormat="1" applyFont="1" applyBorder="1" applyAlignment="1">
      <alignment horizontal="center"/>
      <protection/>
    </xf>
    <xf numFmtId="4" fontId="0" fillId="0" borderId="59" xfId="20" applyNumberFormat="1" applyFont="1" applyBorder="1" applyAlignment="1">
      <alignment horizontal="center"/>
      <protection/>
    </xf>
    <xf numFmtId="3" fontId="11" fillId="2" borderId="36" xfId="20" applyNumberFormat="1" applyFont="1" applyFill="1" applyBorder="1" applyAlignment="1">
      <alignment horizontal="left" vertical="center"/>
      <protection/>
    </xf>
    <xf numFmtId="0" fontId="9" fillId="0" borderId="82" xfId="20" applyFont="1" applyBorder="1" applyAlignment="1">
      <alignment horizontal="left" vertical="center"/>
      <protection/>
    </xf>
    <xf numFmtId="0" fontId="9" fillId="0" borderId="37" xfId="20" applyFont="1" applyBorder="1" applyAlignment="1">
      <alignment horizontal="left" vertical="center"/>
      <protection/>
    </xf>
    <xf numFmtId="0" fontId="9" fillId="0" borderId="32" xfId="20" applyFont="1" applyBorder="1" applyAlignment="1">
      <alignment horizontal="left" vertical="center"/>
      <protection/>
    </xf>
    <xf numFmtId="0" fontId="9" fillId="0" borderId="46" xfId="20" applyFont="1" applyBorder="1" applyAlignment="1">
      <alignment horizontal="left" vertical="center"/>
      <protection/>
    </xf>
    <xf numFmtId="0" fontId="9" fillId="0" borderId="35" xfId="20" applyFont="1" applyBorder="1" applyAlignment="1">
      <alignment horizontal="left" vertical="center"/>
      <protection/>
    </xf>
    <xf numFmtId="3" fontId="7" fillId="2" borderId="68" xfId="20" applyNumberFormat="1" applyFont="1" applyFill="1" applyBorder="1" applyAlignment="1">
      <alignment horizontal="center" vertical="center"/>
      <protection/>
    </xf>
    <xf numFmtId="0" fontId="4" fillId="0" borderId="68" xfId="20" applyFont="1" applyBorder="1" applyAlignment="1">
      <alignment vertical="center"/>
      <protection/>
    </xf>
    <xf numFmtId="0" fontId="4" fillId="0" borderId="81" xfId="20" applyFont="1" applyBorder="1" applyAlignment="1">
      <alignment vertical="center"/>
      <protection/>
    </xf>
    <xf numFmtId="0" fontId="4" fillId="0" borderId="43" xfId="20" applyFont="1" applyBorder="1" applyAlignment="1">
      <alignment horizontal="center" vertical="center"/>
      <protection/>
    </xf>
    <xf numFmtId="0" fontId="4" fillId="0" borderId="43" xfId="20" applyFont="1" applyBorder="1" applyAlignment="1">
      <alignment vertical="center"/>
      <protection/>
    </xf>
    <xf numFmtId="0" fontId="4" fillId="0" borderId="44" xfId="20" applyFont="1" applyBorder="1" applyAlignment="1">
      <alignment vertical="center"/>
      <protection/>
    </xf>
    <xf numFmtId="0" fontId="4" fillId="0" borderId="3" xfId="20" applyFont="1" applyBorder="1" applyAlignment="1">
      <alignment vertical="center"/>
      <protection/>
    </xf>
    <xf numFmtId="0" fontId="4" fillId="0" borderId="59" xfId="20" applyFont="1" applyBorder="1" applyAlignment="1">
      <alignment vertical="center"/>
      <protection/>
    </xf>
    <xf numFmtId="3" fontId="7" fillId="0" borderId="19" xfId="20" applyNumberFormat="1" applyFont="1" applyBorder="1" applyAlignment="1">
      <alignment horizontal="left"/>
      <protection/>
    </xf>
    <xf numFmtId="0" fontId="13" fillId="0" borderId="16" xfId="20" applyBorder="1" applyAlignment="1">
      <alignment horizontal="left"/>
      <protection/>
    </xf>
    <xf numFmtId="166" fontId="7" fillId="0" borderId="16" xfId="20" applyNumberFormat="1" applyFont="1" applyBorder="1" applyAlignment="1">
      <alignment horizontal="right"/>
      <protection/>
    </xf>
    <xf numFmtId="166" fontId="4" fillId="0" borderId="16" xfId="20" applyNumberFormat="1" applyFont="1" applyBorder="1" applyAlignment="1">
      <alignment/>
      <protection/>
    </xf>
    <xf numFmtId="166" fontId="4" fillId="0" borderId="18" xfId="20" applyNumberFormat="1" applyFont="1" applyBorder="1" applyAlignment="1">
      <alignment/>
      <protection/>
    </xf>
    <xf numFmtId="3" fontId="7" fillId="0" borderId="36" xfId="20" applyNumberFormat="1" applyFont="1" applyBorder="1" applyAlignment="1">
      <alignment horizontal="left"/>
      <protection/>
    </xf>
    <xf numFmtId="0" fontId="13" fillId="0" borderId="82" xfId="20" applyBorder="1" applyAlignment="1">
      <alignment horizontal="left"/>
      <protection/>
    </xf>
    <xf numFmtId="0" fontId="13" fillId="0" borderId="37" xfId="20" applyBorder="1" applyAlignment="1">
      <alignment horizontal="left"/>
      <protection/>
    </xf>
    <xf numFmtId="166" fontId="7" fillId="0" borderId="78" xfId="20" applyNumberFormat="1" applyFont="1" applyBorder="1" applyAlignment="1">
      <alignment horizontal="right"/>
      <protection/>
    </xf>
    <xf numFmtId="166" fontId="13" fillId="0" borderId="82" xfId="20" applyNumberFormat="1" applyBorder="1" applyAlignment="1">
      <alignment/>
      <protection/>
    </xf>
    <xf numFmtId="166" fontId="13" fillId="0" borderId="83" xfId="20" applyNumberFormat="1" applyBorder="1" applyAlignment="1">
      <alignment/>
      <protection/>
    </xf>
    <xf numFmtId="3" fontId="7" fillId="0" borderId="25" xfId="20" applyNumberFormat="1" applyFont="1" applyBorder="1" applyAlignment="1">
      <alignment horizontal="left"/>
      <protection/>
    </xf>
    <xf numFmtId="0" fontId="13" fillId="0" borderId="22" xfId="20" applyBorder="1" applyAlignment="1">
      <alignment horizontal="left"/>
      <protection/>
    </xf>
    <xf numFmtId="166" fontId="7" fillId="0" borderId="22" xfId="20" applyNumberFormat="1" applyFont="1" applyFill="1" applyBorder="1" applyAlignment="1">
      <alignment horizontal="right"/>
      <protection/>
    </xf>
    <xf numFmtId="166" fontId="4" fillId="0" borderId="22" xfId="20" applyNumberFormat="1" applyFont="1" applyFill="1" applyBorder="1" applyAlignment="1">
      <alignment/>
      <protection/>
    </xf>
    <xf numFmtId="166" fontId="4" fillId="0" borderId="24" xfId="20" applyNumberFormat="1" applyFont="1" applyFill="1" applyBorder="1" applyAlignment="1">
      <alignment/>
      <protection/>
    </xf>
    <xf numFmtId="166" fontId="7" fillId="0" borderId="22" xfId="20" applyNumberFormat="1" applyFont="1" applyBorder="1" applyAlignment="1">
      <alignment horizontal="right"/>
      <protection/>
    </xf>
    <xf numFmtId="166" fontId="13" fillId="0" borderId="22" xfId="20" applyNumberFormat="1" applyBorder="1" applyAlignment="1">
      <alignment/>
      <protection/>
    </xf>
    <xf numFmtId="166" fontId="13" fillId="0" borderId="26" xfId="20" applyNumberFormat="1" applyBorder="1" applyAlignment="1">
      <alignment/>
      <protection/>
    </xf>
    <xf numFmtId="166" fontId="4" fillId="0" borderId="22" xfId="20" applyNumberFormat="1" applyFont="1" applyBorder="1" applyAlignment="1">
      <alignment/>
      <protection/>
    </xf>
    <xf numFmtId="166" fontId="4" fillId="0" borderId="24" xfId="20" applyNumberFormat="1" applyFont="1" applyBorder="1" applyAlignment="1">
      <alignment/>
      <protection/>
    </xf>
    <xf numFmtId="0" fontId="0" fillId="0" borderId="38" xfId="20" applyFont="1" applyBorder="1" applyAlignment="1">
      <alignment horizontal="center" vertical="center"/>
      <protection/>
    </xf>
    <xf numFmtId="0" fontId="0" fillId="0" borderId="32" xfId="20" applyFont="1" applyBorder="1" applyAlignment="1">
      <alignment horizontal="center" vertical="center"/>
      <protection/>
    </xf>
    <xf numFmtId="0" fontId="0" fillId="0" borderId="62" xfId="20" applyFont="1" applyBorder="1" applyAlignment="1">
      <alignment horizontal="center" vertical="center" wrapText="1"/>
      <protection/>
    </xf>
    <xf numFmtId="0" fontId="0" fillId="0" borderId="45" xfId="20" applyFont="1" applyBorder="1" applyAlignment="1">
      <alignment horizontal="center" vertical="center" wrapText="1"/>
      <protection/>
    </xf>
    <xf numFmtId="0" fontId="0" fillId="0" borderId="46" xfId="20" applyFont="1" applyBorder="1" applyAlignment="1">
      <alignment horizontal="center" vertical="center"/>
      <protection/>
    </xf>
    <xf numFmtId="0" fontId="0" fillId="2" borderId="32" xfId="20" applyFont="1" applyFill="1" applyBorder="1" applyAlignment="1">
      <alignment vertical="center"/>
      <protection/>
    </xf>
    <xf numFmtId="0" fontId="13" fillId="2" borderId="46" xfId="20" applyFill="1" applyBorder="1" applyAlignment="1">
      <alignment vertical="center"/>
      <protection/>
    </xf>
    <xf numFmtId="0" fontId="7" fillId="2" borderId="83" xfId="20" applyFont="1" applyFill="1" applyBorder="1" applyAlignment="1">
      <alignment horizontal="center" vertical="center" wrapText="1"/>
      <protection/>
    </xf>
    <xf numFmtId="0" fontId="13" fillId="0" borderId="84" xfId="20" applyBorder="1" applyAlignment="1">
      <alignment horizontal="center" vertical="center" wrapText="1"/>
      <protection/>
    </xf>
    <xf numFmtId="0" fontId="4" fillId="0" borderId="80" xfId="20" applyFont="1" applyBorder="1">
      <alignment/>
      <protection/>
    </xf>
    <xf numFmtId="0" fontId="4" fillId="0" borderId="53" xfId="20" applyFont="1" applyBorder="1">
      <alignment/>
      <protection/>
    </xf>
    <xf numFmtId="0" fontId="4" fillId="2" borderId="79" xfId="20" applyFont="1" applyFill="1" applyBorder="1" applyAlignment="1">
      <alignment vertical="center"/>
      <protection/>
    </xf>
    <xf numFmtId="0" fontId="4" fillId="2" borderId="19" xfId="20" applyFont="1" applyFill="1" applyBorder="1" applyAlignment="1">
      <alignment vertical="center"/>
      <protection/>
    </xf>
    <xf numFmtId="0" fontId="13" fillId="0" borderId="18" xfId="20" applyBorder="1" applyAlignment="1">
      <alignment horizontal="center" vertical="center"/>
      <protection/>
    </xf>
    <xf numFmtId="0" fontId="7" fillId="2" borderId="82" xfId="20" applyFont="1" applyFill="1" applyBorder="1" applyAlignment="1">
      <alignment horizontal="center" vertical="center"/>
      <protection/>
    </xf>
    <xf numFmtId="0" fontId="13" fillId="0" borderId="83" xfId="20" applyBorder="1" applyAlignment="1">
      <alignment/>
      <protection/>
    </xf>
    <xf numFmtId="0" fontId="4" fillId="2" borderId="85" xfId="20" applyFont="1" applyFill="1" applyBorder="1" applyAlignment="1">
      <alignment vertical="center"/>
      <protection/>
    </xf>
    <xf numFmtId="0" fontId="0" fillId="0" borderId="47" xfId="20" applyFont="1" applyBorder="1" applyAlignment="1">
      <alignment vertical="center"/>
      <protection/>
    </xf>
    <xf numFmtId="0" fontId="11" fillId="2" borderId="85" xfId="20" applyFont="1" applyFill="1" applyBorder="1" applyAlignment="1">
      <alignment horizontal="center" vertical="center" wrapText="1"/>
      <protection/>
    </xf>
    <xf numFmtId="0" fontId="13" fillId="0" borderId="47" xfId="20" applyBorder="1" applyAlignment="1">
      <alignment horizontal="center" vertical="center" wrapText="1"/>
      <protection/>
    </xf>
    <xf numFmtId="0" fontId="7" fillId="2" borderId="80" xfId="20" applyFont="1" applyFill="1" applyBorder="1" applyAlignment="1">
      <alignment horizontal="center"/>
      <protection/>
    </xf>
    <xf numFmtId="0" fontId="13" fillId="0" borderId="53" xfId="20" applyBorder="1" applyAlignment="1">
      <alignment/>
      <protection/>
    </xf>
    <xf numFmtId="0" fontId="12" fillId="2" borderId="85" xfId="20" applyFont="1" applyFill="1" applyBorder="1" applyAlignment="1">
      <alignment horizontal="center" vertical="center"/>
      <protection/>
    </xf>
    <xf numFmtId="0" fontId="12" fillId="2" borderId="50" xfId="20" applyFont="1" applyFill="1" applyBorder="1" applyAlignment="1">
      <alignment horizontal="center" vertical="center"/>
      <protection/>
    </xf>
    <xf numFmtId="0" fontId="3" fillId="2" borderId="36" xfId="20" applyFont="1" applyFill="1" applyBorder="1" applyAlignment="1">
      <alignment horizontal="center" vertical="center"/>
      <protection/>
    </xf>
    <xf numFmtId="0" fontId="3" fillId="2" borderId="82" xfId="20" applyFont="1" applyFill="1" applyBorder="1" applyAlignment="1">
      <alignment horizontal="center" vertical="center"/>
      <protection/>
    </xf>
    <xf numFmtId="0" fontId="3" fillId="2" borderId="83" xfId="20" applyFont="1" applyFill="1" applyBorder="1" applyAlignment="1">
      <alignment horizontal="center" vertical="center"/>
      <protection/>
    </xf>
    <xf numFmtId="0" fontId="3" fillId="2" borderId="36" xfId="20" applyFont="1" applyFill="1" applyBorder="1" applyAlignment="1">
      <alignment horizontal="center" vertical="center" wrapText="1"/>
      <protection/>
    </xf>
    <xf numFmtId="0" fontId="3" fillId="2" borderId="82" xfId="20" applyFont="1" applyFill="1" applyBorder="1" applyAlignment="1">
      <alignment horizontal="center" vertical="center" wrapText="1"/>
      <protection/>
    </xf>
    <xf numFmtId="0" fontId="3" fillId="2" borderId="83" xfId="20" applyFont="1" applyFill="1" applyBorder="1" applyAlignment="1">
      <alignment horizontal="center" vertical="center" wrapText="1"/>
      <protection/>
    </xf>
    <xf numFmtId="166" fontId="7" fillId="0" borderId="0" xfId="20" applyNumberFormat="1" applyFont="1" applyFill="1" applyBorder="1" applyAlignment="1">
      <alignment horizontal="center" vertical="center" wrapText="1"/>
      <protection/>
    </xf>
    <xf numFmtId="166" fontId="0" fillId="0" borderId="0" xfId="20" applyNumberFormat="1" applyFont="1" applyFill="1" applyBorder="1" applyAlignment="1">
      <alignment horizontal="center" vertical="center" wrapText="1"/>
      <protection/>
    </xf>
    <xf numFmtId="0" fontId="9" fillId="0" borderId="86" xfId="20" applyFont="1" applyBorder="1" applyAlignment="1">
      <alignment horizontal="center" vertical="center" wrapText="1"/>
      <protection/>
    </xf>
    <xf numFmtId="0" fontId="9" fillId="0" borderId="47" xfId="20" applyFont="1" applyBorder="1" applyAlignment="1">
      <alignment horizontal="center" vertical="center" wrapText="1"/>
      <protection/>
    </xf>
    <xf numFmtId="0" fontId="4" fillId="2" borderId="78" xfId="21" applyFont="1" applyFill="1" applyBorder="1" applyAlignment="1">
      <alignment horizontal="center" vertical="center"/>
      <protection/>
    </xf>
    <xf numFmtId="0" fontId="13" fillId="0" borderId="82" xfId="20" applyBorder="1" applyAlignment="1">
      <alignment horizontal="center" vertical="center"/>
      <protection/>
    </xf>
    <xf numFmtId="0" fontId="13" fillId="0" borderId="76" xfId="20" applyBorder="1" applyAlignment="1">
      <alignment horizontal="center" vertical="center"/>
      <protection/>
    </xf>
    <xf numFmtId="0" fontId="13" fillId="0" borderId="23" xfId="20" applyBorder="1" applyAlignment="1">
      <alignment horizontal="center" vertical="center"/>
      <protection/>
    </xf>
    <xf numFmtId="166" fontId="7" fillId="2" borderId="46" xfId="20" applyNumberFormat="1" applyFont="1" applyFill="1" applyBorder="1" applyAlignment="1">
      <alignment vertical="center"/>
      <protection/>
    </xf>
    <xf numFmtId="166" fontId="7" fillId="2" borderId="84" xfId="20" applyNumberFormat="1" applyFont="1" applyFill="1" applyBorder="1" applyAlignment="1">
      <alignment vertical="center"/>
      <protection/>
    </xf>
    <xf numFmtId="3" fontId="7" fillId="0" borderId="32" xfId="20" applyNumberFormat="1" applyFont="1" applyBorder="1" applyAlignment="1">
      <alignment horizontal="left"/>
      <protection/>
    </xf>
    <xf numFmtId="0" fontId="13" fillId="0" borderId="46" xfId="20" applyBorder="1" applyAlignment="1">
      <alignment horizontal="left"/>
      <protection/>
    </xf>
    <xf numFmtId="0" fontId="13" fillId="0" borderId="35" xfId="20" applyBorder="1" applyAlignment="1">
      <alignment horizontal="left"/>
      <protection/>
    </xf>
    <xf numFmtId="166" fontId="7" fillId="0" borderId="45" xfId="20" applyNumberFormat="1" applyFont="1" applyBorder="1" applyAlignment="1">
      <alignment horizontal="right"/>
      <protection/>
    </xf>
    <xf numFmtId="166" fontId="4" fillId="0" borderId="45" xfId="20" applyNumberFormat="1" applyFont="1" applyBorder="1" applyAlignment="1">
      <alignment/>
      <protection/>
    </xf>
    <xf numFmtId="166" fontId="4" fillId="0" borderId="33" xfId="20" applyNumberFormat="1" applyFont="1" applyBorder="1" applyAlignment="1">
      <alignment/>
      <protection/>
    </xf>
    <xf numFmtId="3" fontId="7" fillId="0" borderId="58" xfId="20" applyNumberFormat="1" applyFont="1" applyBorder="1" applyAlignment="1">
      <alignment horizontal="left"/>
      <protection/>
    </xf>
    <xf numFmtId="0" fontId="13" fillId="0" borderId="43" xfId="20" applyBorder="1" applyAlignment="1">
      <alignment horizontal="left"/>
      <protection/>
    </xf>
    <xf numFmtId="166" fontId="7" fillId="0" borderId="43" xfId="20" applyNumberFormat="1" applyFont="1" applyBorder="1" applyAlignment="1">
      <alignment horizontal="right"/>
      <protection/>
    </xf>
    <xf numFmtId="166" fontId="13" fillId="0" borderId="43" xfId="20" applyNumberFormat="1" applyBorder="1" applyAlignment="1">
      <alignment/>
      <protection/>
    </xf>
    <xf numFmtId="166" fontId="13" fillId="0" borderId="59" xfId="20" applyNumberFormat="1" applyBorder="1" applyAlignment="1">
      <alignment/>
      <protection/>
    </xf>
    <xf numFmtId="3" fontId="7" fillId="0" borderId="32" xfId="0" applyNumberFormat="1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35" xfId="0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3" fontId="7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3" fontId="7" fillId="2" borderId="28" xfId="0" applyNumberFormat="1" applyFont="1" applyFill="1" applyBorder="1" applyAlignment="1">
      <alignment horizontal="left" vertical="center" wrapText="1"/>
    </xf>
    <xf numFmtId="0" fontId="0" fillId="0" borderId="73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4" fillId="0" borderId="81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3" fontId="7" fillId="2" borderId="46" xfId="0" applyNumberFormat="1" applyFont="1" applyFill="1" applyBorder="1" applyAlignment="1">
      <alignment vertical="center"/>
    </xf>
    <xf numFmtId="0" fontId="7" fillId="2" borderId="46" xfId="0" applyFont="1" applyFill="1" applyBorder="1" applyAlignment="1">
      <alignment vertical="center"/>
    </xf>
    <xf numFmtId="0" fontId="7" fillId="2" borderId="84" xfId="0" applyFont="1" applyFill="1" applyBorder="1" applyAlignment="1">
      <alignment vertical="center"/>
    </xf>
    <xf numFmtId="3" fontId="7" fillId="0" borderId="45" xfId="0" applyNumberFormat="1" applyFont="1" applyBorder="1" applyAlignment="1">
      <alignment horizontal="right"/>
    </xf>
    <xf numFmtId="0" fontId="4" fillId="0" borderId="45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3" fontId="3" fillId="0" borderId="76" xfId="0" applyNumberFormat="1" applyFont="1" applyFill="1" applyBorder="1" applyAlignment="1">
      <alignment horizontal="center"/>
    </xf>
    <xf numFmtId="3" fontId="3" fillId="0" borderId="54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/>
    </xf>
    <xf numFmtId="3" fontId="3" fillId="0" borderId="76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3" fontId="7" fillId="0" borderId="33" xfId="0" applyNumberFormat="1" applyFont="1" applyFill="1" applyBorder="1" applyAlignment="1">
      <alignment horizontal="right" vertical="center"/>
    </xf>
    <xf numFmtId="0" fontId="0" fillId="0" borderId="46" xfId="0" applyFill="1" applyBorder="1" applyAlignment="1">
      <alignment vertical="center"/>
    </xf>
    <xf numFmtId="3" fontId="3" fillId="0" borderId="25" xfId="0" applyNumberFormat="1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84" xfId="0" applyFill="1" applyBorder="1" applyAlignment="1">
      <alignment vertical="center"/>
    </xf>
    <xf numFmtId="2" fontId="0" fillId="0" borderId="22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3" fontId="3" fillId="0" borderId="22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3" fontId="3" fillId="0" borderId="21" xfId="0" applyNumberFormat="1" applyFont="1" applyFill="1" applyBorder="1" applyAlignment="1">
      <alignment horizontal="left"/>
    </xf>
    <xf numFmtId="3" fontId="3" fillId="0" borderId="76" xfId="0" applyNumberFormat="1" applyFont="1" applyFill="1" applyBorder="1" applyAlignment="1">
      <alignment horizontal="left"/>
    </xf>
    <xf numFmtId="3" fontId="3" fillId="0" borderId="54" xfId="0" applyNumberFormat="1" applyFont="1" applyFill="1" applyBorder="1" applyAlignment="1">
      <alignment horizontal="left"/>
    </xf>
    <xf numFmtId="0" fontId="0" fillId="0" borderId="46" xfId="0" applyFont="1" applyFill="1" applyBorder="1" applyAlignment="1">
      <alignment/>
    </xf>
    <xf numFmtId="3" fontId="4" fillId="0" borderId="36" xfId="0" applyNumberFormat="1" applyFont="1" applyFill="1" applyBorder="1" applyAlignment="1">
      <alignment horizontal="left" vertical="center"/>
    </xf>
    <xf numFmtId="3" fontId="4" fillId="0" borderId="82" xfId="0" applyNumberFormat="1" applyFont="1" applyFill="1" applyBorder="1" applyAlignment="1">
      <alignment horizontal="left" vertical="center"/>
    </xf>
    <xf numFmtId="3" fontId="4" fillId="0" borderId="37" xfId="0" applyNumberFormat="1" applyFont="1" applyFill="1" applyBorder="1" applyAlignment="1">
      <alignment horizontal="left" vertical="center"/>
    </xf>
    <xf numFmtId="3" fontId="4" fillId="0" borderId="38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39" xfId="0" applyNumberFormat="1" applyFont="1" applyFill="1" applyBorder="1" applyAlignment="1">
      <alignment horizontal="left" vertical="center"/>
    </xf>
    <xf numFmtId="3" fontId="7" fillId="0" borderId="78" xfId="0" applyNumberFormat="1" applyFont="1" applyFill="1" applyBorder="1" applyAlignment="1">
      <alignment horizontal="center" vertical="center"/>
    </xf>
    <xf numFmtId="0" fontId="0" fillId="0" borderId="82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" fontId="0" fillId="0" borderId="58" xfId="0" applyNumberFormat="1" applyFont="1" applyBorder="1" applyAlignment="1">
      <alignment horizontal="center"/>
    </xf>
    <xf numFmtId="0" fontId="7" fillId="2" borderId="82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" fillId="2" borderId="50" xfId="0" applyFont="1" applyFill="1" applyBorder="1" applyAlignment="1">
      <alignment vertical="center"/>
    </xf>
    <xf numFmtId="3" fontId="7" fillId="2" borderId="82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2" borderId="36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/>
    </xf>
    <xf numFmtId="0" fontId="0" fillId="0" borderId="83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26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7" fillId="2" borderId="79" xfId="21" applyFont="1" applyFill="1" applyBorder="1" applyAlignment="1">
      <alignment horizontal="center" vertical="center"/>
      <protection/>
    </xf>
    <xf numFmtId="0" fontId="7" fillId="2" borderId="61" xfId="21" applyFont="1" applyFill="1" applyBorder="1" applyAlignment="1">
      <alignment horizontal="center" vertical="center"/>
      <protection/>
    </xf>
    <xf numFmtId="0" fontId="7" fillId="2" borderId="48" xfId="21" applyFont="1" applyFill="1" applyBorder="1" applyAlignment="1">
      <alignment horizontal="center" vertical="center"/>
      <protection/>
    </xf>
    <xf numFmtId="0" fontId="11" fillId="2" borderId="86" xfId="21" applyFont="1" applyFill="1" applyBorder="1" applyAlignment="1">
      <alignment horizontal="center" vertical="center" wrapText="1"/>
      <protection/>
    </xf>
    <xf numFmtId="0" fontId="11" fillId="2" borderId="47" xfId="21" applyFont="1" applyFill="1" applyBorder="1" applyAlignment="1">
      <alignment horizontal="center" vertical="center" wrapText="1"/>
      <protection/>
    </xf>
    <xf numFmtId="0" fontId="7" fillId="2" borderId="62" xfId="21" applyFont="1" applyFill="1" applyBorder="1" applyAlignment="1">
      <alignment horizontal="center" vertical="center" wrapText="1"/>
      <protection/>
    </xf>
    <xf numFmtId="0" fontId="7" fillId="2" borderId="45" xfId="21" applyFont="1" applyFill="1" applyBorder="1" applyAlignment="1">
      <alignment horizontal="center" vertical="center" wrapText="1"/>
      <protection/>
    </xf>
    <xf numFmtId="3" fontId="3" fillId="0" borderId="24" xfId="0" applyNumberFormat="1" applyFont="1" applyBorder="1" applyAlignment="1">
      <alignment horizontal="right"/>
    </xf>
    <xf numFmtId="3" fontId="3" fillId="0" borderId="76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0" fontId="0" fillId="0" borderId="44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3" fontId="7" fillId="2" borderId="27" xfId="0" applyNumberFormat="1" applyFont="1" applyFill="1" applyBorder="1" applyAlignment="1">
      <alignment horizontal="left" vertical="center"/>
    </xf>
    <xf numFmtId="3" fontId="7" fillId="2" borderId="77" xfId="0" applyNumberFormat="1" applyFont="1" applyFill="1" applyBorder="1" applyAlignment="1">
      <alignment horizontal="left" vertical="center"/>
    </xf>
    <xf numFmtId="3" fontId="7" fillId="2" borderId="72" xfId="0" applyNumberFormat="1" applyFont="1" applyFill="1" applyBorder="1" applyAlignment="1">
      <alignment horizontal="left" vertical="center"/>
    </xf>
    <xf numFmtId="3" fontId="0" fillId="0" borderId="1" xfId="0" applyNumberFormat="1" applyFont="1" applyBorder="1" applyAlignment="1">
      <alignment horizontal="center"/>
    </xf>
    <xf numFmtId="3" fontId="0" fillId="0" borderId="53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0" fillId="0" borderId="54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3" fontId="3" fillId="0" borderId="76" xfId="0" applyNumberFormat="1" applyFont="1" applyBorder="1" applyAlignment="1">
      <alignment vertical="center" wrapText="1"/>
    </xf>
    <xf numFmtId="3" fontId="3" fillId="0" borderId="54" xfId="0" applyNumberFormat="1" applyFont="1" applyBorder="1" applyAlignment="1">
      <alignment vertical="center" wrapText="1"/>
    </xf>
    <xf numFmtId="4" fontId="0" fillId="0" borderId="24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54" xfId="0" applyNumberFormat="1" applyFont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4" fillId="2" borderId="15" xfId="0" applyNumberFormat="1" applyFont="1" applyFill="1" applyBorder="1" applyAlignment="1">
      <alignment horizontal="left" vertical="center"/>
    </xf>
    <xf numFmtId="3" fontId="4" fillId="2" borderId="52" xfId="0" applyNumberFormat="1" applyFont="1" applyFill="1" applyBorder="1" applyAlignment="1">
      <alignment horizontal="left" vertical="center"/>
    </xf>
    <xf numFmtId="3" fontId="4" fillId="2" borderId="40" xfId="0" applyNumberFormat="1" applyFont="1" applyFill="1" applyBorder="1" applyAlignment="1">
      <alignment horizontal="left" vertical="center"/>
    </xf>
    <xf numFmtId="3" fontId="7" fillId="2" borderId="83" xfId="0" applyNumberFormat="1" applyFont="1" applyFill="1" applyBorder="1" applyAlignment="1">
      <alignment horizontal="center" vertical="center"/>
    </xf>
    <xf numFmtId="3" fontId="7" fillId="2" borderId="18" xfId="0" applyNumberFormat="1" applyFont="1" applyFill="1" applyBorder="1" applyAlignment="1">
      <alignment horizontal="center" vertical="center"/>
    </xf>
    <xf numFmtId="3" fontId="7" fillId="2" borderId="52" xfId="0" applyNumberFormat="1" applyFont="1" applyFill="1" applyBorder="1" applyAlignment="1">
      <alignment horizontal="center" vertical="center"/>
    </xf>
    <xf numFmtId="3" fontId="7" fillId="2" borderId="17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0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2" fontId="0" fillId="0" borderId="27" xfId="0" applyNumberFormat="1" applyFont="1" applyBorder="1" applyAlignment="1">
      <alignment horizontal="center"/>
    </xf>
    <xf numFmtId="2" fontId="0" fillId="0" borderId="72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left"/>
    </xf>
    <xf numFmtId="3" fontId="7" fillId="0" borderId="76" xfId="0" applyNumberFormat="1" applyFont="1" applyBorder="1" applyAlignment="1">
      <alignment horizontal="left"/>
    </xf>
    <xf numFmtId="3" fontId="7" fillId="0" borderId="54" xfId="0" applyNumberFormat="1" applyFont="1" applyBorder="1" applyAlignment="1">
      <alignment horizontal="left"/>
    </xf>
    <xf numFmtId="3" fontId="7" fillId="2" borderId="33" xfId="0" applyNumberFormat="1" applyFont="1" applyFill="1" applyBorder="1" applyAlignment="1">
      <alignment horizontal="center" vertical="center"/>
    </xf>
    <xf numFmtId="3" fontId="7" fillId="2" borderId="46" xfId="0" applyNumberFormat="1" applyFont="1" applyFill="1" applyBorder="1" applyAlignment="1">
      <alignment horizontal="center" vertical="center"/>
    </xf>
    <xf numFmtId="3" fontId="7" fillId="2" borderId="84" xfId="0" applyNumberFormat="1" applyFont="1" applyFill="1" applyBorder="1" applyAlignment="1">
      <alignment horizontal="center" vertical="center"/>
    </xf>
    <xf numFmtId="0" fontId="7" fillId="2" borderId="76" xfId="21" applyFont="1" applyFill="1" applyBorder="1" applyAlignment="1">
      <alignment horizontal="center" vertical="center"/>
      <protection/>
    </xf>
    <xf numFmtId="0" fontId="7" fillId="2" borderId="23" xfId="21" applyFont="1" applyFill="1" applyBorder="1" applyAlignment="1">
      <alignment horizontal="center" vertical="center"/>
      <protection/>
    </xf>
    <xf numFmtId="0" fontId="4" fillId="2" borderId="80" xfId="21" applyFont="1" applyFill="1" applyBorder="1" applyAlignment="1">
      <alignment horizontal="center" vertical="center"/>
      <protection/>
    </xf>
    <xf numFmtId="0" fontId="4" fillId="2" borderId="53" xfId="21" applyFont="1" applyFill="1" applyBorder="1" applyAlignment="1">
      <alignment horizontal="center" vertical="center"/>
      <protection/>
    </xf>
    <xf numFmtId="0" fontId="0" fillId="0" borderId="27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3" fontId="7" fillId="2" borderId="73" xfId="0" applyNumberFormat="1" applyFont="1" applyFill="1" applyBorder="1" applyAlignment="1">
      <alignment horizontal="center" vertical="center" wrapText="1"/>
    </xf>
    <xf numFmtId="3" fontId="7" fillId="2" borderId="70" xfId="0" applyNumberFormat="1" applyFont="1" applyFill="1" applyBorder="1" applyAlignment="1">
      <alignment horizontal="center" vertical="center" wrapText="1"/>
    </xf>
    <xf numFmtId="4" fontId="0" fillId="0" borderId="81" xfId="0" applyNumberFormat="1" applyFont="1" applyBorder="1" applyAlignment="1">
      <alignment horizontal="center"/>
    </xf>
    <xf numFmtId="4" fontId="0" fillId="0" borderId="53" xfId="0" applyNumberFormat="1" applyFont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2" borderId="72" xfId="0" applyFont="1" applyFill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3" fontId="0" fillId="0" borderId="81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81" xfId="0" applyNumberFormat="1" applyFont="1" applyFill="1" applyBorder="1" applyAlignment="1">
      <alignment horizontal="center"/>
    </xf>
    <xf numFmtId="3" fontId="0" fillId="0" borderId="53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left"/>
    </xf>
    <xf numFmtId="3" fontId="7" fillId="0" borderId="80" xfId="0" applyNumberFormat="1" applyFont="1" applyBorder="1" applyAlignment="1">
      <alignment horizontal="left"/>
    </xf>
    <xf numFmtId="3" fontId="7" fillId="0" borderId="4" xfId="0" applyNumberFormat="1" applyFont="1" applyBorder="1" applyAlignment="1">
      <alignment horizontal="left"/>
    </xf>
    <xf numFmtId="0" fontId="7" fillId="2" borderId="85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vertical="center"/>
    </xf>
    <xf numFmtId="0" fontId="0" fillId="2" borderId="73" xfId="0" applyFont="1" applyFill="1" applyBorder="1" applyAlignment="1">
      <alignment vertical="center"/>
    </xf>
    <xf numFmtId="3" fontId="7" fillId="2" borderId="73" xfId="0" applyNumberFormat="1" applyFont="1" applyFill="1" applyBorder="1" applyAlignment="1">
      <alignment vertical="center"/>
    </xf>
    <xf numFmtId="3" fontId="7" fillId="2" borderId="70" xfId="0" applyNumberFormat="1" applyFont="1" applyFill="1" applyBorder="1" applyAlignment="1">
      <alignment vertical="center"/>
    </xf>
    <xf numFmtId="3" fontId="7" fillId="2" borderId="88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center" vertical="center"/>
    </xf>
    <xf numFmtId="3" fontId="7" fillId="2" borderId="81" xfId="0" applyNumberFormat="1" applyFont="1" applyFill="1" applyBorder="1" applyAlignment="1">
      <alignment horizontal="center" vertical="center"/>
    </xf>
    <xf numFmtId="3" fontId="7" fillId="2" borderId="80" xfId="0" applyNumberFormat="1" applyFont="1" applyFill="1" applyBorder="1" applyAlignment="1">
      <alignment horizontal="center" vertical="center"/>
    </xf>
    <xf numFmtId="3" fontId="7" fillId="2" borderId="53" xfId="0" applyNumberFormat="1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vertical="center"/>
    </xf>
    <xf numFmtId="0" fontId="11" fillId="2" borderId="47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3" fontId="7" fillId="0" borderId="44" xfId="0" applyNumberFormat="1" applyFont="1" applyBorder="1" applyAlignment="1">
      <alignment horizontal="right"/>
    </xf>
    <xf numFmtId="3" fontId="7" fillId="0" borderId="77" xfId="0" applyNumberFormat="1" applyFont="1" applyBorder="1" applyAlignment="1">
      <alignment horizontal="right"/>
    </xf>
    <xf numFmtId="3" fontId="7" fillId="0" borderId="60" xfId="0" applyNumberFormat="1" applyFont="1" applyBorder="1" applyAlignment="1">
      <alignment horizontal="right"/>
    </xf>
    <xf numFmtId="0" fontId="6" fillId="2" borderId="85" xfId="0" applyFont="1" applyFill="1" applyBorder="1" applyAlignment="1">
      <alignment horizontal="center" vertical="center"/>
    </xf>
    <xf numFmtId="0" fontId="6" fillId="2" borderId="86" xfId="0" applyFont="1" applyFill="1" applyBorder="1" applyAlignment="1">
      <alignment horizontal="center" vertical="center"/>
    </xf>
    <xf numFmtId="0" fontId="6" fillId="2" borderId="89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/>
    </xf>
    <xf numFmtId="3" fontId="11" fillId="2" borderId="82" xfId="0" applyNumberFormat="1" applyFont="1" applyFill="1" applyBorder="1" applyAlignment="1">
      <alignment horizontal="left" vertical="center"/>
    </xf>
    <xf numFmtId="3" fontId="11" fillId="2" borderId="37" xfId="0" applyNumberFormat="1" applyFont="1" applyFill="1" applyBorder="1" applyAlignment="1">
      <alignment horizontal="left" vertical="center"/>
    </xf>
    <xf numFmtId="3" fontId="11" fillId="2" borderId="32" xfId="0" applyNumberFormat="1" applyFont="1" applyFill="1" applyBorder="1" applyAlignment="1">
      <alignment horizontal="left" vertical="center"/>
    </xf>
    <xf numFmtId="3" fontId="11" fillId="2" borderId="46" xfId="0" applyNumberFormat="1" applyFont="1" applyFill="1" applyBorder="1" applyAlignment="1">
      <alignment horizontal="left" vertical="center"/>
    </xf>
    <xf numFmtId="3" fontId="11" fillId="2" borderId="35" xfId="0" applyNumberFormat="1" applyFont="1" applyFill="1" applyBorder="1" applyAlignment="1">
      <alignment horizontal="left" vertical="center"/>
    </xf>
    <xf numFmtId="3" fontId="7" fillId="0" borderId="27" xfId="0" applyNumberFormat="1" applyFont="1" applyBorder="1" applyAlignment="1">
      <alignment horizontal="left"/>
    </xf>
    <xf numFmtId="3" fontId="7" fillId="0" borderId="77" xfId="0" applyNumberFormat="1" applyFont="1" applyBorder="1" applyAlignment="1">
      <alignment horizontal="left"/>
    </xf>
    <xf numFmtId="3" fontId="7" fillId="0" borderId="72" xfId="0" applyNumberFormat="1" applyFont="1" applyBorder="1" applyAlignment="1">
      <alignment horizontal="left"/>
    </xf>
    <xf numFmtId="0" fontId="7" fillId="2" borderId="6" xfId="21" applyFont="1" applyFill="1" applyBorder="1" applyAlignment="1">
      <alignment horizontal="center" vertical="center"/>
      <protection/>
    </xf>
    <xf numFmtId="0" fontId="7" fillId="2" borderId="45" xfId="21" applyFont="1" applyFill="1" applyBorder="1" applyAlignment="1">
      <alignment horizontal="center" vertical="center"/>
      <protection/>
    </xf>
    <xf numFmtId="3" fontId="3" fillId="0" borderId="76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Kopie - Plán JI  30.1" xfId="20"/>
    <cellStyle name="normální_RK Odpisový plán na rok 200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workbookViewId="0" topLeftCell="D1">
      <selection activeCell="L1" sqref="L1"/>
    </sheetView>
  </sheetViews>
  <sheetFormatPr defaultColWidth="9.00390625" defaultRowHeight="12.75"/>
  <cols>
    <col min="1" max="1" width="28.125" style="1" customWidth="1"/>
    <col min="2" max="2" width="10.875" style="2" customWidth="1"/>
    <col min="3" max="3" width="9.875" style="2" customWidth="1"/>
    <col min="4" max="4" width="9.75390625" style="2" customWidth="1"/>
    <col min="5" max="5" width="10.625" style="2" customWidth="1"/>
    <col min="6" max="7" width="9.75390625" style="2" customWidth="1"/>
    <col min="8" max="8" width="8.125" style="2" customWidth="1"/>
    <col min="9" max="10" width="10.25390625" style="1" customWidth="1"/>
    <col min="11" max="11" width="9.625" style="1" bestFit="1" customWidth="1"/>
    <col min="12" max="13" width="9.125" style="1" customWidth="1"/>
    <col min="14" max="14" width="10.875" style="1" customWidth="1"/>
    <col min="15" max="15" width="9.25390625" style="1" customWidth="1"/>
    <col min="16" max="17" width="9.125" style="1" customWidth="1"/>
  </cols>
  <sheetData>
    <row r="1" spans="9:15" ht="15">
      <c r="I1" s="3"/>
      <c r="J1" s="3"/>
      <c r="L1" s="4" t="s">
        <v>259</v>
      </c>
      <c r="M1" s="4"/>
      <c r="O1" s="5"/>
    </row>
    <row r="2" spans="1:15" ht="16.5" thickBot="1">
      <c r="A2" s="6"/>
      <c r="B2" s="7"/>
      <c r="C2" s="7"/>
      <c r="D2" s="7"/>
      <c r="E2" s="7"/>
      <c r="F2" s="7"/>
      <c r="G2" s="7"/>
      <c r="H2" s="7"/>
      <c r="I2" s="3"/>
      <c r="J2" s="3"/>
      <c r="L2" s="4" t="s">
        <v>0</v>
      </c>
      <c r="M2" s="4"/>
      <c r="O2" s="5"/>
    </row>
    <row r="3" spans="1:17" ht="24" customHeight="1" thickBot="1">
      <c r="A3" s="590" t="s">
        <v>1</v>
      </c>
      <c r="B3" s="595" t="s">
        <v>2</v>
      </c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7"/>
      <c r="Q3"/>
    </row>
    <row r="4" spans="1:17" ht="12.75">
      <c r="A4" s="591"/>
      <c r="B4" s="8" t="s">
        <v>3</v>
      </c>
      <c r="C4" s="9"/>
      <c r="D4" s="10"/>
      <c r="E4" s="8" t="s">
        <v>4</v>
      </c>
      <c r="F4" s="9"/>
      <c r="G4" s="10"/>
      <c r="H4" s="523" t="s">
        <v>5</v>
      </c>
      <c r="I4" s="594"/>
      <c r="J4" s="9" t="s">
        <v>6</v>
      </c>
      <c r="K4" s="11"/>
      <c r="L4" s="10"/>
      <c r="M4" s="523" t="s">
        <v>7</v>
      </c>
      <c r="N4" s="593"/>
      <c r="Q4"/>
    </row>
    <row r="5" spans="1:17" ht="12.75">
      <c r="A5" s="591"/>
      <c r="B5" s="12" t="s">
        <v>8</v>
      </c>
      <c r="C5" s="13" t="s">
        <v>9</v>
      </c>
      <c r="D5" s="14" t="s">
        <v>10</v>
      </c>
      <c r="E5" s="12" t="s">
        <v>8</v>
      </c>
      <c r="F5" s="13" t="s">
        <v>9</v>
      </c>
      <c r="G5" s="14" t="s">
        <v>10</v>
      </c>
      <c r="H5" s="15" t="s">
        <v>10</v>
      </c>
      <c r="I5" s="15" t="s">
        <v>11</v>
      </c>
      <c r="J5" s="16" t="s">
        <v>8</v>
      </c>
      <c r="K5" s="13" t="s">
        <v>9</v>
      </c>
      <c r="L5" s="14" t="s">
        <v>10</v>
      </c>
      <c r="M5" s="15" t="s">
        <v>10</v>
      </c>
      <c r="N5" s="14" t="s">
        <v>11</v>
      </c>
      <c r="Q5"/>
    </row>
    <row r="6" spans="1:17" ht="13.5" thickBot="1">
      <c r="A6" s="592"/>
      <c r="B6" s="17" t="s">
        <v>12</v>
      </c>
      <c r="C6" s="18" t="s">
        <v>12</v>
      </c>
      <c r="D6" s="19"/>
      <c r="E6" s="17" t="s">
        <v>12</v>
      </c>
      <c r="F6" s="18" t="s">
        <v>12</v>
      </c>
      <c r="G6" s="19"/>
      <c r="H6" s="20" t="s">
        <v>13</v>
      </c>
      <c r="I6" s="21" t="s">
        <v>14</v>
      </c>
      <c r="J6" s="22" t="s">
        <v>12</v>
      </c>
      <c r="K6" s="18" t="s">
        <v>12</v>
      </c>
      <c r="L6" s="19"/>
      <c r="M6" s="20" t="s">
        <v>13</v>
      </c>
      <c r="N6" s="19" t="s">
        <v>14</v>
      </c>
      <c r="Q6"/>
    </row>
    <row r="7" spans="1:17" ht="13.5" customHeight="1" thickTop="1">
      <c r="A7" s="23" t="s">
        <v>15</v>
      </c>
      <c r="B7" s="24"/>
      <c r="C7" s="25"/>
      <c r="D7" s="26"/>
      <c r="E7" s="24"/>
      <c r="F7" s="25"/>
      <c r="G7" s="26"/>
      <c r="H7" s="27"/>
      <c r="I7" s="28"/>
      <c r="J7" s="29"/>
      <c r="K7" s="25"/>
      <c r="L7" s="30"/>
      <c r="M7" s="27"/>
      <c r="N7" s="31"/>
      <c r="Q7"/>
    </row>
    <row r="8" spans="1:17" ht="13.5" customHeight="1">
      <c r="A8" s="32" t="s">
        <v>16</v>
      </c>
      <c r="B8" s="33">
        <v>43</v>
      </c>
      <c r="C8" s="34">
        <v>4279</v>
      </c>
      <c r="D8" s="35">
        <f>SUM(B8:C8)</f>
        <v>4322</v>
      </c>
      <c r="E8" s="33"/>
      <c r="F8" s="34">
        <v>11153</v>
      </c>
      <c r="G8" s="35">
        <f>SUM(E8:F8)</f>
        <v>11153</v>
      </c>
      <c r="H8" s="36">
        <f>+G8-D8</f>
        <v>6831</v>
      </c>
      <c r="I8" s="37">
        <f>+G8/D8</f>
        <v>2.580518278574734</v>
      </c>
      <c r="J8" s="38"/>
      <c r="K8" s="34">
        <v>19000</v>
      </c>
      <c r="L8" s="39">
        <f aca="true" t="shared" si="0" ref="L8:L15">SUM(J8:K8)</f>
        <v>19000</v>
      </c>
      <c r="M8" s="36">
        <f aca="true" t="shared" si="1" ref="M8:M36">+L8-G8</f>
        <v>7847</v>
      </c>
      <c r="N8" s="40">
        <f>+L8/G8</f>
        <v>1.7035775127768313</v>
      </c>
      <c r="Q8"/>
    </row>
    <row r="9" spans="1:17" ht="13.5" customHeight="1">
      <c r="A9" s="32" t="s">
        <v>17</v>
      </c>
      <c r="B9" s="33"/>
      <c r="C9" s="34"/>
      <c r="D9" s="35">
        <f aca="true" t="shared" si="2" ref="D9:D15">SUM(B9:C9)</f>
        <v>0</v>
      </c>
      <c r="E9" s="33"/>
      <c r="F9" s="34"/>
      <c r="G9" s="35">
        <f aca="true" t="shared" si="3" ref="G9:G15">SUM(E9:F9)</f>
        <v>0</v>
      </c>
      <c r="H9" s="36">
        <f aca="true" t="shared" si="4" ref="H9:H35">+G9-D9</f>
        <v>0</v>
      </c>
      <c r="I9" s="37">
        <v>0</v>
      </c>
      <c r="J9" s="38"/>
      <c r="K9" s="34"/>
      <c r="L9" s="39">
        <f t="shared" si="0"/>
        <v>0</v>
      </c>
      <c r="M9" s="36">
        <f t="shared" si="1"/>
        <v>0</v>
      </c>
      <c r="N9" s="40">
        <v>0</v>
      </c>
      <c r="Q9"/>
    </row>
    <row r="10" spans="1:17" ht="13.5" customHeight="1">
      <c r="A10" s="32" t="s">
        <v>18</v>
      </c>
      <c r="B10" s="33">
        <v>4829</v>
      </c>
      <c r="C10" s="34"/>
      <c r="D10" s="35">
        <f t="shared" si="2"/>
        <v>4829</v>
      </c>
      <c r="E10" s="33">
        <v>9089</v>
      </c>
      <c r="F10" s="34"/>
      <c r="G10" s="35">
        <f t="shared" si="3"/>
        <v>9089</v>
      </c>
      <c r="H10" s="36">
        <f t="shared" si="4"/>
        <v>4260</v>
      </c>
      <c r="I10" s="37">
        <f aca="true" t="shared" si="5" ref="I10:I36">+G10/D10</f>
        <v>1.8821702215779665</v>
      </c>
      <c r="J10" s="38">
        <v>5500</v>
      </c>
      <c r="K10" s="34"/>
      <c r="L10" s="39">
        <f t="shared" si="0"/>
        <v>5500</v>
      </c>
      <c r="M10" s="36">
        <f t="shared" si="1"/>
        <v>-3589</v>
      </c>
      <c r="N10" s="40">
        <f>+L10/G10</f>
        <v>0.6051270766861041</v>
      </c>
      <c r="Q10"/>
    </row>
    <row r="11" spans="1:17" ht="13.5" customHeight="1">
      <c r="A11" s="32" t="s">
        <v>19</v>
      </c>
      <c r="B11" s="33">
        <v>929</v>
      </c>
      <c r="C11" s="34">
        <v>25</v>
      </c>
      <c r="D11" s="35">
        <f t="shared" si="2"/>
        <v>954</v>
      </c>
      <c r="E11" s="33">
        <v>472</v>
      </c>
      <c r="F11" s="34"/>
      <c r="G11" s="35">
        <f t="shared" si="3"/>
        <v>472</v>
      </c>
      <c r="H11" s="36">
        <f t="shared" si="4"/>
        <v>-482</v>
      </c>
      <c r="I11" s="37">
        <f t="shared" si="5"/>
        <v>0.4947589098532495</v>
      </c>
      <c r="J11" s="38">
        <v>500</v>
      </c>
      <c r="K11" s="34"/>
      <c r="L11" s="39">
        <f t="shared" si="0"/>
        <v>500</v>
      </c>
      <c r="M11" s="36">
        <f t="shared" si="1"/>
        <v>28</v>
      </c>
      <c r="N11" s="40">
        <f>+L11/G11</f>
        <v>1.0593220338983051</v>
      </c>
      <c r="Q11"/>
    </row>
    <row r="12" spans="1:17" ht="13.5" customHeight="1">
      <c r="A12" s="41" t="s">
        <v>20</v>
      </c>
      <c r="B12" s="33"/>
      <c r="C12" s="34"/>
      <c r="D12" s="35">
        <f t="shared" si="2"/>
        <v>0</v>
      </c>
      <c r="E12" s="33"/>
      <c r="F12" s="34"/>
      <c r="G12" s="35">
        <f t="shared" si="3"/>
        <v>0</v>
      </c>
      <c r="H12" s="36">
        <f t="shared" si="4"/>
        <v>0</v>
      </c>
      <c r="I12" s="37">
        <v>0</v>
      </c>
      <c r="J12" s="38"/>
      <c r="K12" s="34"/>
      <c r="L12" s="39">
        <f t="shared" si="0"/>
        <v>0</v>
      </c>
      <c r="M12" s="36">
        <f t="shared" si="1"/>
        <v>0</v>
      </c>
      <c r="N12" s="40">
        <v>0</v>
      </c>
      <c r="Q12"/>
    </row>
    <row r="13" spans="1:17" ht="13.5" customHeight="1">
      <c r="A13" s="41" t="s">
        <v>21</v>
      </c>
      <c r="B13" s="33">
        <v>149</v>
      </c>
      <c r="C13" s="34">
        <v>46</v>
      </c>
      <c r="D13" s="35">
        <f t="shared" si="2"/>
        <v>195</v>
      </c>
      <c r="E13" s="33">
        <v>84</v>
      </c>
      <c r="F13" s="34">
        <v>7</v>
      </c>
      <c r="G13" s="35">
        <f t="shared" si="3"/>
        <v>91</v>
      </c>
      <c r="H13" s="36">
        <f t="shared" si="4"/>
        <v>-104</v>
      </c>
      <c r="I13" s="37">
        <f t="shared" si="5"/>
        <v>0.4666666666666667</v>
      </c>
      <c r="J13" s="38"/>
      <c r="K13" s="34"/>
      <c r="L13" s="39">
        <f t="shared" si="0"/>
        <v>0</v>
      </c>
      <c r="M13" s="36">
        <f t="shared" si="1"/>
        <v>-91</v>
      </c>
      <c r="N13" s="40">
        <f aca="true" t="shared" si="6" ref="N13:N19">+L13/G13</f>
        <v>0</v>
      </c>
      <c r="Q13"/>
    </row>
    <row r="14" spans="1:17" ht="13.5" customHeight="1">
      <c r="A14" s="41" t="s">
        <v>22</v>
      </c>
      <c r="B14" s="33"/>
      <c r="C14" s="34"/>
      <c r="D14" s="35">
        <f t="shared" si="2"/>
        <v>0</v>
      </c>
      <c r="E14" s="33">
        <v>26</v>
      </c>
      <c r="F14" s="34"/>
      <c r="G14" s="35">
        <f t="shared" si="3"/>
        <v>26</v>
      </c>
      <c r="H14" s="36">
        <f t="shared" si="4"/>
        <v>26</v>
      </c>
      <c r="I14" s="37">
        <v>0</v>
      </c>
      <c r="J14" s="38"/>
      <c r="K14" s="34"/>
      <c r="L14" s="39">
        <f t="shared" si="0"/>
        <v>0</v>
      </c>
      <c r="M14" s="36">
        <f t="shared" si="1"/>
        <v>-26</v>
      </c>
      <c r="N14" s="40">
        <f t="shared" si="6"/>
        <v>0</v>
      </c>
      <c r="Q14"/>
    </row>
    <row r="15" spans="1:17" ht="13.5" customHeight="1" thickBot="1">
      <c r="A15" s="42" t="s">
        <v>23</v>
      </c>
      <c r="B15" s="43">
        <v>127538</v>
      </c>
      <c r="C15" s="44"/>
      <c r="D15" s="35">
        <f t="shared" si="2"/>
        <v>127538</v>
      </c>
      <c r="E15" s="43">
        <v>125465</v>
      </c>
      <c r="F15" s="44"/>
      <c r="G15" s="35">
        <f t="shared" si="3"/>
        <v>125465</v>
      </c>
      <c r="H15" s="45">
        <f t="shared" si="4"/>
        <v>-2073</v>
      </c>
      <c r="I15" s="46">
        <f t="shared" si="5"/>
        <v>0.9837460207938026</v>
      </c>
      <c r="J15" s="47">
        <v>112995</v>
      </c>
      <c r="K15" s="44"/>
      <c r="L15" s="48">
        <f t="shared" si="0"/>
        <v>112995</v>
      </c>
      <c r="M15" s="45">
        <f t="shared" si="1"/>
        <v>-12470</v>
      </c>
      <c r="N15" s="49">
        <f t="shared" si="6"/>
        <v>0.9006097317977125</v>
      </c>
      <c r="Q15"/>
    </row>
    <row r="16" spans="1:17" ht="13.5" customHeight="1" thickBot="1">
      <c r="A16" s="50" t="s">
        <v>24</v>
      </c>
      <c r="B16" s="51">
        <f aca="true" t="shared" si="7" ref="B16:G16">SUM(B7+B8+B9+B10+B11+B13+B15)</f>
        <v>133488</v>
      </c>
      <c r="C16" s="52">
        <f t="shared" si="7"/>
        <v>4350</v>
      </c>
      <c r="D16" s="53">
        <f t="shared" si="7"/>
        <v>137838</v>
      </c>
      <c r="E16" s="51">
        <f t="shared" si="7"/>
        <v>135110</v>
      </c>
      <c r="F16" s="52">
        <f t="shared" si="7"/>
        <v>11160</v>
      </c>
      <c r="G16" s="53">
        <f t="shared" si="7"/>
        <v>146270</v>
      </c>
      <c r="H16" s="54">
        <f t="shared" si="4"/>
        <v>8432</v>
      </c>
      <c r="I16" s="55">
        <f t="shared" si="5"/>
        <v>1.0611732613647906</v>
      </c>
      <c r="J16" s="56">
        <f>SUM(J7+J8+J9+J10+J11+J13+J15)</f>
        <v>118995</v>
      </c>
      <c r="K16" s="52">
        <f>SUM(K7+K8+K9+K10+K11+K13+K15)</f>
        <v>19000</v>
      </c>
      <c r="L16" s="53">
        <f>SUM(L7+L8+L9+L10+L11+L13+L15)</f>
        <v>137995</v>
      </c>
      <c r="M16" s="54">
        <f t="shared" si="1"/>
        <v>-8275</v>
      </c>
      <c r="N16" s="57">
        <f t="shared" si="6"/>
        <v>0.9434265399603473</v>
      </c>
      <c r="Q16"/>
    </row>
    <row r="17" spans="1:17" ht="13.5" customHeight="1">
      <c r="A17" s="58" t="s">
        <v>25</v>
      </c>
      <c r="B17" s="24">
        <v>47442</v>
      </c>
      <c r="C17" s="25">
        <v>2372</v>
      </c>
      <c r="D17" s="35">
        <f aca="true" t="shared" si="8" ref="D17:D34">SUM(B17:C17)</f>
        <v>49814</v>
      </c>
      <c r="E17" s="24">
        <v>47900</v>
      </c>
      <c r="F17" s="25">
        <v>5720</v>
      </c>
      <c r="G17" s="26">
        <f>SUM(E17:F17)</f>
        <v>53620</v>
      </c>
      <c r="H17" s="27">
        <f t="shared" si="4"/>
        <v>3806</v>
      </c>
      <c r="I17" s="59">
        <f t="shared" si="5"/>
        <v>1.0764042237122093</v>
      </c>
      <c r="J17" s="29">
        <v>34160</v>
      </c>
      <c r="K17" s="25">
        <v>12000</v>
      </c>
      <c r="L17" s="30">
        <f aca="true" t="shared" si="9" ref="L17:L34">SUM(J17:K17)</f>
        <v>46160</v>
      </c>
      <c r="M17" s="27">
        <f t="shared" si="1"/>
        <v>-7460</v>
      </c>
      <c r="N17" s="60">
        <f t="shared" si="6"/>
        <v>0.8608728086534875</v>
      </c>
      <c r="Q17"/>
    </row>
    <row r="18" spans="1:17" ht="13.5" customHeight="1">
      <c r="A18" s="61" t="s">
        <v>26</v>
      </c>
      <c r="B18" s="24">
        <v>571</v>
      </c>
      <c r="C18" s="25"/>
      <c r="D18" s="35">
        <f t="shared" si="8"/>
        <v>571</v>
      </c>
      <c r="E18" s="24">
        <v>512</v>
      </c>
      <c r="F18" s="25">
        <v>1</v>
      </c>
      <c r="G18" s="26">
        <f aca="true" t="shared" si="10" ref="G18:G34">SUM(E18:F18)</f>
        <v>513</v>
      </c>
      <c r="H18" s="36">
        <f t="shared" si="4"/>
        <v>-58</v>
      </c>
      <c r="I18" s="37">
        <f t="shared" si="5"/>
        <v>0.8984238178633975</v>
      </c>
      <c r="J18" s="29">
        <v>500</v>
      </c>
      <c r="K18" s="25"/>
      <c r="L18" s="30">
        <f t="shared" si="9"/>
        <v>500</v>
      </c>
      <c r="M18" s="36">
        <f t="shared" si="1"/>
        <v>-13</v>
      </c>
      <c r="N18" s="40">
        <f t="shared" si="6"/>
        <v>0.9746588693957114</v>
      </c>
      <c r="Q18"/>
    </row>
    <row r="19" spans="1:17" ht="13.5" customHeight="1">
      <c r="A19" s="32" t="s">
        <v>27</v>
      </c>
      <c r="B19" s="33">
        <v>928</v>
      </c>
      <c r="C19" s="34"/>
      <c r="D19" s="35">
        <f t="shared" si="8"/>
        <v>928</v>
      </c>
      <c r="E19" s="33">
        <v>1760</v>
      </c>
      <c r="F19" s="34"/>
      <c r="G19" s="26">
        <f t="shared" si="10"/>
        <v>1760</v>
      </c>
      <c r="H19" s="36">
        <f t="shared" si="4"/>
        <v>832</v>
      </c>
      <c r="I19" s="37">
        <f t="shared" si="5"/>
        <v>1.896551724137931</v>
      </c>
      <c r="J19" s="38">
        <v>1300</v>
      </c>
      <c r="K19" s="34"/>
      <c r="L19" s="30">
        <f t="shared" si="9"/>
        <v>1300</v>
      </c>
      <c r="M19" s="36">
        <f t="shared" si="1"/>
        <v>-460</v>
      </c>
      <c r="N19" s="40">
        <f t="shared" si="6"/>
        <v>0.7386363636363636</v>
      </c>
      <c r="Q19"/>
    </row>
    <row r="20" spans="1:17" ht="13.5" customHeight="1">
      <c r="A20" s="41" t="s">
        <v>28</v>
      </c>
      <c r="B20" s="33"/>
      <c r="C20" s="34"/>
      <c r="D20" s="35">
        <f t="shared" si="8"/>
        <v>0</v>
      </c>
      <c r="E20" s="33"/>
      <c r="F20" s="34"/>
      <c r="G20" s="26">
        <f t="shared" si="10"/>
        <v>0</v>
      </c>
      <c r="H20" s="36">
        <f t="shared" si="4"/>
        <v>0</v>
      </c>
      <c r="I20" s="37">
        <v>0</v>
      </c>
      <c r="J20" s="38"/>
      <c r="K20" s="34"/>
      <c r="L20" s="30">
        <f t="shared" si="9"/>
        <v>0</v>
      </c>
      <c r="M20" s="36">
        <f t="shared" si="1"/>
        <v>0</v>
      </c>
      <c r="N20" s="40">
        <v>0</v>
      </c>
      <c r="Q20"/>
    </row>
    <row r="21" spans="1:17" ht="13.5" customHeight="1">
      <c r="A21" s="32" t="s">
        <v>29</v>
      </c>
      <c r="B21" s="33"/>
      <c r="C21" s="34"/>
      <c r="D21" s="35">
        <f t="shared" si="8"/>
        <v>0</v>
      </c>
      <c r="E21" s="33"/>
      <c r="F21" s="34"/>
      <c r="G21" s="26">
        <f t="shared" si="10"/>
        <v>0</v>
      </c>
      <c r="H21" s="36">
        <f t="shared" si="4"/>
        <v>0</v>
      </c>
      <c r="I21" s="37">
        <v>0</v>
      </c>
      <c r="J21" s="38"/>
      <c r="K21" s="34"/>
      <c r="L21" s="30">
        <f t="shared" si="9"/>
        <v>0</v>
      </c>
      <c r="M21" s="36">
        <f t="shared" si="1"/>
        <v>0</v>
      </c>
      <c r="N21" s="40">
        <v>0</v>
      </c>
      <c r="Q21"/>
    </row>
    <row r="22" spans="1:17" ht="13.5" customHeight="1">
      <c r="A22" s="32" t="s">
        <v>30</v>
      </c>
      <c r="B22" s="38">
        <v>33023</v>
      </c>
      <c r="C22" s="34">
        <v>216</v>
      </c>
      <c r="D22" s="35">
        <f t="shared" si="8"/>
        <v>33239</v>
      </c>
      <c r="E22" s="38">
        <v>30929</v>
      </c>
      <c r="F22" s="34">
        <v>537</v>
      </c>
      <c r="G22" s="26">
        <f t="shared" si="10"/>
        <v>31466</v>
      </c>
      <c r="H22" s="36">
        <f t="shared" si="4"/>
        <v>-1773</v>
      </c>
      <c r="I22" s="37">
        <f t="shared" si="5"/>
        <v>0.9466590450976263</v>
      </c>
      <c r="J22" s="38">
        <f>J23+J24</f>
        <v>28700</v>
      </c>
      <c r="K22" s="34">
        <f>K23+K24</f>
        <v>200</v>
      </c>
      <c r="L22" s="30">
        <f t="shared" si="9"/>
        <v>28900</v>
      </c>
      <c r="M22" s="36">
        <f t="shared" si="1"/>
        <v>-2566</v>
      </c>
      <c r="N22" s="40">
        <f aca="true" t="shared" si="11" ref="N22:N36">+L22/G22</f>
        <v>0.9184516621114854</v>
      </c>
      <c r="Q22"/>
    </row>
    <row r="23" spans="1:17" ht="13.5" customHeight="1">
      <c r="A23" s="41" t="s">
        <v>31</v>
      </c>
      <c r="B23" s="33">
        <v>29885</v>
      </c>
      <c r="C23" s="34">
        <v>104</v>
      </c>
      <c r="D23" s="35">
        <f t="shared" si="8"/>
        <v>29989</v>
      </c>
      <c r="E23" s="33">
        <v>26739</v>
      </c>
      <c r="F23" s="34">
        <v>359</v>
      </c>
      <c r="G23" s="26">
        <f t="shared" si="10"/>
        <v>27098</v>
      </c>
      <c r="H23" s="36">
        <f t="shared" si="4"/>
        <v>-2891</v>
      </c>
      <c r="I23" s="37">
        <f t="shared" si="5"/>
        <v>0.9035979859281736</v>
      </c>
      <c r="J23" s="62">
        <v>25700</v>
      </c>
      <c r="K23" s="34"/>
      <c r="L23" s="30">
        <f t="shared" si="9"/>
        <v>25700</v>
      </c>
      <c r="M23" s="36">
        <f t="shared" si="1"/>
        <v>-1398</v>
      </c>
      <c r="N23" s="40">
        <f t="shared" si="11"/>
        <v>0.9484094767141487</v>
      </c>
      <c r="Q23"/>
    </row>
    <row r="24" spans="1:17" ht="13.5" customHeight="1">
      <c r="A24" s="32" t="s">
        <v>32</v>
      </c>
      <c r="B24" s="33">
        <v>2215</v>
      </c>
      <c r="C24" s="34">
        <v>113</v>
      </c>
      <c r="D24" s="35">
        <f t="shared" si="8"/>
        <v>2328</v>
      </c>
      <c r="E24" s="33">
        <v>3343</v>
      </c>
      <c r="F24" s="34">
        <v>173</v>
      </c>
      <c r="G24" s="26">
        <f t="shared" si="10"/>
        <v>3516</v>
      </c>
      <c r="H24" s="36">
        <f t="shared" si="4"/>
        <v>1188</v>
      </c>
      <c r="I24" s="37">
        <f t="shared" si="5"/>
        <v>1.5103092783505154</v>
      </c>
      <c r="J24" s="62">
        <v>3000</v>
      </c>
      <c r="K24" s="34">
        <v>200</v>
      </c>
      <c r="L24" s="30">
        <f t="shared" si="9"/>
        <v>3200</v>
      </c>
      <c r="M24" s="36">
        <f t="shared" si="1"/>
        <v>-316</v>
      </c>
      <c r="N24" s="40">
        <f t="shared" si="11"/>
        <v>0.9101251422070534</v>
      </c>
      <c r="Q24"/>
    </row>
    <row r="25" spans="1:17" ht="13.5" customHeight="1">
      <c r="A25" s="63" t="s">
        <v>33</v>
      </c>
      <c r="B25" s="38">
        <v>37138</v>
      </c>
      <c r="C25" s="34">
        <v>715</v>
      </c>
      <c r="D25" s="35">
        <f t="shared" si="8"/>
        <v>37853</v>
      </c>
      <c r="E25" s="38">
        <v>38844</v>
      </c>
      <c r="F25" s="34">
        <v>1654</v>
      </c>
      <c r="G25" s="26">
        <f t="shared" si="10"/>
        <v>40498</v>
      </c>
      <c r="H25" s="36">
        <f t="shared" si="4"/>
        <v>2645</v>
      </c>
      <c r="I25" s="37">
        <f t="shared" si="5"/>
        <v>1.0698755712889334</v>
      </c>
      <c r="J25" s="38">
        <f>SUM(J29,J26)</f>
        <v>39795</v>
      </c>
      <c r="K25" s="34">
        <f>SUM(K29,K26)</f>
        <v>2767</v>
      </c>
      <c r="L25" s="30">
        <f t="shared" si="9"/>
        <v>42562</v>
      </c>
      <c r="M25" s="36">
        <f t="shared" si="1"/>
        <v>2064</v>
      </c>
      <c r="N25" s="40">
        <f t="shared" si="11"/>
        <v>1.0509654797767791</v>
      </c>
      <c r="Q25"/>
    </row>
    <row r="26" spans="1:17" ht="13.5" customHeight="1">
      <c r="A26" s="41" t="s">
        <v>34</v>
      </c>
      <c r="B26" s="33">
        <v>27097</v>
      </c>
      <c r="C26" s="34">
        <v>522</v>
      </c>
      <c r="D26" s="35">
        <f t="shared" si="8"/>
        <v>27619</v>
      </c>
      <c r="E26" s="33">
        <v>28225</v>
      </c>
      <c r="F26" s="34">
        <v>1234</v>
      </c>
      <c r="G26" s="26">
        <f t="shared" si="10"/>
        <v>29459</v>
      </c>
      <c r="H26" s="36">
        <f t="shared" si="4"/>
        <v>1840</v>
      </c>
      <c r="I26" s="37">
        <f t="shared" si="5"/>
        <v>1.0666208045186285</v>
      </c>
      <c r="J26" s="62">
        <f>SUM(J27:J28)</f>
        <v>29295</v>
      </c>
      <c r="K26" s="64">
        <f>SUM(K27:K28)</f>
        <v>2050</v>
      </c>
      <c r="L26" s="30">
        <f t="shared" si="9"/>
        <v>31345</v>
      </c>
      <c r="M26" s="36">
        <f t="shared" si="1"/>
        <v>1886</v>
      </c>
      <c r="N26" s="40">
        <f t="shared" si="11"/>
        <v>1.0640211819817373</v>
      </c>
      <c r="Q26"/>
    </row>
    <row r="27" spans="1:17" ht="13.5" customHeight="1">
      <c r="A27" s="63" t="s">
        <v>35</v>
      </c>
      <c r="B27" s="33">
        <v>26358</v>
      </c>
      <c r="C27" s="34">
        <v>522</v>
      </c>
      <c r="D27" s="35">
        <f t="shared" si="8"/>
        <v>26880</v>
      </c>
      <c r="E27" s="33">
        <v>27445</v>
      </c>
      <c r="F27" s="34">
        <v>1192</v>
      </c>
      <c r="G27" s="26">
        <f t="shared" si="10"/>
        <v>28637</v>
      </c>
      <c r="H27" s="36">
        <f t="shared" si="4"/>
        <v>1757</v>
      </c>
      <c r="I27" s="37">
        <f t="shared" si="5"/>
        <v>1.0653645833333334</v>
      </c>
      <c r="J27" s="38">
        <v>28545</v>
      </c>
      <c r="K27" s="34">
        <v>2000</v>
      </c>
      <c r="L27" s="30">
        <f t="shared" si="9"/>
        <v>30545</v>
      </c>
      <c r="M27" s="36">
        <f t="shared" si="1"/>
        <v>1908</v>
      </c>
      <c r="N27" s="40">
        <f t="shared" si="11"/>
        <v>1.0666270908265532</v>
      </c>
      <c r="Q27"/>
    </row>
    <row r="28" spans="1:17" ht="13.5" customHeight="1">
      <c r="A28" s="41" t="s">
        <v>36</v>
      </c>
      <c r="B28" s="33">
        <v>739</v>
      </c>
      <c r="C28" s="34"/>
      <c r="D28" s="35">
        <f t="shared" si="8"/>
        <v>739</v>
      </c>
      <c r="E28" s="33">
        <v>780</v>
      </c>
      <c r="F28" s="34">
        <v>42</v>
      </c>
      <c r="G28" s="26">
        <f t="shared" si="10"/>
        <v>822</v>
      </c>
      <c r="H28" s="36">
        <f t="shared" si="4"/>
        <v>83</v>
      </c>
      <c r="I28" s="37">
        <f t="shared" si="5"/>
        <v>1.1123139377537212</v>
      </c>
      <c r="J28" s="38">
        <v>750</v>
      </c>
      <c r="K28" s="34">
        <v>50</v>
      </c>
      <c r="L28" s="30">
        <f t="shared" si="9"/>
        <v>800</v>
      </c>
      <c r="M28" s="36">
        <f t="shared" si="1"/>
        <v>-22</v>
      </c>
      <c r="N28" s="40">
        <f t="shared" si="11"/>
        <v>0.9732360097323601</v>
      </c>
      <c r="Q28"/>
    </row>
    <row r="29" spans="1:17" ht="13.5" customHeight="1">
      <c r="A29" s="41" t="s">
        <v>37</v>
      </c>
      <c r="B29" s="33">
        <v>10041</v>
      </c>
      <c r="C29" s="34">
        <v>193</v>
      </c>
      <c r="D29" s="35">
        <f t="shared" si="8"/>
        <v>10234</v>
      </c>
      <c r="E29" s="33">
        <v>10619</v>
      </c>
      <c r="F29" s="34">
        <v>420</v>
      </c>
      <c r="G29" s="26">
        <f t="shared" si="10"/>
        <v>11039</v>
      </c>
      <c r="H29" s="36">
        <f t="shared" si="4"/>
        <v>805</v>
      </c>
      <c r="I29" s="37">
        <f t="shared" si="5"/>
        <v>1.0786593707250343</v>
      </c>
      <c r="J29" s="38">
        <v>10500</v>
      </c>
      <c r="K29" s="34">
        <v>717</v>
      </c>
      <c r="L29" s="30">
        <f t="shared" si="9"/>
        <v>11217</v>
      </c>
      <c r="M29" s="36">
        <f t="shared" si="1"/>
        <v>178</v>
      </c>
      <c r="N29" s="40">
        <f t="shared" si="11"/>
        <v>1.0161246489718272</v>
      </c>
      <c r="Q29"/>
    </row>
    <row r="30" spans="1:17" ht="13.5" customHeight="1">
      <c r="A30" s="63" t="s">
        <v>38</v>
      </c>
      <c r="B30" s="33"/>
      <c r="C30" s="34"/>
      <c r="D30" s="35">
        <f t="shared" si="8"/>
        <v>0</v>
      </c>
      <c r="E30" s="33">
        <v>0</v>
      </c>
      <c r="F30" s="34">
        <v>-765</v>
      </c>
      <c r="G30" s="26">
        <f t="shared" si="10"/>
        <v>-765</v>
      </c>
      <c r="H30" s="36">
        <f t="shared" si="4"/>
        <v>-765</v>
      </c>
      <c r="I30" s="37">
        <v>0</v>
      </c>
      <c r="J30" s="38"/>
      <c r="K30" s="34"/>
      <c r="L30" s="30">
        <f t="shared" si="9"/>
        <v>0</v>
      </c>
      <c r="M30" s="36">
        <f t="shared" si="1"/>
        <v>765</v>
      </c>
      <c r="N30" s="40">
        <f t="shared" si="11"/>
        <v>0</v>
      </c>
      <c r="Q30"/>
    </row>
    <row r="31" spans="1:17" ht="13.5" customHeight="1">
      <c r="A31" s="63" t="s">
        <v>39</v>
      </c>
      <c r="B31" s="33">
        <v>1713</v>
      </c>
      <c r="C31" s="34">
        <v>50</v>
      </c>
      <c r="D31" s="35">
        <f t="shared" si="8"/>
        <v>1763</v>
      </c>
      <c r="E31" s="33">
        <v>1747</v>
      </c>
      <c r="F31" s="34">
        <v>83</v>
      </c>
      <c r="G31" s="26">
        <f t="shared" si="10"/>
        <v>1830</v>
      </c>
      <c r="H31" s="36">
        <f t="shared" si="4"/>
        <v>67</v>
      </c>
      <c r="I31" s="37">
        <f t="shared" si="5"/>
        <v>1.0380034032898469</v>
      </c>
      <c r="J31" s="38">
        <v>1700</v>
      </c>
      <c r="K31" s="34">
        <v>200</v>
      </c>
      <c r="L31" s="30">
        <f t="shared" si="9"/>
        <v>1900</v>
      </c>
      <c r="M31" s="36">
        <f t="shared" si="1"/>
        <v>70</v>
      </c>
      <c r="N31" s="40">
        <f t="shared" si="11"/>
        <v>1.0382513661202186</v>
      </c>
      <c r="Q31"/>
    </row>
    <row r="32" spans="1:17" ht="13.5" customHeight="1">
      <c r="A32" s="41" t="s">
        <v>40</v>
      </c>
      <c r="B32" s="33">
        <v>13077</v>
      </c>
      <c r="C32" s="34">
        <v>301</v>
      </c>
      <c r="D32" s="35">
        <f t="shared" si="8"/>
        <v>13378</v>
      </c>
      <c r="E32" s="33">
        <v>13882</v>
      </c>
      <c r="F32" s="34">
        <v>650</v>
      </c>
      <c r="G32" s="26">
        <f t="shared" si="10"/>
        <v>14532</v>
      </c>
      <c r="H32" s="36">
        <f t="shared" si="4"/>
        <v>1154</v>
      </c>
      <c r="I32" s="37">
        <f t="shared" si="5"/>
        <v>1.0862610255643594</v>
      </c>
      <c r="J32" s="62">
        <v>13340</v>
      </c>
      <c r="K32" s="34"/>
      <c r="L32" s="30">
        <f t="shared" si="9"/>
        <v>13340</v>
      </c>
      <c r="M32" s="36">
        <f t="shared" si="1"/>
        <v>-1192</v>
      </c>
      <c r="N32" s="40">
        <f t="shared" si="11"/>
        <v>0.9179741260666117</v>
      </c>
      <c r="Q32"/>
    </row>
    <row r="33" spans="1:17" ht="13.5" customHeight="1">
      <c r="A33" s="61" t="s">
        <v>41</v>
      </c>
      <c r="B33" s="33">
        <v>13077</v>
      </c>
      <c r="C33" s="34">
        <v>301</v>
      </c>
      <c r="D33" s="35">
        <f t="shared" si="8"/>
        <v>13378</v>
      </c>
      <c r="E33" s="33">
        <v>13882</v>
      </c>
      <c r="F33" s="34">
        <v>650</v>
      </c>
      <c r="G33" s="26">
        <f t="shared" si="10"/>
        <v>14532</v>
      </c>
      <c r="H33" s="36">
        <f t="shared" si="4"/>
        <v>1154</v>
      </c>
      <c r="I33" s="37">
        <f t="shared" si="5"/>
        <v>1.0862610255643594</v>
      </c>
      <c r="J33" s="62">
        <v>13340</v>
      </c>
      <c r="K33" s="34"/>
      <c r="L33" s="30">
        <f t="shared" si="9"/>
        <v>13340</v>
      </c>
      <c r="M33" s="36">
        <f t="shared" si="1"/>
        <v>-1192</v>
      </c>
      <c r="N33" s="40">
        <f t="shared" si="11"/>
        <v>0.9179741260666117</v>
      </c>
      <c r="Q33"/>
    </row>
    <row r="34" spans="1:17" ht="13.5" customHeight="1" thickBot="1">
      <c r="A34" s="65" t="s">
        <v>42</v>
      </c>
      <c r="B34" s="43">
        <v>35</v>
      </c>
      <c r="C34" s="44">
        <v>188</v>
      </c>
      <c r="D34" s="35">
        <f t="shared" si="8"/>
        <v>223</v>
      </c>
      <c r="E34" s="43">
        <v>45</v>
      </c>
      <c r="F34" s="44">
        <v>879</v>
      </c>
      <c r="G34" s="26">
        <f t="shared" si="10"/>
        <v>924</v>
      </c>
      <c r="H34" s="45">
        <f t="shared" si="4"/>
        <v>701</v>
      </c>
      <c r="I34" s="46">
        <f t="shared" si="5"/>
        <v>4.143497757847534</v>
      </c>
      <c r="J34" s="66"/>
      <c r="K34" s="44">
        <v>1410</v>
      </c>
      <c r="L34" s="30">
        <f t="shared" si="9"/>
        <v>1410</v>
      </c>
      <c r="M34" s="45">
        <f t="shared" si="1"/>
        <v>486</v>
      </c>
      <c r="N34" s="49">
        <f t="shared" si="11"/>
        <v>1.525974025974026</v>
      </c>
      <c r="Q34"/>
    </row>
    <row r="35" spans="1:17" ht="13.5" customHeight="1" thickBot="1">
      <c r="A35" s="50" t="s">
        <v>43</v>
      </c>
      <c r="B35" s="51">
        <f aca="true" t="shared" si="12" ref="B35:G35">SUM(B17+B19+B20+B21+B22+B25+B30+B31+B32+B34)</f>
        <v>133356</v>
      </c>
      <c r="C35" s="52">
        <f t="shared" si="12"/>
        <v>3842</v>
      </c>
      <c r="D35" s="53">
        <f t="shared" si="12"/>
        <v>137198</v>
      </c>
      <c r="E35" s="51">
        <f t="shared" si="12"/>
        <v>135107</v>
      </c>
      <c r="F35" s="52">
        <f>SUM(F17+F19+F20+F21+F22+F25+F30+F31+F32+F34)</f>
        <v>8758</v>
      </c>
      <c r="G35" s="53">
        <f t="shared" si="12"/>
        <v>143865</v>
      </c>
      <c r="H35" s="54">
        <f t="shared" si="4"/>
        <v>6667</v>
      </c>
      <c r="I35" s="55">
        <f t="shared" si="5"/>
        <v>1.0485940028280296</v>
      </c>
      <c r="J35" s="56">
        <f>SUM(J17+J19+J20+J21+J22+J25+J30+J31+J32+J34)</f>
        <v>118995</v>
      </c>
      <c r="K35" s="52">
        <f>SUM(K17+K19+K20+K21+K22+K25+K30+K31+K32+K34)</f>
        <v>16577</v>
      </c>
      <c r="L35" s="53">
        <f>SUM(L17+L19+L20+L21+L22+L25+L30+L31+L32+L34)</f>
        <v>135572</v>
      </c>
      <c r="M35" s="54">
        <f t="shared" si="1"/>
        <v>-8293</v>
      </c>
      <c r="N35" s="57">
        <f t="shared" si="11"/>
        <v>0.942355680672853</v>
      </c>
      <c r="Q35"/>
    </row>
    <row r="36" spans="1:15" ht="13.5" customHeight="1" thickBot="1">
      <c r="A36" s="50" t="s">
        <v>44</v>
      </c>
      <c r="B36" s="67">
        <f aca="true" t="shared" si="13" ref="B36:G36">+B16-B35</f>
        <v>132</v>
      </c>
      <c r="C36" s="67">
        <f t="shared" si="13"/>
        <v>508</v>
      </c>
      <c r="D36" s="67">
        <f t="shared" si="13"/>
        <v>640</v>
      </c>
      <c r="E36" s="67">
        <f t="shared" si="13"/>
        <v>3</v>
      </c>
      <c r="F36" s="67">
        <f t="shared" si="13"/>
        <v>2402</v>
      </c>
      <c r="G36" s="67">
        <f t="shared" si="13"/>
        <v>2405</v>
      </c>
      <c r="H36" s="68">
        <f>+G36-D36</f>
        <v>1765</v>
      </c>
      <c r="I36" s="69">
        <f t="shared" si="5"/>
        <v>3.7578125</v>
      </c>
      <c r="J36" s="67">
        <f>+J16-J35</f>
        <v>0</v>
      </c>
      <c r="K36" s="67">
        <f>+K16-K35</f>
        <v>2423</v>
      </c>
      <c r="L36" s="67">
        <f>+L16-L35</f>
        <v>2423</v>
      </c>
      <c r="M36" s="54">
        <f t="shared" si="1"/>
        <v>18</v>
      </c>
      <c r="N36" s="57">
        <f t="shared" si="11"/>
        <v>1.0074844074844074</v>
      </c>
      <c r="O36" s="70"/>
    </row>
    <row r="37" spans="1:17" ht="20.25" customHeight="1" thickBot="1">
      <c r="A37" s="50" t="s">
        <v>45</v>
      </c>
      <c r="B37" s="544">
        <v>640</v>
      </c>
      <c r="C37" s="545"/>
      <c r="D37" s="546"/>
      <c r="E37" s="544">
        <v>2405</v>
      </c>
      <c r="F37" s="545"/>
      <c r="G37" s="546"/>
      <c r="H37"/>
      <c r="I37"/>
      <c r="J37"/>
      <c r="K37"/>
      <c r="L37"/>
      <c r="M37"/>
      <c r="N37"/>
      <c r="O37"/>
      <c r="P37"/>
      <c r="Q37"/>
    </row>
    <row r="38" spans="1:17" ht="19.5" customHeight="1" thickBot="1">
      <c r="A38" s="71" t="s">
        <v>46</v>
      </c>
      <c r="B38" s="547">
        <v>0</v>
      </c>
      <c r="C38" s="548"/>
      <c r="D38" s="548"/>
      <c r="E38" s="544">
        <v>0</v>
      </c>
      <c r="F38" s="545"/>
      <c r="G38" s="546"/>
      <c r="H38"/>
      <c r="I38"/>
      <c r="J38"/>
      <c r="K38"/>
      <c r="L38"/>
      <c r="M38"/>
      <c r="N38"/>
      <c r="O38"/>
      <c r="P38"/>
      <c r="Q38"/>
    </row>
    <row r="39" spans="1:17" ht="19.5" customHeight="1" thickBot="1">
      <c r="A39" s="504" t="s">
        <v>47</v>
      </c>
      <c r="B39" s="505"/>
      <c r="C39" s="505"/>
      <c r="D39" s="505"/>
      <c r="E39" s="505"/>
      <c r="F39" s="505"/>
      <c r="G39" s="505"/>
      <c r="H39" s="505"/>
      <c r="I39" s="505"/>
      <c r="M39"/>
      <c r="N39"/>
      <c r="O39"/>
      <c r="P39"/>
      <c r="Q39"/>
    </row>
    <row r="40" spans="1:17" ht="19.5" customHeight="1">
      <c r="A40" s="506" t="s">
        <v>48</v>
      </c>
      <c r="B40" s="507"/>
      <c r="C40" s="507"/>
      <c r="D40" s="508"/>
      <c r="E40" s="490" t="s">
        <v>49</v>
      </c>
      <c r="F40" s="512"/>
      <c r="G40" s="512"/>
      <c r="H40" s="506" t="s">
        <v>50</v>
      </c>
      <c r="I40" s="507"/>
      <c r="J40" s="507"/>
      <c r="K40" s="507"/>
      <c r="L40" s="508"/>
      <c r="M40" s="490" t="s">
        <v>49</v>
      </c>
      <c r="N40" s="512"/>
      <c r="O40" s="601"/>
      <c r="P40"/>
      <c r="Q40"/>
    </row>
    <row r="41" spans="1:17" ht="19.5" customHeight="1">
      <c r="A41" s="509"/>
      <c r="B41" s="510"/>
      <c r="C41" s="510"/>
      <c r="D41" s="511"/>
      <c r="E41" s="513"/>
      <c r="F41" s="514"/>
      <c r="G41" s="514"/>
      <c r="H41" s="509"/>
      <c r="I41" s="510"/>
      <c r="J41" s="510"/>
      <c r="K41" s="510"/>
      <c r="L41" s="511"/>
      <c r="M41" s="513"/>
      <c r="N41" s="514"/>
      <c r="O41" s="602"/>
      <c r="P41"/>
      <c r="Q41"/>
    </row>
    <row r="42" spans="1:17" ht="13.5" customHeight="1">
      <c r="A42" s="501" t="s">
        <v>51</v>
      </c>
      <c r="B42" s="502"/>
      <c r="C42" s="502"/>
      <c r="D42" s="503"/>
      <c r="E42" s="468">
        <v>2000</v>
      </c>
      <c r="F42" s="469"/>
      <c r="G42" s="470"/>
      <c r="H42" s="472" t="s">
        <v>52</v>
      </c>
      <c r="I42" s="471"/>
      <c r="J42" s="471"/>
      <c r="K42" s="471"/>
      <c r="L42" s="471"/>
      <c r="M42" s="468">
        <v>6785</v>
      </c>
      <c r="N42" s="469"/>
      <c r="O42" s="603"/>
      <c r="P42"/>
      <c r="Q42"/>
    </row>
    <row r="43" spans="1:17" ht="13.5" customHeight="1">
      <c r="A43" s="472" t="s">
        <v>53</v>
      </c>
      <c r="B43" s="471"/>
      <c r="C43" s="471"/>
      <c r="D43" s="471"/>
      <c r="E43" s="468">
        <v>1500</v>
      </c>
      <c r="F43" s="469"/>
      <c r="G43" s="470"/>
      <c r="H43" s="472" t="s">
        <v>54</v>
      </c>
      <c r="I43" s="471"/>
      <c r="J43" s="471"/>
      <c r="K43" s="471"/>
      <c r="L43" s="471"/>
      <c r="M43" s="468">
        <v>125</v>
      </c>
      <c r="N43" s="469"/>
      <c r="O43" s="603"/>
      <c r="P43"/>
      <c r="Q43"/>
    </row>
    <row r="44" spans="1:17" ht="13.5" customHeight="1">
      <c r="A44" s="472" t="s">
        <v>55</v>
      </c>
      <c r="B44" s="471"/>
      <c r="C44" s="471"/>
      <c r="D44" s="471"/>
      <c r="E44" s="468">
        <v>1740</v>
      </c>
      <c r="F44" s="469"/>
      <c r="G44" s="470"/>
      <c r="H44" s="472" t="s">
        <v>56</v>
      </c>
      <c r="I44" s="471"/>
      <c r="J44" s="471"/>
      <c r="K44" s="471"/>
      <c r="L44" s="471"/>
      <c r="M44" s="468">
        <v>300</v>
      </c>
      <c r="N44" s="469"/>
      <c r="O44" s="603"/>
      <c r="P44"/>
      <c r="Q44"/>
    </row>
    <row r="45" spans="1:17" ht="13.5" customHeight="1">
      <c r="A45" s="472" t="s">
        <v>254</v>
      </c>
      <c r="B45" s="471"/>
      <c r="C45" s="471"/>
      <c r="D45" s="471"/>
      <c r="E45" s="468"/>
      <c r="F45" s="469"/>
      <c r="G45" s="470"/>
      <c r="H45" s="472" t="s">
        <v>57</v>
      </c>
      <c r="I45" s="471"/>
      <c r="J45" s="471"/>
      <c r="K45" s="471"/>
      <c r="L45" s="471"/>
      <c r="M45" s="468">
        <v>2500</v>
      </c>
      <c r="N45" s="469"/>
      <c r="O45" s="603"/>
      <c r="P45"/>
      <c r="Q45"/>
    </row>
    <row r="46" spans="1:17" ht="13.5" customHeight="1">
      <c r="A46" s="472" t="s">
        <v>258</v>
      </c>
      <c r="B46" s="471"/>
      <c r="C46" s="471"/>
      <c r="D46" s="471"/>
      <c r="E46" s="468"/>
      <c r="F46" s="469"/>
      <c r="G46" s="470"/>
      <c r="H46" s="472" t="s">
        <v>58</v>
      </c>
      <c r="I46" s="471"/>
      <c r="J46" s="471"/>
      <c r="K46" s="471"/>
      <c r="L46" s="471"/>
      <c r="M46" s="468">
        <v>180</v>
      </c>
      <c r="N46" s="469"/>
      <c r="O46" s="603"/>
      <c r="P46"/>
      <c r="Q46"/>
    </row>
    <row r="47" spans="1:17" ht="13.5" customHeight="1">
      <c r="A47" s="472" t="s">
        <v>255</v>
      </c>
      <c r="B47" s="471"/>
      <c r="C47" s="471"/>
      <c r="D47" s="471"/>
      <c r="E47" s="468"/>
      <c r="F47" s="469"/>
      <c r="G47" s="470"/>
      <c r="H47" s="472" t="s">
        <v>59</v>
      </c>
      <c r="I47" s="471"/>
      <c r="J47" s="471"/>
      <c r="K47" s="471"/>
      <c r="L47" s="471"/>
      <c r="M47" s="468">
        <v>200</v>
      </c>
      <c r="N47" s="469"/>
      <c r="O47" s="603"/>
      <c r="P47"/>
      <c r="Q47"/>
    </row>
    <row r="48" spans="1:17" ht="13.5" customHeight="1">
      <c r="A48" s="472" t="s">
        <v>256</v>
      </c>
      <c r="B48" s="471"/>
      <c r="C48" s="471"/>
      <c r="D48" s="471"/>
      <c r="E48" s="468"/>
      <c r="F48" s="469"/>
      <c r="G48" s="470"/>
      <c r="H48" s="472" t="s">
        <v>60</v>
      </c>
      <c r="I48" s="471"/>
      <c r="J48" s="471"/>
      <c r="K48" s="471"/>
      <c r="L48" s="471"/>
      <c r="M48" s="468">
        <v>100</v>
      </c>
      <c r="N48" s="469"/>
      <c r="O48" s="603"/>
      <c r="P48"/>
      <c r="Q48"/>
    </row>
    <row r="49" spans="1:17" ht="13.5" customHeight="1">
      <c r="A49" s="472"/>
      <c r="B49" s="471"/>
      <c r="C49" s="471"/>
      <c r="D49" s="471"/>
      <c r="E49" s="468"/>
      <c r="F49" s="469"/>
      <c r="G49" s="470"/>
      <c r="H49" s="472"/>
      <c r="I49" s="471"/>
      <c r="J49" s="471"/>
      <c r="K49" s="471"/>
      <c r="L49" s="471"/>
      <c r="M49" s="468"/>
      <c r="N49" s="469"/>
      <c r="O49" s="603"/>
      <c r="P49"/>
      <c r="Q49"/>
    </row>
    <row r="50" spans="1:17" ht="13.5" customHeight="1">
      <c r="A50" s="472" t="s">
        <v>257</v>
      </c>
      <c r="B50" s="471"/>
      <c r="C50" s="471"/>
      <c r="D50" s="471"/>
      <c r="E50" s="468"/>
      <c r="F50" s="469"/>
      <c r="G50" s="470"/>
      <c r="H50" s="472"/>
      <c r="I50" s="471"/>
      <c r="J50" s="471"/>
      <c r="K50" s="471"/>
      <c r="L50" s="471"/>
      <c r="M50" s="468"/>
      <c r="N50" s="469"/>
      <c r="O50" s="603"/>
      <c r="P50"/>
      <c r="Q50"/>
    </row>
    <row r="51" spans="1:17" ht="13.5" customHeight="1">
      <c r="A51" s="472"/>
      <c r="B51" s="471"/>
      <c r="C51" s="471"/>
      <c r="D51" s="471"/>
      <c r="E51" s="468"/>
      <c r="F51" s="469"/>
      <c r="G51" s="470"/>
      <c r="H51" s="467"/>
      <c r="I51" s="499"/>
      <c r="J51" s="499"/>
      <c r="K51" s="499"/>
      <c r="L51" s="500"/>
      <c r="M51" s="604"/>
      <c r="N51" s="605"/>
      <c r="O51" s="606"/>
      <c r="P51"/>
      <c r="Q51"/>
    </row>
    <row r="52" spans="1:17" ht="13.5" customHeight="1" thickBot="1">
      <c r="A52" s="498" t="s">
        <v>61</v>
      </c>
      <c r="B52" s="482"/>
      <c r="C52" s="482"/>
      <c r="D52" s="483"/>
      <c r="E52" s="480">
        <f>SUM(E42:E51)</f>
        <v>5240</v>
      </c>
      <c r="F52" s="481"/>
      <c r="G52" s="481"/>
      <c r="H52" s="498" t="s">
        <v>62</v>
      </c>
      <c r="I52" s="482"/>
      <c r="J52" s="482"/>
      <c r="K52" s="482"/>
      <c r="L52" s="483"/>
      <c r="M52" s="480">
        <f>SUM(M42:M51)</f>
        <v>10190</v>
      </c>
      <c r="N52" s="481"/>
      <c r="O52" s="607"/>
      <c r="P52"/>
      <c r="Q52"/>
    </row>
    <row r="53" spans="1:17" ht="13.5" customHeight="1">
      <c r="A53" t="s">
        <v>63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2:8" ht="13.5" thickBot="1">
      <c r="B54" s="1"/>
      <c r="C54" s="1"/>
      <c r="D54" s="72"/>
      <c r="E54" s="1"/>
      <c r="F54" s="1"/>
      <c r="G54" s="1"/>
      <c r="H54" s="1"/>
    </row>
    <row r="55" spans="1:13" ht="12.75">
      <c r="A55" s="473" t="s">
        <v>64</v>
      </c>
      <c r="B55" s="474"/>
      <c r="C55" s="474"/>
      <c r="D55" s="474"/>
      <c r="E55" s="474"/>
      <c r="F55" s="474"/>
      <c r="G55" s="474"/>
      <c r="H55" s="474"/>
      <c r="I55" s="474"/>
      <c r="J55" s="474"/>
      <c r="K55" s="474"/>
      <c r="L55" s="474"/>
      <c r="M55" s="475"/>
    </row>
    <row r="56" spans="1:13" ht="13.5" thickBot="1">
      <c r="A56" s="73"/>
      <c r="B56" s="74"/>
      <c r="C56" s="541">
        <v>2004</v>
      </c>
      <c r="D56" s="542"/>
      <c r="E56" s="541">
        <v>2005</v>
      </c>
      <c r="F56" s="542"/>
      <c r="G56" s="541">
        <v>2006</v>
      </c>
      <c r="H56" s="551"/>
      <c r="I56" s="556" t="s">
        <v>65</v>
      </c>
      <c r="J56" s="541"/>
      <c r="K56" s="75"/>
      <c r="L56" s="552" t="s">
        <v>66</v>
      </c>
      <c r="M56" s="553"/>
    </row>
    <row r="57" spans="1:13" ht="12.75">
      <c r="A57" s="76" t="s">
        <v>67</v>
      </c>
      <c r="B57" s="77"/>
      <c r="C57" s="478">
        <v>29263</v>
      </c>
      <c r="D57" s="478"/>
      <c r="E57" s="478">
        <v>22700</v>
      </c>
      <c r="F57" s="543"/>
      <c r="G57" s="478">
        <v>25700</v>
      </c>
      <c r="H57" s="479"/>
      <c r="I57" s="554">
        <f aca="true" t="shared" si="14" ref="I57:I63">E57/C57</f>
        <v>0.7757236100194785</v>
      </c>
      <c r="J57" s="555"/>
      <c r="K57" s="78"/>
      <c r="L57" s="557">
        <f aca="true" t="shared" si="15" ref="L57:L63">G57/E57</f>
        <v>1.13215859030837</v>
      </c>
      <c r="M57" s="558"/>
    </row>
    <row r="58" spans="1:13" ht="12.75">
      <c r="A58" s="79" t="s">
        <v>68</v>
      </c>
      <c r="B58" s="80"/>
      <c r="C58" s="476">
        <v>22</v>
      </c>
      <c r="D58" s="476"/>
      <c r="E58" s="476">
        <v>18</v>
      </c>
      <c r="F58" s="476"/>
      <c r="G58" s="530">
        <v>22.7</v>
      </c>
      <c r="H58" s="531"/>
      <c r="I58" s="537">
        <f t="shared" si="14"/>
        <v>0.8181818181818182</v>
      </c>
      <c r="J58" s="538"/>
      <c r="K58" s="81"/>
      <c r="L58" s="496">
        <f t="shared" si="15"/>
        <v>1.261111111111111</v>
      </c>
      <c r="M58" s="497"/>
    </row>
    <row r="59" spans="1:13" ht="12.75">
      <c r="A59" s="79" t="s">
        <v>69</v>
      </c>
      <c r="B59" s="80"/>
      <c r="C59" s="476">
        <v>31</v>
      </c>
      <c r="D59" s="476"/>
      <c r="E59" s="476">
        <v>26</v>
      </c>
      <c r="F59" s="476"/>
      <c r="G59" s="530">
        <v>36.49</v>
      </c>
      <c r="H59" s="531"/>
      <c r="I59" s="537">
        <f t="shared" si="14"/>
        <v>0.8387096774193549</v>
      </c>
      <c r="J59" s="538"/>
      <c r="K59" s="81"/>
      <c r="L59" s="496">
        <f t="shared" si="15"/>
        <v>1.4034615384615385</v>
      </c>
      <c r="M59" s="497"/>
    </row>
    <row r="60" spans="1:13" ht="12.75">
      <c r="A60" s="79" t="s">
        <v>70</v>
      </c>
      <c r="B60" s="80"/>
      <c r="C60" s="540">
        <v>28</v>
      </c>
      <c r="D60" s="540"/>
      <c r="E60" s="476">
        <v>31</v>
      </c>
      <c r="F60" s="476"/>
      <c r="G60" s="530">
        <v>37</v>
      </c>
      <c r="H60" s="531"/>
      <c r="I60" s="537">
        <f t="shared" si="14"/>
        <v>1.1071428571428572</v>
      </c>
      <c r="J60" s="538"/>
      <c r="K60" s="81"/>
      <c r="L60" s="496">
        <f t="shared" si="15"/>
        <v>1.1935483870967742</v>
      </c>
      <c r="M60" s="497"/>
    </row>
    <row r="61" spans="1:13" ht="12.75">
      <c r="A61" s="79" t="s">
        <v>71</v>
      </c>
      <c r="B61" s="80"/>
      <c r="C61" s="477">
        <v>26401</v>
      </c>
      <c r="D61" s="477"/>
      <c r="E61" s="477">
        <v>21700</v>
      </c>
      <c r="F61" s="476"/>
      <c r="G61" s="477">
        <v>20500</v>
      </c>
      <c r="H61" s="539"/>
      <c r="I61" s="537">
        <f t="shared" si="14"/>
        <v>0.8219385629332222</v>
      </c>
      <c r="J61" s="538"/>
      <c r="K61" s="81"/>
      <c r="L61" s="496">
        <f t="shared" si="15"/>
        <v>0.9447004608294931</v>
      </c>
      <c r="M61" s="497"/>
    </row>
    <row r="62" spans="1:13" ht="12.75">
      <c r="A62" s="79" t="s">
        <v>72</v>
      </c>
      <c r="B62" s="80"/>
      <c r="C62" s="476">
        <v>20</v>
      </c>
      <c r="D62" s="476"/>
      <c r="E62" s="476">
        <v>17</v>
      </c>
      <c r="F62" s="476"/>
      <c r="G62" s="530">
        <v>18.1</v>
      </c>
      <c r="H62" s="531"/>
      <c r="I62" s="537">
        <f t="shared" si="14"/>
        <v>0.85</v>
      </c>
      <c r="J62" s="538"/>
      <c r="K62" s="81"/>
      <c r="L62" s="496">
        <f t="shared" si="15"/>
        <v>1.0647058823529412</v>
      </c>
      <c r="M62" s="497"/>
    </row>
    <row r="63" spans="1:13" ht="12.75">
      <c r="A63" s="82" t="s">
        <v>73</v>
      </c>
      <c r="B63" s="83"/>
      <c r="C63" s="476">
        <v>10</v>
      </c>
      <c r="D63" s="476"/>
      <c r="E63" s="476">
        <v>11</v>
      </c>
      <c r="F63" s="476"/>
      <c r="G63" s="530">
        <v>11</v>
      </c>
      <c r="H63" s="531"/>
      <c r="I63" s="537">
        <f t="shared" si="14"/>
        <v>1.1</v>
      </c>
      <c r="J63" s="538"/>
      <c r="K63" s="81"/>
      <c r="L63" s="496">
        <f t="shared" si="15"/>
        <v>1</v>
      </c>
      <c r="M63" s="497"/>
    </row>
    <row r="64" spans="1:13" ht="12.75">
      <c r="A64" s="84"/>
      <c r="B64" s="85"/>
      <c r="C64" s="85"/>
      <c r="D64" s="85"/>
      <c r="E64" s="85"/>
      <c r="F64" s="85"/>
      <c r="G64" s="85"/>
      <c r="H64" s="86"/>
      <c r="I64" s="87"/>
      <c r="J64" s="88"/>
      <c r="K64" s="88"/>
      <c r="L64" s="88"/>
      <c r="M64" s="89"/>
    </row>
    <row r="65" spans="1:13" ht="12.75">
      <c r="A65" s="90" t="s">
        <v>74</v>
      </c>
      <c r="B65" s="91"/>
      <c r="C65" s="476">
        <v>24</v>
      </c>
      <c r="D65" s="476"/>
      <c r="E65" s="476">
        <v>19</v>
      </c>
      <c r="F65" s="476"/>
      <c r="G65" s="530">
        <v>22.7</v>
      </c>
      <c r="H65" s="531"/>
      <c r="I65" s="526">
        <f>E65/C65</f>
        <v>0.7916666666666666</v>
      </c>
      <c r="J65" s="527"/>
      <c r="K65" s="92"/>
      <c r="L65" s="527">
        <f>G65/E65</f>
        <v>1.194736842105263</v>
      </c>
      <c r="M65" s="536"/>
    </row>
    <row r="66" spans="1:13" ht="12.75">
      <c r="A66" s="79" t="s">
        <v>75</v>
      </c>
      <c r="B66" s="80"/>
      <c r="C66" s="476">
        <v>23</v>
      </c>
      <c r="D66" s="476"/>
      <c r="E66" s="476">
        <v>19</v>
      </c>
      <c r="F66" s="476"/>
      <c r="G66" s="530">
        <v>22.7</v>
      </c>
      <c r="H66" s="531"/>
      <c r="I66" s="526">
        <f>E66/C66</f>
        <v>0.8260869565217391</v>
      </c>
      <c r="J66" s="527"/>
      <c r="K66" s="92"/>
      <c r="L66" s="527">
        <f>G66/E66</f>
        <v>1.194736842105263</v>
      </c>
      <c r="M66" s="536"/>
    </row>
    <row r="67" spans="1:13" ht="13.5" thickBot="1">
      <c r="A67" s="93" t="s">
        <v>76</v>
      </c>
      <c r="B67" s="94"/>
      <c r="C67" s="529">
        <v>21</v>
      </c>
      <c r="D67" s="529"/>
      <c r="E67" s="529">
        <v>18</v>
      </c>
      <c r="F67" s="529"/>
      <c r="G67" s="532">
        <v>18.14</v>
      </c>
      <c r="H67" s="533"/>
      <c r="I67" s="528">
        <v>0.86</v>
      </c>
      <c r="J67" s="529"/>
      <c r="K67" s="95"/>
      <c r="L67" s="534">
        <v>1</v>
      </c>
      <c r="M67" s="535"/>
    </row>
    <row r="68" spans="1:8" ht="6" customHeight="1">
      <c r="A68" s="96"/>
      <c r="B68" s="1"/>
      <c r="C68" s="1"/>
      <c r="D68" s="72"/>
      <c r="E68" s="1"/>
      <c r="F68" s="1"/>
      <c r="G68" s="1"/>
      <c r="H68" s="1"/>
    </row>
    <row r="69" spans="1:8" ht="12.75">
      <c r="A69" s="3" t="s">
        <v>77</v>
      </c>
      <c r="B69" s="1" t="s">
        <v>78</v>
      </c>
      <c r="C69" s="1"/>
      <c r="D69" s="72"/>
      <c r="E69" s="1"/>
      <c r="F69" s="1"/>
      <c r="G69" s="1"/>
      <c r="H69" s="1"/>
    </row>
    <row r="70" ht="15.75" customHeight="1">
      <c r="A70" s="2"/>
    </row>
    <row r="71" spans="1:17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8:17" ht="8.25" customHeight="1">
      <c r="H72" s="1"/>
      <c r="P72"/>
      <c r="Q72"/>
    </row>
    <row r="73" spans="1:8" ht="13.5" thickBot="1">
      <c r="A73" s="3" t="s">
        <v>79</v>
      </c>
      <c r="B73" s="1"/>
      <c r="C73" s="1"/>
      <c r="D73" s="1"/>
      <c r="E73" s="1"/>
      <c r="F73" s="1"/>
      <c r="G73" s="1"/>
      <c r="H73" s="1"/>
    </row>
    <row r="74" spans="1:17" ht="12.75">
      <c r="A74" s="578" t="s">
        <v>80</v>
      </c>
      <c r="B74" s="579"/>
      <c r="C74" s="579"/>
      <c r="D74" s="580"/>
      <c r="E74" s="490" t="s">
        <v>49</v>
      </c>
      <c r="F74" s="491"/>
      <c r="G74" s="492"/>
      <c r="H74" s="578" t="s">
        <v>81</v>
      </c>
      <c r="I74" s="579"/>
      <c r="J74" s="579"/>
      <c r="K74" s="579"/>
      <c r="L74" s="580"/>
      <c r="M74" s="584" t="s">
        <v>49</v>
      </c>
      <c r="N74" s="585"/>
      <c r="O74" s="586"/>
      <c r="P74"/>
      <c r="Q74"/>
    </row>
    <row r="75" spans="1:17" ht="13.5" thickBot="1">
      <c r="A75" s="581"/>
      <c r="B75" s="582"/>
      <c r="C75" s="582"/>
      <c r="D75" s="583"/>
      <c r="E75" s="493"/>
      <c r="F75" s="494"/>
      <c r="G75" s="495"/>
      <c r="H75" s="581"/>
      <c r="I75" s="582"/>
      <c r="J75" s="582"/>
      <c r="K75" s="582"/>
      <c r="L75" s="583"/>
      <c r="M75" s="587"/>
      <c r="N75" s="588"/>
      <c r="O75" s="589"/>
      <c r="P75"/>
      <c r="Q75"/>
    </row>
    <row r="76" spans="1:17" ht="12.75">
      <c r="A76" s="637" t="s">
        <v>82</v>
      </c>
      <c r="B76" s="638"/>
      <c r="C76" s="638"/>
      <c r="D76" s="638"/>
      <c r="E76" s="487">
        <v>5000</v>
      </c>
      <c r="F76" s="488"/>
      <c r="G76" s="489"/>
      <c r="H76" s="575"/>
      <c r="I76" s="576"/>
      <c r="J76" s="576"/>
      <c r="K76" s="576"/>
      <c r="L76" s="577"/>
      <c r="M76" s="608"/>
      <c r="N76" s="609"/>
      <c r="O76" s="565"/>
      <c r="P76"/>
      <c r="Q76"/>
    </row>
    <row r="77" spans="1:17" ht="12.75">
      <c r="A77" s="559" t="s">
        <v>83</v>
      </c>
      <c r="B77" s="560"/>
      <c r="C77" s="560"/>
      <c r="D77" s="560"/>
      <c r="E77" s="484">
        <v>2000</v>
      </c>
      <c r="F77" s="485"/>
      <c r="G77" s="486"/>
      <c r="H77" s="559"/>
      <c r="I77" s="560"/>
      <c r="J77" s="560"/>
      <c r="K77" s="560"/>
      <c r="L77" s="560"/>
      <c r="M77" s="598"/>
      <c r="N77" s="599"/>
      <c r="O77" s="600"/>
      <c r="P77"/>
      <c r="Q77"/>
    </row>
    <row r="78" spans="1:17" ht="12.75">
      <c r="A78" s="559" t="s">
        <v>84</v>
      </c>
      <c r="B78" s="560"/>
      <c r="C78" s="560"/>
      <c r="D78" s="560"/>
      <c r="E78" s="484">
        <v>0</v>
      </c>
      <c r="F78" s="485"/>
      <c r="G78" s="486"/>
      <c r="H78" s="559"/>
      <c r="I78" s="560"/>
      <c r="J78" s="560"/>
      <c r="K78" s="560"/>
      <c r="L78" s="560"/>
      <c r="M78" s="598"/>
      <c r="N78" s="599"/>
      <c r="O78" s="600"/>
      <c r="P78"/>
      <c r="Q78"/>
    </row>
    <row r="79" spans="1:17" ht="12.75">
      <c r="A79" s="559" t="s">
        <v>85</v>
      </c>
      <c r="B79" s="560"/>
      <c r="C79" s="560"/>
      <c r="D79" s="560"/>
      <c r="E79" s="484">
        <v>0</v>
      </c>
      <c r="F79" s="485"/>
      <c r="G79" s="486"/>
      <c r="H79" s="559"/>
      <c r="I79" s="560"/>
      <c r="J79" s="560"/>
      <c r="K79" s="560"/>
      <c r="L79" s="560"/>
      <c r="M79" s="598"/>
      <c r="N79" s="599"/>
      <c r="O79" s="600"/>
      <c r="P79"/>
      <c r="Q79"/>
    </row>
    <row r="80" spans="1:17" ht="12.75">
      <c r="A80" s="559" t="s">
        <v>86</v>
      </c>
      <c r="B80" s="560"/>
      <c r="C80" s="560"/>
      <c r="D80" s="560"/>
      <c r="E80" s="484">
        <v>2000</v>
      </c>
      <c r="F80" s="485"/>
      <c r="G80" s="486"/>
      <c r="H80" s="559"/>
      <c r="I80" s="560"/>
      <c r="J80" s="560"/>
      <c r="K80" s="560"/>
      <c r="L80" s="560"/>
      <c r="M80" s="598"/>
      <c r="N80" s="599"/>
      <c r="O80" s="600"/>
      <c r="P80"/>
      <c r="Q80"/>
    </row>
    <row r="81" spans="1:17" ht="12.75">
      <c r="A81" s="559" t="s">
        <v>87</v>
      </c>
      <c r="B81" s="560"/>
      <c r="C81" s="560"/>
      <c r="D81" s="560"/>
      <c r="E81" s="484">
        <v>2000</v>
      </c>
      <c r="F81" s="485"/>
      <c r="G81" s="486"/>
      <c r="H81" s="559"/>
      <c r="I81" s="560"/>
      <c r="J81" s="560"/>
      <c r="K81" s="560"/>
      <c r="L81" s="560"/>
      <c r="M81" s="598"/>
      <c r="N81" s="599"/>
      <c r="O81" s="600"/>
      <c r="P81"/>
      <c r="Q81"/>
    </row>
    <row r="82" spans="1:17" ht="12.75">
      <c r="A82" s="559" t="s">
        <v>88</v>
      </c>
      <c r="B82" s="560"/>
      <c r="C82" s="560"/>
      <c r="D82" s="560"/>
      <c r="E82" s="484">
        <v>1000</v>
      </c>
      <c r="F82" s="485"/>
      <c r="G82" s="486"/>
      <c r="H82" s="559"/>
      <c r="I82" s="560"/>
      <c r="J82" s="560"/>
      <c r="K82" s="560"/>
      <c r="L82" s="560"/>
      <c r="M82" s="598"/>
      <c r="N82" s="599"/>
      <c r="O82" s="600"/>
      <c r="P82"/>
      <c r="Q82"/>
    </row>
    <row r="83" spans="1:17" ht="12.75">
      <c r="A83" s="559" t="s">
        <v>89</v>
      </c>
      <c r="B83" s="560"/>
      <c r="C83" s="560"/>
      <c r="D83" s="560"/>
      <c r="E83" s="484">
        <v>1000</v>
      </c>
      <c r="F83" s="485"/>
      <c r="G83" s="486"/>
      <c r="H83" s="559"/>
      <c r="I83" s="560"/>
      <c r="J83" s="560"/>
      <c r="K83" s="560"/>
      <c r="L83" s="560"/>
      <c r="M83" s="598"/>
      <c r="N83" s="599"/>
      <c r="O83" s="600"/>
      <c r="P83"/>
      <c r="Q83"/>
    </row>
    <row r="84" spans="1:17" ht="12.75">
      <c r="A84" s="559" t="s">
        <v>90</v>
      </c>
      <c r="B84" s="560"/>
      <c r="C84" s="560"/>
      <c r="D84" s="560"/>
      <c r="E84" s="484">
        <v>5200</v>
      </c>
      <c r="F84" s="485"/>
      <c r="G84" s="486"/>
      <c r="H84" s="559"/>
      <c r="I84" s="560"/>
      <c r="J84" s="560"/>
      <c r="K84" s="560"/>
      <c r="L84" s="560"/>
      <c r="M84" s="598"/>
      <c r="N84" s="599"/>
      <c r="O84" s="600"/>
      <c r="P84"/>
      <c r="Q84"/>
    </row>
    <row r="85" spans="1:17" ht="12.75">
      <c r="A85" s="559" t="s">
        <v>91</v>
      </c>
      <c r="B85" s="560"/>
      <c r="C85" s="560"/>
      <c r="D85" s="560"/>
      <c r="E85" s="484">
        <v>7500</v>
      </c>
      <c r="F85" s="485"/>
      <c r="G85" s="486"/>
      <c r="H85" s="559"/>
      <c r="I85" s="560"/>
      <c r="J85" s="560"/>
      <c r="K85" s="560"/>
      <c r="L85" s="560"/>
      <c r="M85" s="598"/>
      <c r="N85" s="599"/>
      <c r="O85" s="600"/>
      <c r="P85"/>
      <c r="Q85"/>
    </row>
    <row r="86" spans="1:17" ht="13.5" thickBot="1">
      <c r="A86" s="559"/>
      <c r="B86" s="560"/>
      <c r="C86" s="560"/>
      <c r="D86" s="560"/>
      <c r="E86" s="484"/>
      <c r="F86" s="485"/>
      <c r="G86" s="486"/>
      <c r="H86" s="613"/>
      <c r="I86" s="614"/>
      <c r="J86" s="614"/>
      <c r="K86" s="614"/>
      <c r="L86" s="614"/>
      <c r="M86" s="615"/>
      <c r="N86" s="616"/>
      <c r="O86" s="617"/>
      <c r="P86"/>
      <c r="Q86"/>
    </row>
    <row r="87" spans="1:15" s="98" customFormat="1" ht="16.5" customHeight="1" thickBot="1">
      <c r="A87" s="629" t="s">
        <v>92</v>
      </c>
      <c r="B87" s="630"/>
      <c r="C87" s="630"/>
      <c r="D87" s="630"/>
      <c r="E87" s="634">
        <f>SUM(E76:E86)</f>
        <v>25700</v>
      </c>
      <c r="F87" s="635"/>
      <c r="G87" s="636"/>
      <c r="H87" s="97"/>
      <c r="I87" s="97"/>
      <c r="J87" s="97"/>
      <c r="K87" s="97"/>
      <c r="L87" s="97"/>
      <c r="M87" s="97"/>
      <c r="N87" s="97"/>
      <c r="O87" s="97"/>
    </row>
    <row r="88" spans="1:15" s="98" customFormat="1" ht="16.5" customHeight="1">
      <c r="A88" s="99" t="s">
        <v>93</v>
      </c>
      <c r="B88" s="100"/>
      <c r="C88" s="100"/>
      <c r="D88" s="100"/>
      <c r="E88" s="101"/>
      <c r="F88" s="102"/>
      <c r="G88" s="102"/>
      <c r="H88" s="97"/>
      <c r="I88" s="97"/>
      <c r="J88" s="97"/>
      <c r="K88" s="97"/>
      <c r="L88" s="97"/>
      <c r="M88" s="97"/>
      <c r="N88" s="97"/>
      <c r="O88" s="97"/>
    </row>
    <row r="89" spans="1:15" s="98" customFormat="1" ht="16.5" customHeight="1">
      <c r="A89" s="99"/>
      <c r="B89" s="100"/>
      <c r="C89" s="100"/>
      <c r="D89" s="100"/>
      <c r="E89" s="101"/>
      <c r="F89" s="102"/>
      <c r="G89" s="102"/>
      <c r="H89" s="97"/>
      <c r="I89" s="97"/>
      <c r="J89" s="97"/>
      <c r="K89" s="97"/>
      <c r="L89" s="97"/>
      <c r="M89" s="97"/>
      <c r="N89" s="97"/>
      <c r="O89" s="97"/>
    </row>
    <row r="90" spans="1:15" s="98" customFormat="1" ht="16.5" customHeight="1">
      <c r="A90" s="99"/>
      <c r="B90" s="100"/>
      <c r="C90" s="100"/>
      <c r="D90" s="100"/>
      <c r="E90" s="101"/>
      <c r="F90" s="102"/>
      <c r="G90" s="102"/>
      <c r="H90" s="97"/>
      <c r="I90" s="97"/>
      <c r="J90" s="97"/>
      <c r="K90" s="97"/>
      <c r="L90" s="97"/>
      <c r="M90" s="97"/>
      <c r="N90" s="97"/>
      <c r="O90" s="97"/>
    </row>
    <row r="91" spans="1:17" ht="12.75">
      <c r="A91" s="103"/>
      <c r="H91" s="1"/>
      <c r="P91"/>
      <c r="Q91"/>
    </row>
    <row r="92" ht="13.5" thickBot="1"/>
    <row r="93" spans="1:15" s="104" customFormat="1" ht="17.25" customHeight="1">
      <c r="A93" s="621" t="s">
        <v>94</v>
      </c>
      <c r="B93" s="626" t="s">
        <v>95</v>
      </c>
      <c r="C93" s="631" t="s">
        <v>96</v>
      </c>
      <c r="D93" s="632"/>
      <c r="E93" s="632"/>
      <c r="F93" s="632"/>
      <c r="G93" s="632"/>
      <c r="H93" s="632"/>
      <c r="I93" s="633"/>
      <c r="J93" s="610" t="s">
        <v>97</v>
      </c>
      <c r="K93" s="1"/>
      <c r="L93" s="1"/>
      <c r="M93" s="1"/>
      <c r="N93" s="1"/>
      <c r="O93" s="1"/>
    </row>
    <row r="94" spans="1:15" s="104" customFormat="1" ht="17.25" customHeight="1">
      <c r="A94" s="622"/>
      <c r="B94" s="627"/>
      <c r="C94" s="624" t="s">
        <v>98</v>
      </c>
      <c r="D94" s="618" t="s">
        <v>99</v>
      </c>
      <c r="E94" s="619"/>
      <c r="F94" s="619"/>
      <c r="G94" s="619"/>
      <c r="H94" s="619"/>
      <c r="I94" s="620"/>
      <c r="J94" s="611"/>
      <c r="K94" s="1"/>
      <c r="L94" s="1"/>
      <c r="M94" s="1"/>
      <c r="N94" s="1"/>
      <c r="O94" s="1"/>
    </row>
    <row r="95" spans="1:15" s="104" customFormat="1" ht="11.25" customHeight="1" thickBot="1">
      <c r="A95" s="623"/>
      <c r="B95" s="628"/>
      <c r="C95" s="625"/>
      <c r="D95" s="105">
        <v>1</v>
      </c>
      <c r="E95" s="105">
        <v>2</v>
      </c>
      <c r="F95" s="105">
        <v>3</v>
      </c>
      <c r="G95" s="105">
        <v>4</v>
      </c>
      <c r="H95" s="106">
        <v>5</v>
      </c>
      <c r="I95" s="106">
        <v>6</v>
      </c>
      <c r="J95" s="612"/>
      <c r="K95" s="97"/>
      <c r="L95" s="97"/>
      <c r="M95" s="97"/>
      <c r="N95" s="97"/>
      <c r="O95" s="97"/>
    </row>
    <row r="96" spans="1:15" s="104" customFormat="1" ht="17.25" customHeight="1" thickBot="1">
      <c r="A96" s="107">
        <v>215054</v>
      </c>
      <c r="B96" s="108">
        <v>132065</v>
      </c>
      <c r="C96" s="109">
        <v>13340</v>
      </c>
      <c r="D96" s="108">
        <v>1291</v>
      </c>
      <c r="E96" s="108">
        <v>10745</v>
      </c>
      <c r="F96" s="108">
        <v>129</v>
      </c>
      <c r="G96" s="108">
        <v>45</v>
      </c>
      <c r="H96" s="110">
        <v>1109</v>
      </c>
      <c r="I96" s="110">
        <v>21</v>
      </c>
      <c r="J96" s="111">
        <f>SUM(A96-B96-C96)</f>
        <v>69649</v>
      </c>
      <c r="K96" s="1"/>
      <c r="L96" s="1"/>
      <c r="M96" s="1"/>
      <c r="N96" s="1"/>
      <c r="O96" s="1"/>
    </row>
    <row r="97" spans="2:15" s="104" customFormat="1" ht="17.25" customHeight="1">
      <c r="B97" s="112"/>
      <c r="C97" s="112"/>
      <c r="D97" s="112"/>
      <c r="E97" s="112"/>
      <c r="F97" s="112"/>
      <c r="G97" s="112"/>
      <c r="H97" s="112"/>
      <c r="I97" s="112"/>
      <c r="J97" s="1"/>
      <c r="K97" s="1"/>
      <c r="L97" s="1"/>
      <c r="M97" s="1"/>
      <c r="N97" s="1"/>
      <c r="O97" s="1"/>
    </row>
    <row r="98" spans="1:15" s="104" customFormat="1" ht="17.25" customHeight="1">
      <c r="A98" s="103"/>
      <c r="B98" s="112"/>
      <c r="C98" s="112"/>
      <c r="D98" s="112"/>
      <c r="E98" s="112"/>
      <c r="F98" s="112"/>
      <c r="G98" s="112"/>
      <c r="H98" s="112"/>
      <c r="I98" s="112"/>
      <c r="J98" s="1"/>
      <c r="K98" s="1"/>
      <c r="L98" s="1"/>
      <c r="M98" s="1"/>
      <c r="N98" s="1"/>
      <c r="O98" s="1"/>
    </row>
    <row r="99" spans="1:15" s="104" customFormat="1" ht="17.25" customHeight="1" thickBot="1">
      <c r="A99" s="103"/>
      <c r="B99" s="112"/>
      <c r="C99" s="112"/>
      <c r="D99" s="112"/>
      <c r="E99" s="112"/>
      <c r="F99" s="112"/>
      <c r="G99" s="112"/>
      <c r="H99" s="112"/>
      <c r="I99" s="112"/>
      <c r="J99" s="1"/>
      <c r="K99" s="1"/>
      <c r="L99" s="1"/>
      <c r="M99" s="1"/>
      <c r="N99" s="1"/>
      <c r="O99" s="1"/>
    </row>
    <row r="100" spans="1:17" ht="12.75">
      <c r="A100" s="566" t="s">
        <v>100</v>
      </c>
      <c r="B100" s="568" t="s">
        <v>101</v>
      </c>
      <c r="C100" s="570" t="s">
        <v>102</v>
      </c>
      <c r="D100" s="571"/>
      <c r="E100" s="571"/>
      <c r="F100" s="572"/>
      <c r="G100" s="573" t="s">
        <v>103</v>
      </c>
      <c r="H100" s="549" t="s">
        <v>104</v>
      </c>
      <c r="I100" s="523" t="s">
        <v>105</v>
      </c>
      <c r="J100" s="524"/>
      <c r="K100" s="524"/>
      <c r="L100" s="525"/>
      <c r="Q100"/>
    </row>
    <row r="101" spans="1:17" ht="18.75" thickBot="1">
      <c r="A101" s="567"/>
      <c r="B101" s="569"/>
      <c r="C101" s="113" t="s">
        <v>106</v>
      </c>
      <c r="D101" s="114" t="s">
        <v>107</v>
      </c>
      <c r="E101" s="114" t="s">
        <v>108</v>
      </c>
      <c r="F101" s="115" t="s">
        <v>109</v>
      </c>
      <c r="G101" s="574"/>
      <c r="H101" s="550"/>
      <c r="I101" s="113" t="s">
        <v>110</v>
      </c>
      <c r="J101" s="114" t="s">
        <v>107</v>
      </c>
      <c r="K101" s="114" t="s">
        <v>108</v>
      </c>
      <c r="L101" s="115" t="s">
        <v>111</v>
      </c>
      <c r="Q101"/>
    </row>
    <row r="102" spans="1:17" ht="12.75">
      <c r="A102" s="116" t="s">
        <v>112</v>
      </c>
      <c r="B102" s="117">
        <f>SUM(B103:B107)</f>
        <v>9017</v>
      </c>
      <c r="C102" s="118">
        <f aca="true" t="shared" si="16" ref="C102:I102">SUM(C103:C107)</f>
        <v>9057</v>
      </c>
      <c r="D102" s="119">
        <f t="shared" si="16"/>
        <v>163501</v>
      </c>
      <c r="E102" s="119">
        <f t="shared" si="16"/>
        <v>163024</v>
      </c>
      <c r="F102" s="119">
        <f t="shared" si="16"/>
        <v>5993</v>
      </c>
      <c r="G102" s="117">
        <f t="shared" si="16"/>
        <v>11025</v>
      </c>
      <c r="H102" s="120"/>
      <c r="I102" s="117">
        <f t="shared" si="16"/>
        <v>11025</v>
      </c>
      <c r="J102" s="121">
        <f>SUM(J103:J107)</f>
        <v>144966</v>
      </c>
      <c r="K102" s="122">
        <f>SUM(K103:K107)</f>
        <v>142042</v>
      </c>
      <c r="L102" s="123">
        <f aca="true" t="shared" si="17" ref="L102:L107">I102+J102-K102</f>
        <v>13949</v>
      </c>
      <c r="Q102"/>
    </row>
    <row r="103" spans="1:17" ht="12.75">
      <c r="A103" s="124" t="s">
        <v>113</v>
      </c>
      <c r="B103" s="125">
        <v>997</v>
      </c>
      <c r="C103" s="126">
        <v>997</v>
      </c>
      <c r="D103" s="127">
        <v>129</v>
      </c>
      <c r="E103" s="127">
        <v>251</v>
      </c>
      <c r="F103" s="128">
        <v>875</v>
      </c>
      <c r="G103" s="129">
        <v>875</v>
      </c>
      <c r="H103" s="130"/>
      <c r="I103" s="129">
        <v>875</v>
      </c>
      <c r="J103" s="127">
        <v>0</v>
      </c>
      <c r="K103" s="127">
        <v>0</v>
      </c>
      <c r="L103" s="128">
        <f t="shared" si="17"/>
        <v>875</v>
      </c>
      <c r="Q103"/>
    </row>
    <row r="104" spans="1:17" ht="12.75">
      <c r="A104" s="124" t="s">
        <v>114</v>
      </c>
      <c r="B104" s="125">
        <v>1036</v>
      </c>
      <c r="C104" s="126">
        <v>1036</v>
      </c>
      <c r="D104" s="127">
        <v>512</v>
      </c>
      <c r="E104" s="127">
        <v>392</v>
      </c>
      <c r="F104" s="128">
        <v>1156</v>
      </c>
      <c r="G104" s="129">
        <v>1156</v>
      </c>
      <c r="H104" s="130"/>
      <c r="I104" s="129">
        <v>1156</v>
      </c>
      <c r="J104" s="131">
        <v>0</v>
      </c>
      <c r="K104" s="132">
        <v>0</v>
      </c>
      <c r="L104" s="133">
        <f t="shared" si="17"/>
        <v>1156</v>
      </c>
      <c r="Q104"/>
    </row>
    <row r="105" spans="1:17" ht="12.75">
      <c r="A105" s="124" t="s">
        <v>115</v>
      </c>
      <c r="B105" s="125">
        <v>3542</v>
      </c>
      <c r="C105" s="134">
        <v>3542</v>
      </c>
      <c r="D105" s="135">
        <v>147103</v>
      </c>
      <c r="E105" s="135">
        <v>145262</v>
      </c>
      <c r="F105" s="136">
        <v>1842</v>
      </c>
      <c r="G105" s="129">
        <v>5952</v>
      </c>
      <c r="H105" s="137"/>
      <c r="I105" s="129">
        <v>5952</v>
      </c>
      <c r="J105" s="135">
        <v>130995</v>
      </c>
      <c r="K105" s="135">
        <v>125962</v>
      </c>
      <c r="L105" s="128">
        <f t="shared" si="17"/>
        <v>10985</v>
      </c>
      <c r="Q105"/>
    </row>
    <row r="106" spans="1:17" ht="12.75">
      <c r="A106" s="124" t="s">
        <v>116</v>
      </c>
      <c r="B106" s="125">
        <v>2698</v>
      </c>
      <c r="C106" s="126">
        <v>2698</v>
      </c>
      <c r="D106" s="127">
        <v>15124</v>
      </c>
      <c r="E106" s="127">
        <v>16724</v>
      </c>
      <c r="F106" s="128">
        <v>1098</v>
      </c>
      <c r="G106" s="129">
        <v>2106</v>
      </c>
      <c r="H106" s="130"/>
      <c r="I106" s="129">
        <v>2106</v>
      </c>
      <c r="J106" s="135">
        <v>13340</v>
      </c>
      <c r="K106" s="135">
        <v>15430</v>
      </c>
      <c r="L106" s="128">
        <f t="shared" si="17"/>
        <v>16</v>
      </c>
      <c r="Q106"/>
    </row>
    <row r="107" spans="1:17" ht="13.5" thickBot="1">
      <c r="A107" s="138" t="s">
        <v>117</v>
      </c>
      <c r="B107" s="139">
        <v>744</v>
      </c>
      <c r="C107" s="140">
        <v>784</v>
      </c>
      <c r="D107" s="141">
        <v>633</v>
      </c>
      <c r="E107" s="141">
        <v>395</v>
      </c>
      <c r="F107" s="142">
        <v>1022</v>
      </c>
      <c r="G107" s="143">
        <v>936</v>
      </c>
      <c r="H107" s="144"/>
      <c r="I107" s="143">
        <v>936</v>
      </c>
      <c r="J107" s="141">
        <v>631</v>
      </c>
      <c r="K107" s="141">
        <v>650</v>
      </c>
      <c r="L107" s="145">
        <f t="shared" si="17"/>
        <v>917</v>
      </c>
      <c r="N107"/>
      <c r="Q107"/>
    </row>
    <row r="108" ht="13.5" thickBot="1">
      <c r="O108"/>
    </row>
    <row r="109" spans="1:17" ht="12.75">
      <c r="A109" s="561" t="s">
        <v>118</v>
      </c>
      <c r="B109" s="490" t="s">
        <v>10</v>
      </c>
      <c r="C109" s="490" t="s">
        <v>119</v>
      </c>
      <c r="D109" s="564"/>
      <c r="E109" s="564"/>
      <c r="F109" s="564"/>
      <c r="G109" s="564"/>
      <c r="H109" s="565"/>
      <c r="I109" s="146"/>
      <c r="O109"/>
      <c r="P109"/>
      <c r="Q109"/>
    </row>
    <row r="110" spans="1:17" ht="12.75">
      <c r="A110" s="562"/>
      <c r="B110" s="563"/>
      <c r="C110" s="147" t="s">
        <v>120</v>
      </c>
      <c r="D110" s="148" t="s">
        <v>121</v>
      </c>
      <c r="E110" s="148" t="s">
        <v>122</v>
      </c>
      <c r="F110" s="148" t="s">
        <v>123</v>
      </c>
      <c r="G110" s="149" t="s">
        <v>124</v>
      </c>
      <c r="H110" s="150" t="s">
        <v>98</v>
      </c>
      <c r="I110" s="146"/>
      <c r="O110"/>
      <c r="P110"/>
      <c r="Q110"/>
    </row>
    <row r="111" spans="1:17" ht="12.75">
      <c r="A111" s="151" t="s">
        <v>125</v>
      </c>
      <c r="B111" s="125">
        <v>3418</v>
      </c>
      <c r="C111" s="127">
        <v>56</v>
      </c>
      <c r="D111" s="127">
        <v>447</v>
      </c>
      <c r="E111" s="127">
        <v>1</v>
      </c>
      <c r="F111" s="127"/>
      <c r="G111" s="125"/>
      <c r="H111" s="128">
        <f>SUM(C111:G111)</f>
        <v>504</v>
      </c>
      <c r="I111" s="146"/>
      <c r="P111"/>
      <c r="Q111"/>
    </row>
    <row r="112" spans="1:17" ht="13.5" thickBot="1">
      <c r="A112" s="152" t="s">
        <v>126</v>
      </c>
      <c r="B112" s="139">
        <v>2615</v>
      </c>
      <c r="C112" s="141"/>
      <c r="D112" s="141"/>
      <c r="E112" s="141"/>
      <c r="F112" s="141"/>
      <c r="G112" s="139"/>
      <c r="H112" s="142">
        <f>SUM(C112:G112)</f>
        <v>0</v>
      </c>
      <c r="I112" s="146"/>
      <c r="P112"/>
      <c r="Q112"/>
    </row>
    <row r="114" ht="13.5" thickBot="1"/>
    <row r="115" spans="1:14" ht="24" customHeight="1">
      <c r="A115" s="515" t="s">
        <v>127</v>
      </c>
      <c r="B115" s="517" t="s">
        <v>128</v>
      </c>
      <c r="C115" s="518"/>
      <c r="D115" s="518"/>
      <c r="E115" s="519"/>
      <c r="F115" s="520" t="s">
        <v>129</v>
      </c>
      <c r="G115" s="521"/>
      <c r="H115" s="521"/>
      <c r="I115" s="522"/>
      <c r="J115" s="520" t="s">
        <v>130</v>
      </c>
      <c r="K115" s="521"/>
      <c r="L115" s="521"/>
      <c r="M115" s="521"/>
      <c r="N115" s="522"/>
    </row>
    <row r="116" spans="1:14" ht="12.75">
      <c r="A116" s="516"/>
      <c r="B116" s="153">
        <v>2004</v>
      </c>
      <c r="C116" s="154">
        <v>2005</v>
      </c>
      <c r="D116" s="154">
        <v>2006</v>
      </c>
      <c r="E116" s="155" t="s">
        <v>131</v>
      </c>
      <c r="F116" s="153">
        <v>2004</v>
      </c>
      <c r="G116" s="154">
        <v>2005</v>
      </c>
      <c r="H116" s="154">
        <v>2006</v>
      </c>
      <c r="I116" s="155" t="s">
        <v>131</v>
      </c>
      <c r="J116" s="153">
        <v>2003</v>
      </c>
      <c r="K116" s="156">
        <v>2004</v>
      </c>
      <c r="L116" s="154">
        <v>2005</v>
      </c>
      <c r="M116" s="154">
        <v>2006</v>
      </c>
      <c r="N116" s="155" t="s">
        <v>131</v>
      </c>
    </row>
    <row r="117" spans="1:14" ht="6" customHeight="1">
      <c r="A117" s="84"/>
      <c r="B117" s="157"/>
      <c r="C117" s="158"/>
      <c r="D117" s="158"/>
      <c r="E117" s="159"/>
      <c r="F117" s="157"/>
      <c r="G117" s="158"/>
      <c r="H117" s="158"/>
      <c r="I117" s="160"/>
      <c r="J117" s="161"/>
      <c r="K117" s="80"/>
      <c r="L117" s="162"/>
      <c r="M117" s="162"/>
      <c r="N117" s="160"/>
    </row>
    <row r="118" spans="1:14" ht="12.75">
      <c r="A118" s="163" t="s">
        <v>132</v>
      </c>
      <c r="B118" s="164">
        <v>29</v>
      </c>
      <c r="C118" s="165">
        <v>28</v>
      </c>
      <c r="D118" s="165">
        <v>31</v>
      </c>
      <c r="E118" s="166">
        <f>D118-C118</f>
        <v>3</v>
      </c>
      <c r="F118" s="164">
        <v>27</v>
      </c>
      <c r="G118" s="165">
        <v>30</v>
      </c>
      <c r="H118" s="165">
        <v>31</v>
      </c>
      <c r="I118" s="166">
        <f>H118-G118</f>
        <v>1</v>
      </c>
      <c r="J118" s="167">
        <v>18047</v>
      </c>
      <c r="K118" s="168">
        <v>18765</v>
      </c>
      <c r="L118" s="169">
        <f>((L127*1000+G127*1000+C127*1000)/C118)/12</f>
        <v>21660.714285714286</v>
      </c>
      <c r="M118" s="169">
        <f>((M127*1000+H127*1000+D127*1000)/D118)/12</f>
        <v>21706.989247311827</v>
      </c>
      <c r="N118" s="170">
        <f>M118-L118</f>
        <v>46.27496159754082</v>
      </c>
    </row>
    <row r="119" spans="1:14" ht="12.75">
      <c r="A119" s="163" t="s">
        <v>133</v>
      </c>
      <c r="B119" s="164">
        <v>121</v>
      </c>
      <c r="C119" s="165">
        <v>109</v>
      </c>
      <c r="D119" s="165">
        <v>109</v>
      </c>
      <c r="E119" s="166">
        <f>D119-C119</f>
        <v>0</v>
      </c>
      <c r="F119" s="164">
        <v>112</v>
      </c>
      <c r="G119" s="165">
        <v>110</v>
      </c>
      <c r="H119" s="165">
        <v>110</v>
      </c>
      <c r="I119" s="166">
        <f>H119-G119</f>
        <v>0</v>
      </c>
      <c r="J119" s="167">
        <v>13401</v>
      </c>
      <c r="K119" s="168">
        <v>13580</v>
      </c>
      <c r="L119" s="169">
        <f>((L128*1000+G128*1000+C128*1000)/C119)/12</f>
        <v>16165.137614678899</v>
      </c>
      <c r="M119" s="169">
        <f>((M128*1000+H128*1000+D128*1000)/D119)/12</f>
        <v>17178.899082568805</v>
      </c>
      <c r="N119" s="170">
        <f>M119-L119</f>
        <v>1013.7614678899063</v>
      </c>
    </row>
    <row r="120" spans="1:14" ht="13.5" thickBot="1">
      <c r="A120" s="171" t="s">
        <v>134</v>
      </c>
      <c r="B120" s="172">
        <v>6</v>
      </c>
      <c r="C120" s="173">
        <v>2</v>
      </c>
      <c r="D120" s="173">
        <v>0</v>
      </c>
      <c r="E120" s="174">
        <f>D120-C120</f>
        <v>-2</v>
      </c>
      <c r="F120" s="172">
        <v>6</v>
      </c>
      <c r="G120" s="173">
        <v>1</v>
      </c>
      <c r="H120" s="173">
        <v>0</v>
      </c>
      <c r="I120" s="174">
        <f>H120-G120</f>
        <v>-1</v>
      </c>
      <c r="J120" s="175">
        <v>8205</v>
      </c>
      <c r="K120" s="176">
        <v>9165</v>
      </c>
      <c r="L120" s="177">
        <v>9141</v>
      </c>
      <c r="M120" s="169">
        <v>0</v>
      </c>
      <c r="N120" s="178">
        <f>M120-L120</f>
        <v>-9141</v>
      </c>
    </row>
    <row r="121" spans="1:14" ht="13.5" thickTop="1">
      <c r="A121" s="179" t="s">
        <v>10</v>
      </c>
      <c r="B121" s="180">
        <f aca="true" t="shared" si="18" ref="B121:I121">SUM(B118:B120)</f>
        <v>156</v>
      </c>
      <c r="C121" s="180">
        <f t="shared" si="18"/>
        <v>139</v>
      </c>
      <c r="D121" s="180">
        <f t="shared" si="18"/>
        <v>140</v>
      </c>
      <c r="E121" s="180">
        <f t="shared" si="18"/>
        <v>1</v>
      </c>
      <c r="F121" s="180">
        <f t="shared" si="18"/>
        <v>145</v>
      </c>
      <c r="G121" s="180">
        <f t="shared" si="18"/>
        <v>141</v>
      </c>
      <c r="H121" s="180">
        <f t="shared" si="18"/>
        <v>141</v>
      </c>
      <c r="I121" s="180">
        <f t="shared" si="18"/>
        <v>0</v>
      </c>
      <c r="J121" s="181">
        <v>13915</v>
      </c>
      <c r="K121" s="181">
        <v>14374</v>
      </c>
      <c r="L121" s="181">
        <v>17171</v>
      </c>
      <c r="M121" s="181">
        <f>((M130*1000+H130*1000+D130*1000)/D121)/12</f>
        <v>18181.54761904762</v>
      </c>
      <c r="N121" s="181">
        <f>M121-L121</f>
        <v>1010.5476190476184</v>
      </c>
    </row>
    <row r="123" ht="13.5" thickBot="1"/>
    <row r="124" spans="1:14" ht="23.25" customHeight="1">
      <c r="A124" s="515" t="s">
        <v>127</v>
      </c>
      <c r="B124" s="517" t="s">
        <v>135</v>
      </c>
      <c r="C124" s="518"/>
      <c r="D124" s="518"/>
      <c r="E124" s="519"/>
      <c r="F124" s="520" t="s">
        <v>136</v>
      </c>
      <c r="G124" s="521"/>
      <c r="H124" s="521"/>
      <c r="I124" s="522"/>
      <c r="J124" s="520" t="s">
        <v>137</v>
      </c>
      <c r="K124" s="521"/>
      <c r="L124" s="521"/>
      <c r="M124" s="521"/>
      <c r="N124" s="522"/>
    </row>
    <row r="125" spans="1:14" ht="12.75">
      <c r="A125" s="516"/>
      <c r="B125" s="153">
        <v>2004</v>
      </c>
      <c r="C125" s="154">
        <v>2005</v>
      </c>
      <c r="D125" s="154">
        <v>2006</v>
      </c>
      <c r="E125" s="155" t="s">
        <v>138</v>
      </c>
      <c r="F125" s="153">
        <v>2004</v>
      </c>
      <c r="G125" s="154">
        <v>2005</v>
      </c>
      <c r="H125" s="154">
        <v>2006</v>
      </c>
      <c r="I125" s="155" t="s">
        <v>138</v>
      </c>
      <c r="J125" s="153">
        <v>2003</v>
      </c>
      <c r="K125" s="156">
        <v>2004</v>
      </c>
      <c r="L125" s="154">
        <v>2005</v>
      </c>
      <c r="M125" s="154">
        <v>2006</v>
      </c>
      <c r="N125" s="182" t="s">
        <v>138</v>
      </c>
    </row>
    <row r="126" spans="1:14" ht="6" customHeight="1">
      <c r="A126" s="84"/>
      <c r="B126" s="157"/>
      <c r="C126" s="158"/>
      <c r="D126" s="158"/>
      <c r="E126" s="159"/>
      <c r="F126" s="157"/>
      <c r="G126" s="158"/>
      <c r="H126" s="158"/>
      <c r="I126" s="160"/>
      <c r="J126" s="161"/>
      <c r="K126" s="80"/>
      <c r="L126" s="162"/>
      <c r="M126" s="162"/>
      <c r="N126" s="160"/>
    </row>
    <row r="127" spans="1:14" ht="12.75">
      <c r="A127" s="163" t="s">
        <v>132</v>
      </c>
      <c r="B127" s="167">
        <v>3742</v>
      </c>
      <c r="C127" s="169">
        <v>4081</v>
      </c>
      <c r="D127" s="169">
        <v>4600</v>
      </c>
      <c r="E127" s="183">
        <f>D127/C127*100</f>
        <v>112.71747120803725</v>
      </c>
      <c r="F127" s="167">
        <v>1553</v>
      </c>
      <c r="G127" s="169">
        <v>1461</v>
      </c>
      <c r="H127" s="169">
        <v>1600</v>
      </c>
      <c r="I127" s="183">
        <f>H127/G127*100</f>
        <v>109.51403148528405</v>
      </c>
      <c r="J127" s="167">
        <v>1378</v>
      </c>
      <c r="K127" s="168">
        <v>1235</v>
      </c>
      <c r="L127" s="169">
        <v>1736</v>
      </c>
      <c r="M127" s="169">
        <v>1875</v>
      </c>
      <c r="N127" s="183">
        <f>M127/L127*100</f>
        <v>108.00691244239631</v>
      </c>
    </row>
    <row r="128" spans="1:14" ht="12.75">
      <c r="A128" s="163" t="s">
        <v>133</v>
      </c>
      <c r="B128" s="167">
        <v>12001</v>
      </c>
      <c r="C128" s="169">
        <v>13793</v>
      </c>
      <c r="D128" s="169">
        <v>14490</v>
      </c>
      <c r="E128" s="183">
        <f>D128/C128*100</f>
        <v>105.05328789965924</v>
      </c>
      <c r="F128" s="167">
        <v>4934</v>
      </c>
      <c r="G128" s="169">
        <v>4669</v>
      </c>
      <c r="H128" s="169">
        <v>4900</v>
      </c>
      <c r="I128" s="183">
        <f>H128/G128*100</f>
        <v>104.94752623688154</v>
      </c>
      <c r="J128" s="167">
        <v>3506</v>
      </c>
      <c r="K128" s="168">
        <v>2784</v>
      </c>
      <c r="L128" s="169">
        <v>2682</v>
      </c>
      <c r="M128" s="169">
        <v>3080</v>
      </c>
      <c r="N128" s="183">
        <f>M128/L128*100</f>
        <v>114.83967188665176</v>
      </c>
    </row>
    <row r="129" spans="1:14" ht="13.5" thickBot="1">
      <c r="A129" s="171" t="s">
        <v>134</v>
      </c>
      <c r="B129" s="175">
        <v>445</v>
      </c>
      <c r="C129" s="177">
        <v>188</v>
      </c>
      <c r="D129" s="177">
        <v>0</v>
      </c>
      <c r="E129" s="184">
        <f>D129/C129*100</f>
        <v>0</v>
      </c>
      <c r="F129" s="175">
        <v>199</v>
      </c>
      <c r="G129" s="177">
        <v>24</v>
      </c>
      <c r="H129" s="177">
        <v>0</v>
      </c>
      <c r="I129" s="184">
        <f>H129/G129*100</f>
        <v>0</v>
      </c>
      <c r="J129" s="175">
        <v>75</v>
      </c>
      <c r="K129" s="176">
        <v>15</v>
      </c>
      <c r="L129" s="177">
        <v>7</v>
      </c>
      <c r="M129" s="177">
        <v>0</v>
      </c>
      <c r="N129" s="183">
        <f>M129/L129*100</f>
        <v>0</v>
      </c>
    </row>
    <row r="130" spans="1:14" ht="13.5" thickTop="1">
      <c r="A130" s="179" t="s">
        <v>10</v>
      </c>
      <c r="B130" s="181">
        <f>SUM(B127:B129)</f>
        <v>16188</v>
      </c>
      <c r="C130" s="181">
        <f>SUM(C127:C129)</f>
        <v>18062</v>
      </c>
      <c r="D130" s="181">
        <f>SUM(D127:D129)</f>
        <v>19090</v>
      </c>
      <c r="E130" s="185">
        <f>D130/C130*100</f>
        <v>105.69150703133651</v>
      </c>
      <c r="F130" s="181">
        <f>SUM(F127:F129)</f>
        <v>6686</v>
      </c>
      <c r="G130" s="181">
        <f>SUM(G127:G129)</f>
        <v>6154</v>
      </c>
      <c r="H130" s="181">
        <f>SUM(H127:H129)</f>
        <v>6500</v>
      </c>
      <c r="I130" s="185">
        <f>H130/G130*100</f>
        <v>105.62235944101397</v>
      </c>
      <c r="J130" s="181">
        <f>SUM(J127:J129)</f>
        <v>4959</v>
      </c>
      <c r="K130" s="181">
        <f>SUM(K127:K129)</f>
        <v>4034</v>
      </c>
      <c r="L130" s="181">
        <f>SUM(L127:L129)</f>
        <v>4425</v>
      </c>
      <c r="M130" s="181">
        <f>SUM(M127:M129)</f>
        <v>4955</v>
      </c>
      <c r="N130" s="185">
        <f>M130/L130*100</f>
        <v>111.9774011299435</v>
      </c>
    </row>
    <row r="131" spans="1:14" ht="12.75">
      <c r="A131" s="85"/>
      <c r="B131" s="186"/>
      <c r="C131" s="186"/>
      <c r="D131" s="186"/>
      <c r="E131" s="187"/>
      <c r="F131" s="186"/>
      <c r="G131" s="186"/>
      <c r="H131" s="186"/>
      <c r="I131" s="187"/>
      <c r="J131" s="85"/>
      <c r="K131" s="85"/>
      <c r="L131" s="85"/>
      <c r="M131" s="85"/>
      <c r="N131" s="187"/>
    </row>
    <row r="133" ht="12.75">
      <c r="A133" s="188" t="s">
        <v>139</v>
      </c>
    </row>
    <row r="134" ht="12.75">
      <c r="A134" s="188" t="s">
        <v>140</v>
      </c>
    </row>
    <row r="135" ht="12.75">
      <c r="A135" s="188" t="s">
        <v>141</v>
      </c>
    </row>
  </sheetData>
  <mergeCells count="186">
    <mergeCell ref="A74:D75"/>
    <mergeCell ref="A77:D77"/>
    <mergeCell ref="A78:D78"/>
    <mergeCell ref="A79:D79"/>
    <mergeCell ref="A76:D76"/>
    <mergeCell ref="A82:D82"/>
    <mergeCell ref="A93:A95"/>
    <mergeCell ref="C94:C95"/>
    <mergeCell ref="B93:B95"/>
    <mergeCell ref="A87:D87"/>
    <mergeCell ref="A83:D83"/>
    <mergeCell ref="C93:I93"/>
    <mergeCell ref="E86:G86"/>
    <mergeCell ref="E87:G87"/>
    <mergeCell ref="M76:O76"/>
    <mergeCell ref="L58:M58"/>
    <mergeCell ref="J93:J95"/>
    <mergeCell ref="M85:O85"/>
    <mergeCell ref="H86:L86"/>
    <mergeCell ref="M86:O86"/>
    <mergeCell ref="M84:O84"/>
    <mergeCell ref="M77:O77"/>
    <mergeCell ref="M78:O78"/>
    <mergeCell ref="D94:I94"/>
    <mergeCell ref="M49:O49"/>
    <mergeCell ref="M50:O50"/>
    <mergeCell ref="M51:O51"/>
    <mergeCell ref="M52:O52"/>
    <mergeCell ref="H80:L80"/>
    <mergeCell ref="M81:O81"/>
    <mergeCell ref="M40:O41"/>
    <mergeCell ref="M42:O42"/>
    <mergeCell ref="M43:O43"/>
    <mergeCell ref="M44:O44"/>
    <mergeCell ref="M45:O45"/>
    <mergeCell ref="M46:O46"/>
    <mergeCell ref="M47:O47"/>
    <mergeCell ref="M48:O48"/>
    <mergeCell ref="M79:O79"/>
    <mergeCell ref="M80:O80"/>
    <mergeCell ref="M82:O82"/>
    <mergeCell ref="M83:O83"/>
    <mergeCell ref="A3:A6"/>
    <mergeCell ref="M4:N4"/>
    <mergeCell ref="H4:I4"/>
    <mergeCell ref="B3:N3"/>
    <mergeCell ref="H74:L75"/>
    <mergeCell ref="C62:D62"/>
    <mergeCell ref="C63:D63"/>
    <mergeCell ref="E62:F62"/>
    <mergeCell ref="E63:F63"/>
    <mergeCell ref="E66:F66"/>
    <mergeCell ref="E67:F67"/>
    <mergeCell ref="L63:M63"/>
    <mergeCell ref="M74:O75"/>
    <mergeCell ref="G62:H62"/>
    <mergeCell ref="H81:L81"/>
    <mergeCell ref="H85:L85"/>
    <mergeCell ref="A81:D81"/>
    <mergeCell ref="H82:L82"/>
    <mergeCell ref="A84:D84"/>
    <mergeCell ref="A85:D85"/>
    <mergeCell ref="E83:G83"/>
    <mergeCell ref="E84:G84"/>
    <mergeCell ref="E85:G85"/>
    <mergeCell ref="H84:L84"/>
    <mergeCell ref="H76:L76"/>
    <mergeCell ref="H77:L77"/>
    <mergeCell ref="H78:L78"/>
    <mergeCell ref="H79:L79"/>
    <mergeCell ref="A80:D80"/>
    <mergeCell ref="A86:D86"/>
    <mergeCell ref="H83:L83"/>
    <mergeCell ref="A109:A110"/>
    <mergeCell ref="B109:B110"/>
    <mergeCell ref="C109:H109"/>
    <mergeCell ref="A100:A101"/>
    <mergeCell ref="B100:B101"/>
    <mergeCell ref="C100:F100"/>
    <mergeCell ref="G100:G101"/>
    <mergeCell ref="H100:H101"/>
    <mergeCell ref="G56:H56"/>
    <mergeCell ref="L56:M56"/>
    <mergeCell ref="I57:J57"/>
    <mergeCell ref="I56:J56"/>
    <mergeCell ref="L59:M59"/>
    <mergeCell ref="L60:M60"/>
    <mergeCell ref="L57:M57"/>
    <mergeCell ref="G58:H58"/>
    <mergeCell ref="G59:H59"/>
    <mergeCell ref="B37:D37"/>
    <mergeCell ref="E37:G37"/>
    <mergeCell ref="B38:D38"/>
    <mergeCell ref="E38:G38"/>
    <mergeCell ref="C56:D56"/>
    <mergeCell ref="E56:F56"/>
    <mergeCell ref="C57:D57"/>
    <mergeCell ref="E57:F57"/>
    <mergeCell ref="E59:F59"/>
    <mergeCell ref="E60:F60"/>
    <mergeCell ref="C58:D58"/>
    <mergeCell ref="C59:D59"/>
    <mergeCell ref="C60:D60"/>
    <mergeCell ref="G60:H60"/>
    <mergeCell ref="G61:H61"/>
    <mergeCell ref="G63:H63"/>
    <mergeCell ref="I63:J63"/>
    <mergeCell ref="I62:J62"/>
    <mergeCell ref="I58:J58"/>
    <mergeCell ref="I59:J59"/>
    <mergeCell ref="I60:J60"/>
    <mergeCell ref="I61:J61"/>
    <mergeCell ref="G67:H67"/>
    <mergeCell ref="E65:F65"/>
    <mergeCell ref="L67:M67"/>
    <mergeCell ref="L66:M66"/>
    <mergeCell ref="L65:M65"/>
    <mergeCell ref="I65:J65"/>
    <mergeCell ref="C65:D65"/>
    <mergeCell ref="C66:D66"/>
    <mergeCell ref="J124:N124"/>
    <mergeCell ref="J115:N115"/>
    <mergeCell ref="I100:L100"/>
    <mergeCell ref="I66:J66"/>
    <mergeCell ref="I67:J67"/>
    <mergeCell ref="C67:D67"/>
    <mergeCell ref="G65:H65"/>
    <mergeCell ref="G66:H66"/>
    <mergeCell ref="A115:A116"/>
    <mergeCell ref="A124:A125"/>
    <mergeCell ref="B124:E124"/>
    <mergeCell ref="F124:I124"/>
    <mergeCell ref="B115:E115"/>
    <mergeCell ref="F115:I115"/>
    <mergeCell ref="A39:I39"/>
    <mergeCell ref="A40:D41"/>
    <mergeCell ref="E40:G41"/>
    <mergeCell ref="H40:L41"/>
    <mergeCell ref="A42:D42"/>
    <mergeCell ref="E42:G42"/>
    <mergeCell ref="H42:L42"/>
    <mergeCell ref="A43:D43"/>
    <mergeCell ref="E43:G43"/>
    <mergeCell ref="H43:L43"/>
    <mergeCell ref="A44:D44"/>
    <mergeCell ref="E44:G44"/>
    <mergeCell ref="H44:L44"/>
    <mergeCell ref="A45:D45"/>
    <mergeCell ref="E45:G45"/>
    <mergeCell ref="H45:L45"/>
    <mergeCell ref="A46:D46"/>
    <mergeCell ref="E46:G46"/>
    <mergeCell ref="H46:L46"/>
    <mergeCell ref="A47:D47"/>
    <mergeCell ref="E47:G47"/>
    <mergeCell ref="H47:L47"/>
    <mergeCell ref="A48:D48"/>
    <mergeCell ref="E48:G48"/>
    <mergeCell ref="H48:L48"/>
    <mergeCell ref="A49:D49"/>
    <mergeCell ref="E49:G49"/>
    <mergeCell ref="H49:L49"/>
    <mergeCell ref="A50:D50"/>
    <mergeCell ref="E50:G50"/>
    <mergeCell ref="H50:L50"/>
    <mergeCell ref="A51:D51"/>
    <mergeCell ref="E51:G51"/>
    <mergeCell ref="H51:L51"/>
    <mergeCell ref="L61:M61"/>
    <mergeCell ref="L62:M62"/>
    <mergeCell ref="A52:D52"/>
    <mergeCell ref="E52:G52"/>
    <mergeCell ref="H52:L52"/>
    <mergeCell ref="A55:M55"/>
    <mergeCell ref="E58:F58"/>
    <mergeCell ref="E61:F61"/>
    <mergeCell ref="C61:D61"/>
    <mergeCell ref="G57:H57"/>
    <mergeCell ref="E76:G76"/>
    <mergeCell ref="E74:G75"/>
    <mergeCell ref="E77:G77"/>
    <mergeCell ref="E78:G78"/>
    <mergeCell ref="E79:G79"/>
    <mergeCell ref="E80:G80"/>
    <mergeCell ref="E81:G81"/>
    <mergeCell ref="E82:G82"/>
  </mergeCells>
  <printOptions horizontalCentered="1"/>
  <pageMargins left="0.2362204724409449" right="0.2755905511811024" top="0.6692913385826772" bottom="0.2362204724409449" header="0.2362204724409449" footer="0.1968503937007874"/>
  <pageSetup horizontalDpi="600" verticalDpi="600" orientation="portrait" paperSize="9" scale="60" r:id="rId1"/>
  <rowBreaks count="1" manualBreakCount="1">
    <brk id="9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60"/>
  <sheetViews>
    <sheetView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" sqref="L1"/>
    </sheetView>
  </sheetViews>
  <sheetFormatPr defaultColWidth="9.00390625" defaultRowHeight="12.75"/>
  <cols>
    <col min="1" max="1" width="26.00390625" style="191" customWidth="1"/>
    <col min="2" max="2" width="8.75390625" style="272" customWidth="1"/>
    <col min="3" max="3" width="9.25390625" style="272" customWidth="1"/>
    <col min="4" max="4" width="8.375" style="272" customWidth="1"/>
    <col min="5" max="5" width="10.75390625" style="272" customWidth="1"/>
    <col min="6" max="6" width="8.125" style="272" customWidth="1"/>
    <col min="7" max="7" width="9.375" style="272" customWidth="1"/>
    <col min="8" max="8" width="7.875" style="272" customWidth="1"/>
    <col min="9" max="9" width="10.125" style="191" customWidth="1"/>
    <col min="10" max="10" width="8.75390625" style="191" customWidth="1"/>
    <col min="11" max="12" width="8.00390625" style="191" customWidth="1"/>
    <col min="13" max="14" width="7.125" style="191" customWidth="1"/>
    <col min="15" max="16" width="9.125" style="191" customWidth="1"/>
    <col min="17" max="16384" width="9.125" style="192" customWidth="1"/>
  </cols>
  <sheetData>
    <row r="1" spans="12:13" ht="15.75" customHeight="1">
      <c r="L1" s="466" t="s">
        <v>260</v>
      </c>
      <c r="M1" s="466"/>
    </row>
    <row r="2" spans="1:13" ht="17.25" customHeight="1" thickBot="1">
      <c r="A2" s="189"/>
      <c r="B2" s="190"/>
      <c r="C2" s="190"/>
      <c r="D2" s="190"/>
      <c r="E2" s="190"/>
      <c r="F2" s="190"/>
      <c r="G2" s="190"/>
      <c r="H2" s="190"/>
      <c r="L2" s="466" t="s">
        <v>232</v>
      </c>
      <c r="M2" s="466"/>
    </row>
    <row r="3" spans="1:14" ht="19.5" customHeight="1" thickBot="1">
      <c r="A3" s="644" t="s">
        <v>1</v>
      </c>
      <c r="B3" s="647" t="s">
        <v>142</v>
      </c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9"/>
    </row>
    <row r="4" spans="1:14" ht="12.75">
      <c r="A4" s="645"/>
      <c r="B4" s="193" t="s">
        <v>3</v>
      </c>
      <c r="C4" s="194"/>
      <c r="D4" s="195"/>
      <c r="E4" s="193" t="s">
        <v>4</v>
      </c>
      <c r="F4" s="194"/>
      <c r="G4" s="195"/>
      <c r="H4" s="650" t="s">
        <v>5</v>
      </c>
      <c r="I4" s="651"/>
      <c r="J4" s="194" t="s">
        <v>6</v>
      </c>
      <c r="K4" s="196"/>
      <c r="L4" s="195"/>
      <c r="M4" s="650" t="s">
        <v>7</v>
      </c>
      <c r="N4" s="652"/>
    </row>
    <row r="5" spans="1:14" ht="12.75">
      <c r="A5" s="645"/>
      <c r="B5" s="197" t="s">
        <v>8</v>
      </c>
      <c r="C5" s="198" t="s">
        <v>9</v>
      </c>
      <c r="D5" s="199" t="s">
        <v>10</v>
      </c>
      <c r="E5" s="197" t="s">
        <v>8</v>
      </c>
      <c r="F5" s="198" t="s">
        <v>9</v>
      </c>
      <c r="G5" s="199" t="s">
        <v>10</v>
      </c>
      <c r="H5" s="200" t="s">
        <v>10</v>
      </c>
      <c r="I5" s="200" t="s">
        <v>11</v>
      </c>
      <c r="J5" s="201" t="s">
        <v>8</v>
      </c>
      <c r="K5" s="198" t="s">
        <v>9</v>
      </c>
      <c r="L5" s="199" t="s">
        <v>10</v>
      </c>
      <c r="M5" s="200" t="s">
        <v>10</v>
      </c>
      <c r="N5" s="199" t="s">
        <v>11</v>
      </c>
    </row>
    <row r="6" spans="1:14" ht="13.5" thickBot="1">
      <c r="A6" s="646"/>
      <c r="B6" s="202" t="s">
        <v>12</v>
      </c>
      <c r="C6" s="203" t="s">
        <v>12</v>
      </c>
      <c r="D6" s="204"/>
      <c r="E6" s="202" t="s">
        <v>12</v>
      </c>
      <c r="F6" s="203" t="s">
        <v>12</v>
      </c>
      <c r="G6" s="204"/>
      <c r="H6" s="205" t="s">
        <v>13</v>
      </c>
      <c r="I6" s="206" t="s">
        <v>14</v>
      </c>
      <c r="J6" s="207" t="s">
        <v>12</v>
      </c>
      <c r="K6" s="203" t="s">
        <v>12</v>
      </c>
      <c r="L6" s="204"/>
      <c r="M6" s="205" t="s">
        <v>13</v>
      </c>
      <c r="N6" s="204" t="s">
        <v>14</v>
      </c>
    </row>
    <row r="7" spans="1:14" ht="13.5" customHeight="1" thickTop="1">
      <c r="A7" s="208" t="s">
        <v>15</v>
      </c>
      <c r="B7" s="209"/>
      <c r="C7" s="210"/>
      <c r="D7" s="211"/>
      <c r="E7" s="212"/>
      <c r="F7" s="210"/>
      <c r="G7" s="213"/>
      <c r="H7" s="214"/>
      <c r="I7" s="215"/>
      <c r="J7" s="212"/>
      <c r="K7" s="210"/>
      <c r="L7" s="213"/>
      <c r="M7" s="214"/>
      <c r="N7" s="216"/>
    </row>
    <row r="8" spans="1:14" ht="13.5" customHeight="1">
      <c r="A8" s="217" t="s">
        <v>16</v>
      </c>
      <c r="B8" s="218"/>
      <c r="C8" s="219">
        <v>8097</v>
      </c>
      <c r="D8" s="220">
        <f aca="true" t="shared" si="0" ref="D8:D15">SUM(B8:C8)</f>
        <v>8097</v>
      </c>
      <c r="E8" s="221"/>
      <c r="F8" s="219">
        <v>10683</v>
      </c>
      <c r="G8" s="222">
        <f aca="true" t="shared" si="1" ref="G8:G15">SUM(E8:F8)</f>
        <v>10683</v>
      </c>
      <c r="H8" s="223">
        <f aca="true" t="shared" si="2" ref="H8:H36">+G8-D8</f>
        <v>2586</v>
      </c>
      <c r="I8" s="224">
        <f>+G8/D8</f>
        <v>1.3193775472397185</v>
      </c>
      <c r="J8" s="221"/>
      <c r="K8" s="219">
        <v>12000</v>
      </c>
      <c r="L8" s="222">
        <f>SUM(J8:K8)</f>
        <v>12000</v>
      </c>
      <c r="M8" s="225">
        <f aca="true" t="shared" si="3" ref="M8:M35">+L8-G8</f>
        <v>1317</v>
      </c>
      <c r="N8" s="226">
        <f>+L8/G8</f>
        <v>1.1232799775344005</v>
      </c>
    </row>
    <row r="9" spans="1:14" ht="13.5" customHeight="1">
      <c r="A9" s="217" t="s">
        <v>17</v>
      </c>
      <c r="B9" s="218"/>
      <c r="C9" s="219"/>
      <c r="D9" s="220">
        <f t="shared" si="0"/>
        <v>0</v>
      </c>
      <c r="E9" s="221"/>
      <c r="F9" s="219"/>
      <c r="G9" s="222">
        <f t="shared" si="1"/>
        <v>0</v>
      </c>
      <c r="H9" s="223">
        <f t="shared" si="2"/>
        <v>0</v>
      </c>
      <c r="I9" s="224">
        <v>0</v>
      </c>
      <c r="J9" s="221"/>
      <c r="K9" s="219"/>
      <c r="L9" s="222">
        <f>SUM(J9:K9)</f>
        <v>0</v>
      </c>
      <c r="M9" s="225">
        <f t="shared" si="3"/>
        <v>0</v>
      </c>
      <c r="N9" s="226">
        <v>0</v>
      </c>
    </row>
    <row r="10" spans="1:14" ht="13.5" customHeight="1">
      <c r="A10" s="217" t="s">
        <v>18</v>
      </c>
      <c r="B10" s="218">
        <v>2334</v>
      </c>
      <c r="C10" s="219"/>
      <c r="D10" s="220">
        <f t="shared" si="0"/>
        <v>2334</v>
      </c>
      <c r="E10" s="221">
        <v>2867</v>
      </c>
      <c r="F10" s="219"/>
      <c r="G10" s="222">
        <f t="shared" si="1"/>
        <v>2867</v>
      </c>
      <c r="H10" s="223">
        <f t="shared" si="2"/>
        <v>533</v>
      </c>
      <c r="I10" s="224">
        <f>+G10/D10</f>
        <v>1.228363324764353</v>
      </c>
      <c r="J10" s="221">
        <v>2500</v>
      </c>
      <c r="K10" s="219"/>
      <c r="L10" s="222">
        <f>SUM(J10:K10)</f>
        <v>2500</v>
      </c>
      <c r="M10" s="225">
        <f t="shared" si="3"/>
        <v>-367</v>
      </c>
      <c r="N10" s="226">
        <f>+L10/G10</f>
        <v>0.8719916288803627</v>
      </c>
    </row>
    <row r="11" spans="1:14" ht="13.5" customHeight="1">
      <c r="A11" s="217" t="s">
        <v>19</v>
      </c>
      <c r="B11" s="218">
        <v>3933</v>
      </c>
      <c r="C11" s="219"/>
      <c r="D11" s="220">
        <f t="shared" si="0"/>
        <v>3933</v>
      </c>
      <c r="E11" s="221">
        <v>1752</v>
      </c>
      <c r="F11" s="219"/>
      <c r="G11" s="222">
        <f t="shared" si="1"/>
        <v>1752</v>
      </c>
      <c r="H11" s="223">
        <f t="shared" si="2"/>
        <v>-2181</v>
      </c>
      <c r="I11" s="224">
        <f>+G11/D11</f>
        <v>0.4454614797864226</v>
      </c>
      <c r="J11" s="221">
        <v>1500</v>
      </c>
      <c r="K11" s="219"/>
      <c r="L11" s="222">
        <f>SUM(J11:K11)</f>
        <v>1500</v>
      </c>
      <c r="M11" s="225">
        <f t="shared" si="3"/>
        <v>-252</v>
      </c>
      <c r="N11" s="226">
        <f>+L11/G11</f>
        <v>0.8561643835616438</v>
      </c>
    </row>
    <row r="12" spans="1:14" ht="13.5" customHeight="1">
      <c r="A12" s="227" t="s">
        <v>20</v>
      </c>
      <c r="B12" s="218">
        <v>1334</v>
      </c>
      <c r="C12" s="219"/>
      <c r="D12" s="220">
        <f t="shared" si="0"/>
        <v>1334</v>
      </c>
      <c r="E12" s="221"/>
      <c r="F12" s="219"/>
      <c r="G12" s="222">
        <f t="shared" si="1"/>
        <v>0</v>
      </c>
      <c r="H12" s="223">
        <f t="shared" si="2"/>
        <v>-1334</v>
      </c>
      <c r="I12" s="224">
        <f>+G12/D12</f>
        <v>0</v>
      </c>
      <c r="J12" s="221"/>
      <c r="K12" s="219"/>
      <c r="L12" s="222">
        <f>SUM(J12:K12)</f>
        <v>0</v>
      </c>
      <c r="M12" s="225">
        <f t="shared" si="3"/>
        <v>0</v>
      </c>
      <c r="N12" s="226">
        <v>0</v>
      </c>
    </row>
    <row r="13" spans="1:14" ht="13.5" customHeight="1">
      <c r="A13" s="227" t="s">
        <v>21</v>
      </c>
      <c r="B13" s="218">
        <v>225</v>
      </c>
      <c r="C13" s="219"/>
      <c r="D13" s="220">
        <f t="shared" si="0"/>
        <v>225</v>
      </c>
      <c r="E13" s="221">
        <v>133</v>
      </c>
      <c r="F13" s="219"/>
      <c r="G13" s="222">
        <f t="shared" si="1"/>
        <v>133</v>
      </c>
      <c r="H13" s="223">
        <f t="shared" si="2"/>
        <v>-92</v>
      </c>
      <c r="I13" s="224">
        <f>+G13/D13</f>
        <v>0.5911111111111111</v>
      </c>
      <c r="J13" s="221"/>
      <c r="K13" s="219"/>
      <c r="L13" s="222"/>
      <c r="M13" s="225">
        <f t="shared" si="3"/>
        <v>-133</v>
      </c>
      <c r="N13" s="226">
        <f>+L13/G13</f>
        <v>0</v>
      </c>
    </row>
    <row r="14" spans="1:14" ht="13.5" customHeight="1">
      <c r="A14" s="227" t="s">
        <v>143</v>
      </c>
      <c r="B14" s="218"/>
      <c r="C14" s="219"/>
      <c r="D14" s="220">
        <f t="shared" si="0"/>
        <v>0</v>
      </c>
      <c r="E14" s="221"/>
      <c r="F14" s="219"/>
      <c r="G14" s="222">
        <f t="shared" si="1"/>
        <v>0</v>
      </c>
      <c r="H14" s="223">
        <f t="shared" si="2"/>
        <v>0</v>
      </c>
      <c r="I14" s="224">
        <v>0</v>
      </c>
      <c r="J14" s="221"/>
      <c r="K14" s="219"/>
      <c r="L14" s="222">
        <f>SUM(J14:K14)</f>
        <v>0</v>
      </c>
      <c r="M14" s="225">
        <f t="shared" si="3"/>
        <v>0</v>
      </c>
      <c r="N14" s="226">
        <v>0</v>
      </c>
    </row>
    <row r="15" spans="1:14" ht="13.5" customHeight="1" thickBot="1">
      <c r="A15" s="228" t="s">
        <v>23</v>
      </c>
      <c r="B15" s="229">
        <v>117422</v>
      </c>
      <c r="C15" s="230"/>
      <c r="D15" s="220">
        <f t="shared" si="0"/>
        <v>117422</v>
      </c>
      <c r="E15" s="231">
        <v>111040</v>
      </c>
      <c r="F15" s="232"/>
      <c r="G15" s="222">
        <f t="shared" si="1"/>
        <v>111040</v>
      </c>
      <c r="H15" s="233">
        <f t="shared" si="2"/>
        <v>-6382</v>
      </c>
      <c r="I15" s="234">
        <f>+G15/D15</f>
        <v>0.9456490265878625</v>
      </c>
      <c r="J15" s="231">
        <v>105036</v>
      </c>
      <c r="K15" s="232"/>
      <c r="L15" s="222">
        <f>SUM(J15:K15)</f>
        <v>105036</v>
      </c>
      <c r="M15" s="235">
        <f t="shared" si="3"/>
        <v>-6004</v>
      </c>
      <c r="N15" s="236">
        <f>+L15/G15</f>
        <v>0.9459293948126801</v>
      </c>
    </row>
    <row r="16" spans="1:14" ht="13.5" customHeight="1" thickBot="1">
      <c r="A16" s="237" t="s">
        <v>24</v>
      </c>
      <c r="B16" s="238">
        <f aca="true" t="shared" si="4" ref="B16:G16">SUM(B7+B8+B9+B10+B11+B13+B15)</f>
        <v>123914</v>
      </c>
      <c r="C16" s="239">
        <f t="shared" si="4"/>
        <v>8097</v>
      </c>
      <c r="D16" s="240">
        <f t="shared" si="4"/>
        <v>132011</v>
      </c>
      <c r="E16" s="238">
        <f t="shared" si="4"/>
        <v>115792</v>
      </c>
      <c r="F16" s="239">
        <f t="shared" si="4"/>
        <v>10683</v>
      </c>
      <c r="G16" s="240">
        <f t="shared" si="4"/>
        <v>126475</v>
      </c>
      <c r="H16" s="241">
        <f t="shared" si="2"/>
        <v>-5536</v>
      </c>
      <c r="I16" s="242">
        <f>+G16/D16</f>
        <v>0.9580641007188795</v>
      </c>
      <c r="J16" s="243">
        <f>SUM(J7+J8+J9+J10+J11+J13+J15)</f>
        <v>109036</v>
      </c>
      <c r="K16" s="239">
        <f>SUM(K7+K8+K9+K10+K11+K13+K15)</f>
        <v>12000</v>
      </c>
      <c r="L16" s="240">
        <f>SUM(L7+L8+L9+L10+L11+L13+L15)</f>
        <v>121036</v>
      </c>
      <c r="M16" s="244">
        <f t="shared" si="3"/>
        <v>-5439</v>
      </c>
      <c r="N16" s="245">
        <f>+L16/G16</f>
        <v>0.9569954536469658</v>
      </c>
    </row>
    <row r="17" spans="1:14" ht="13.5" customHeight="1">
      <c r="A17" s="246" t="s">
        <v>25</v>
      </c>
      <c r="B17" s="247">
        <v>34297</v>
      </c>
      <c r="C17" s="248">
        <v>4107</v>
      </c>
      <c r="D17" s="249">
        <f aca="true" t="shared" si="5" ref="D17:D34">SUM(B17:C17)</f>
        <v>38404</v>
      </c>
      <c r="E17" s="250">
        <v>31900</v>
      </c>
      <c r="F17" s="248">
        <v>5042</v>
      </c>
      <c r="G17" s="251">
        <f aca="true" t="shared" si="6" ref="G17:G34">SUM(E17:F17)</f>
        <v>36942</v>
      </c>
      <c r="H17" s="214">
        <f t="shared" si="2"/>
        <v>-1462</v>
      </c>
      <c r="I17" s="252">
        <f>+G17/D17</f>
        <v>0.9619310488490782</v>
      </c>
      <c r="J17" s="250">
        <v>27439</v>
      </c>
      <c r="K17" s="248">
        <v>5850</v>
      </c>
      <c r="L17" s="251">
        <f aca="true" t="shared" si="7" ref="L17:L34">SUM(J17:K17)</f>
        <v>33289</v>
      </c>
      <c r="M17" s="253">
        <f t="shared" si="3"/>
        <v>-3653</v>
      </c>
      <c r="N17" s="254">
        <f>+L17/G17</f>
        <v>0.9011152617616804</v>
      </c>
    </row>
    <row r="18" spans="1:14" ht="13.5" customHeight="1">
      <c r="A18" s="255" t="s">
        <v>26</v>
      </c>
      <c r="B18" s="247">
        <v>799</v>
      </c>
      <c r="C18" s="248">
        <v>39</v>
      </c>
      <c r="D18" s="249">
        <f t="shared" si="5"/>
        <v>838</v>
      </c>
      <c r="E18" s="250">
        <v>228</v>
      </c>
      <c r="F18" s="248">
        <v>16</v>
      </c>
      <c r="G18" s="251">
        <f t="shared" si="6"/>
        <v>244</v>
      </c>
      <c r="H18" s="223">
        <f t="shared" si="2"/>
        <v>-594</v>
      </c>
      <c r="I18" s="224">
        <f>+G18/D18</f>
        <v>0.2911694510739857</v>
      </c>
      <c r="J18" s="250">
        <v>270</v>
      </c>
      <c r="K18" s="248">
        <v>30</v>
      </c>
      <c r="L18" s="251">
        <f t="shared" si="7"/>
        <v>300</v>
      </c>
      <c r="M18" s="225">
        <f t="shared" si="3"/>
        <v>56</v>
      </c>
      <c r="N18" s="226">
        <f>+L18/G18</f>
        <v>1.2295081967213115</v>
      </c>
    </row>
    <row r="19" spans="1:14" ht="13.5" customHeight="1">
      <c r="A19" s="217" t="s">
        <v>27</v>
      </c>
      <c r="B19" s="218">
        <v>1676</v>
      </c>
      <c r="C19" s="219">
        <v>105</v>
      </c>
      <c r="D19" s="249">
        <f t="shared" si="5"/>
        <v>1781</v>
      </c>
      <c r="E19" s="221">
        <v>1609</v>
      </c>
      <c r="F19" s="219">
        <v>166</v>
      </c>
      <c r="G19" s="251">
        <f t="shared" si="6"/>
        <v>1775</v>
      </c>
      <c r="H19" s="223">
        <f t="shared" si="2"/>
        <v>-6</v>
      </c>
      <c r="I19" s="224">
        <f>+G19/D19</f>
        <v>0.9966311061201573</v>
      </c>
      <c r="J19" s="221">
        <v>1600</v>
      </c>
      <c r="K19" s="219">
        <v>150</v>
      </c>
      <c r="L19" s="251">
        <f t="shared" si="7"/>
        <v>1750</v>
      </c>
      <c r="M19" s="225">
        <f t="shared" si="3"/>
        <v>-25</v>
      </c>
      <c r="N19" s="226">
        <f>+L19/G19</f>
        <v>0.9859154929577465</v>
      </c>
    </row>
    <row r="20" spans="1:14" ht="13.5" customHeight="1">
      <c r="A20" s="227" t="s">
        <v>28</v>
      </c>
      <c r="B20" s="218"/>
      <c r="C20" s="219"/>
      <c r="D20" s="249">
        <f t="shared" si="5"/>
        <v>0</v>
      </c>
      <c r="E20" s="221"/>
      <c r="F20" s="219"/>
      <c r="G20" s="251">
        <f t="shared" si="6"/>
        <v>0</v>
      </c>
      <c r="H20" s="223">
        <f t="shared" si="2"/>
        <v>0</v>
      </c>
      <c r="I20" s="224">
        <v>0</v>
      </c>
      <c r="J20" s="221"/>
      <c r="K20" s="219"/>
      <c r="L20" s="251">
        <f t="shared" si="7"/>
        <v>0</v>
      </c>
      <c r="M20" s="225">
        <f t="shared" si="3"/>
        <v>0</v>
      </c>
      <c r="N20" s="226">
        <v>0</v>
      </c>
    </row>
    <row r="21" spans="1:14" ht="13.5" customHeight="1">
      <c r="A21" s="217" t="s">
        <v>29</v>
      </c>
      <c r="B21" s="218"/>
      <c r="C21" s="219"/>
      <c r="D21" s="249">
        <f t="shared" si="5"/>
        <v>0</v>
      </c>
      <c r="E21" s="221"/>
      <c r="F21" s="219"/>
      <c r="G21" s="251">
        <f t="shared" si="6"/>
        <v>0</v>
      </c>
      <c r="H21" s="223">
        <f t="shared" si="2"/>
        <v>0</v>
      </c>
      <c r="I21" s="224">
        <v>0</v>
      </c>
      <c r="J21" s="221"/>
      <c r="K21" s="219"/>
      <c r="L21" s="251">
        <f t="shared" si="7"/>
        <v>0</v>
      </c>
      <c r="M21" s="225">
        <f t="shared" si="3"/>
        <v>0</v>
      </c>
      <c r="N21" s="226">
        <v>0</v>
      </c>
    </row>
    <row r="22" spans="1:14" ht="13.5" customHeight="1">
      <c r="A22" s="217" t="s">
        <v>30</v>
      </c>
      <c r="B22" s="221">
        <v>37647</v>
      </c>
      <c r="C22" s="219">
        <v>423</v>
      </c>
      <c r="D22" s="249">
        <f t="shared" si="5"/>
        <v>38070</v>
      </c>
      <c r="E22" s="221">
        <v>33078</v>
      </c>
      <c r="F22" s="219">
        <v>656</v>
      </c>
      <c r="G22" s="251">
        <f t="shared" si="6"/>
        <v>33734</v>
      </c>
      <c r="H22" s="223">
        <f t="shared" si="2"/>
        <v>-4336</v>
      </c>
      <c r="I22" s="224">
        <f aca="true" t="shared" si="8" ref="I22:I36">+G22/D22</f>
        <v>0.8861045442605726</v>
      </c>
      <c r="J22" s="221">
        <v>29164</v>
      </c>
      <c r="K22" s="219">
        <v>2500</v>
      </c>
      <c r="L22" s="251">
        <f t="shared" si="7"/>
        <v>31664</v>
      </c>
      <c r="M22" s="225">
        <f t="shared" si="3"/>
        <v>-2070</v>
      </c>
      <c r="N22" s="226">
        <f aca="true" t="shared" si="9" ref="N22:N35">+L22/G22</f>
        <v>0.9386375763324836</v>
      </c>
    </row>
    <row r="23" spans="1:14" ht="13.5" customHeight="1">
      <c r="A23" s="227" t="s">
        <v>31</v>
      </c>
      <c r="B23" s="218">
        <v>34157</v>
      </c>
      <c r="C23" s="219">
        <v>96</v>
      </c>
      <c r="D23" s="249">
        <f t="shared" si="5"/>
        <v>34253</v>
      </c>
      <c r="E23" s="256">
        <v>30092</v>
      </c>
      <c r="F23" s="219">
        <v>429</v>
      </c>
      <c r="G23" s="251">
        <f t="shared" si="6"/>
        <v>30521</v>
      </c>
      <c r="H23" s="223">
        <f t="shared" si="2"/>
        <v>-3732</v>
      </c>
      <c r="I23" s="224">
        <f t="shared" si="8"/>
        <v>0.8910460397629405</v>
      </c>
      <c r="J23" s="256">
        <v>26600</v>
      </c>
      <c r="K23" s="219">
        <v>1500</v>
      </c>
      <c r="L23" s="251">
        <f t="shared" si="7"/>
        <v>28100</v>
      </c>
      <c r="M23" s="225">
        <f t="shared" si="3"/>
        <v>-2421</v>
      </c>
      <c r="N23" s="226">
        <f t="shared" si="9"/>
        <v>0.9206775662658497</v>
      </c>
    </row>
    <row r="24" spans="1:14" ht="13.5" customHeight="1">
      <c r="A24" s="217" t="s">
        <v>32</v>
      </c>
      <c r="B24" s="218">
        <v>2375</v>
      </c>
      <c r="C24" s="219">
        <v>280</v>
      </c>
      <c r="D24" s="249">
        <f t="shared" si="5"/>
        <v>2655</v>
      </c>
      <c r="E24" s="256">
        <v>1888</v>
      </c>
      <c r="F24" s="219">
        <v>159</v>
      </c>
      <c r="G24" s="251">
        <f t="shared" si="6"/>
        <v>2047</v>
      </c>
      <c r="H24" s="223">
        <f t="shared" si="2"/>
        <v>-608</v>
      </c>
      <c r="I24" s="224">
        <f t="shared" si="8"/>
        <v>0.7709981167608286</v>
      </c>
      <c r="J24" s="256">
        <v>2100</v>
      </c>
      <c r="K24" s="219"/>
      <c r="L24" s="251">
        <f t="shared" si="7"/>
        <v>2100</v>
      </c>
      <c r="M24" s="225">
        <f t="shared" si="3"/>
        <v>53</v>
      </c>
      <c r="N24" s="226">
        <f t="shared" si="9"/>
        <v>1.0258915486077187</v>
      </c>
    </row>
    <row r="25" spans="1:14" ht="13.5" customHeight="1">
      <c r="A25" s="257" t="s">
        <v>33</v>
      </c>
      <c r="B25" s="221">
        <v>36104</v>
      </c>
      <c r="C25" s="219">
        <v>1314</v>
      </c>
      <c r="D25" s="249">
        <f t="shared" si="5"/>
        <v>37418</v>
      </c>
      <c r="E25" s="258">
        <f>E26+E29</f>
        <v>36532</v>
      </c>
      <c r="F25" s="259">
        <f>F26+F29</f>
        <v>2208</v>
      </c>
      <c r="G25" s="260">
        <f t="shared" si="6"/>
        <v>38740</v>
      </c>
      <c r="H25" s="223">
        <f t="shared" si="2"/>
        <v>1322</v>
      </c>
      <c r="I25" s="224">
        <f t="shared" si="8"/>
        <v>1.0353305895558287</v>
      </c>
      <c r="J25" s="221">
        <f>J26+J29</f>
        <v>39165</v>
      </c>
      <c r="K25" s="219">
        <f>K26+K29</f>
        <v>1604</v>
      </c>
      <c r="L25" s="251">
        <f t="shared" si="7"/>
        <v>40769</v>
      </c>
      <c r="M25" s="225">
        <f t="shared" si="3"/>
        <v>2029</v>
      </c>
      <c r="N25" s="226">
        <f t="shared" si="9"/>
        <v>1.052374806401652</v>
      </c>
    </row>
    <row r="26" spans="1:14" ht="13.5" customHeight="1">
      <c r="A26" s="227" t="s">
        <v>34</v>
      </c>
      <c r="B26" s="218">
        <v>26218</v>
      </c>
      <c r="C26" s="219">
        <v>967</v>
      </c>
      <c r="D26" s="249">
        <f t="shared" si="5"/>
        <v>27185</v>
      </c>
      <c r="E26" s="258">
        <f>E27+E28</f>
        <v>26434</v>
      </c>
      <c r="F26" s="259">
        <f>F27+F28</f>
        <v>1620</v>
      </c>
      <c r="G26" s="260">
        <f t="shared" si="6"/>
        <v>28054</v>
      </c>
      <c r="H26" s="223">
        <f t="shared" si="2"/>
        <v>869</v>
      </c>
      <c r="I26" s="224">
        <f t="shared" si="8"/>
        <v>1.0319661578076145</v>
      </c>
      <c r="J26" s="256">
        <f>J27+J28</f>
        <v>28365</v>
      </c>
      <c r="K26" s="259">
        <f>K27+K28</f>
        <v>1058</v>
      </c>
      <c r="L26" s="251">
        <f t="shared" si="7"/>
        <v>29423</v>
      </c>
      <c r="M26" s="225">
        <f t="shared" si="3"/>
        <v>1369</v>
      </c>
      <c r="N26" s="226">
        <f t="shared" si="9"/>
        <v>1.0487987452769658</v>
      </c>
    </row>
    <row r="27" spans="1:14" ht="13.5" customHeight="1">
      <c r="A27" s="257" t="s">
        <v>35</v>
      </c>
      <c r="B27" s="218">
        <v>25483</v>
      </c>
      <c r="C27" s="219">
        <v>951</v>
      </c>
      <c r="D27" s="249">
        <f t="shared" si="5"/>
        <v>26434</v>
      </c>
      <c r="E27" s="256">
        <v>26218</v>
      </c>
      <c r="F27" s="259">
        <v>1052</v>
      </c>
      <c r="G27" s="251">
        <f t="shared" si="6"/>
        <v>27270</v>
      </c>
      <c r="H27" s="223">
        <f t="shared" si="2"/>
        <v>836</v>
      </c>
      <c r="I27" s="224">
        <f t="shared" si="8"/>
        <v>1.0316259362941667</v>
      </c>
      <c r="J27" s="221">
        <v>27564</v>
      </c>
      <c r="K27" s="219">
        <v>1048</v>
      </c>
      <c r="L27" s="251">
        <f t="shared" si="7"/>
        <v>28612</v>
      </c>
      <c r="M27" s="225">
        <f t="shared" si="3"/>
        <v>1342</v>
      </c>
      <c r="N27" s="226">
        <f t="shared" si="9"/>
        <v>1.0492115878254493</v>
      </c>
    </row>
    <row r="28" spans="1:14" ht="13.5" customHeight="1">
      <c r="A28" s="227" t="s">
        <v>36</v>
      </c>
      <c r="B28" s="218">
        <v>735</v>
      </c>
      <c r="C28" s="219">
        <v>16</v>
      </c>
      <c r="D28" s="249">
        <f t="shared" si="5"/>
        <v>751</v>
      </c>
      <c r="E28" s="256">
        <v>216</v>
      </c>
      <c r="F28" s="259">
        <v>568</v>
      </c>
      <c r="G28" s="251">
        <f t="shared" si="6"/>
        <v>784</v>
      </c>
      <c r="H28" s="223">
        <f t="shared" si="2"/>
        <v>33</v>
      </c>
      <c r="I28" s="224">
        <f t="shared" si="8"/>
        <v>1.043941411451398</v>
      </c>
      <c r="J28" s="221">
        <v>801</v>
      </c>
      <c r="K28" s="219">
        <v>10</v>
      </c>
      <c r="L28" s="251">
        <f t="shared" si="7"/>
        <v>811</v>
      </c>
      <c r="M28" s="225">
        <f t="shared" si="3"/>
        <v>27</v>
      </c>
      <c r="N28" s="226">
        <f t="shared" si="9"/>
        <v>1.034438775510204</v>
      </c>
    </row>
    <row r="29" spans="1:14" ht="13.5" customHeight="1">
      <c r="A29" s="227" t="s">
        <v>37</v>
      </c>
      <c r="B29" s="218">
        <v>9885</v>
      </c>
      <c r="C29" s="219">
        <v>347</v>
      </c>
      <c r="D29" s="249">
        <f t="shared" si="5"/>
        <v>10232</v>
      </c>
      <c r="E29" s="221">
        <v>10098</v>
      </c>
      <c r="F29" s="219">
        <v>588</v>
      </c>
      <c r="G29" s="251">
        <f t="shared" si="6"/>
        <v>10686</v>
      </c>
      <c r="H29" s="223">
        <f t="shared" si="2"/>
        <v>454</v>
      </c>
      <c r="I29" s="224">
        <f t="shared" si="8"/>
        <v>1.044370602032838</v>
      </c>
      <c r="J29" s="221">
        <v>10800</v>
      </c>
      <c r="K29" s="219">
        <v>546</v>
      </c>
      <c r="L29" s="251">
        <f t="shared" si="7"/>
        <v>11346</v>
      </c>
      <c r="M29" s="225">
        <f t="shared" si="3"/>
        <v>660</v>
      </c>
      <c r="N29" s="226">
        <f t="shared" si="9"/>
        <v>1.0617630544637844</v>
      </c>
    </row>
    <row r="30" spans="1:14" ht="13.5" customHeight="1">
      <c r="A30" s="257" t="s">
        <v>38</v>
      </c>
      <c r="B30" s="218">
        <v>5</v>
      </c>
      <c r="C30" s="219"/>
      <c r="D30" s="249">
        <f t="shared" si="5"/>
        <v>5</v>
      </c>
      <c r="E30" s="221">
        <v>12</v>
      </c>
      <c r="F30" s="219"/>
      <c r="G30" s="251">
        <f t="shared" si="6"/>
        <v>12</v>
      </c>
      <c r="H30" s="223">
        <f t="shared" si="2"/>
        <v>7</v>
      </c>
      <c r="I30" s="224">
        <f t="shared" si="8"/>
        <v>2.4</v>
      </c>
      <c r="J30" s="221">
        <v>8</v>
      </c>
      <c r="K30" s="219"/>
      <c r="L30" s="251">
        <f t="shared" si="7"/>
        <v>8</v>
      </c>
      <c r="M30" s="225">
        <f t="shared" si="3"/>
        <v>-4</v>
      </c>
      <c r="N30" s="226">
        <f t="shared" si="9"/>
        <v>0.6666666666666666</v>
      </c>
    </row>
    <row r="31" spans="1:14" ht="13.5" customHeight="1">
      <c r="A31" s="257" t="s">
        <v>39</v>
      </c>
      <c r="B31" s="218">
        <v>1562</v>
      </c>
      <c r="C31" s="219">
        <v>68</v>
      </c>
      <c r="D31" s="249">
        <f t="shared" si="5"/>
        <v>1630</v>
      </c>
      <c r="E31" s="221">
        <v>1637</v>
      </c>
      <c r="F31" s="219">
        <v>138</v>
      </c>
      <c r="G31" s="251">
        <f t="shared" si="6"/>
        <v>1775</v>
      </c>
      <c r="H31" s="223">
        <f t="shared" si="2"/>
        <v>145</v>
      </c>
      <c r="I31" s="224">
        <f t="shared" si="8"/>
        <v>1.0889570552147239</v>
      </c>
      <c r="J31" s="221">
        <v>1450</v>
      </c>
      <c r="K31" s="219"/>
      <c r="L31" s="251">
        <f t="shared" si="7"/>
        <v>1450</v>
      </c>
      <c r="M31" s="225">
        <f t="shared" si="3"/>
        <v>-325</v>
      </c>
      <c r="N31" s="226">
        <f t="shared" si="9"/>
        <v>0.8169014084507042</v>
      </c>
    </row>
    <row r="32" spans="1:14" ht="13.5" customHeight="1">
      <c r="A32" s="227" t="s">
        <v>40</v>
      </c>
      <c r="B32" s="218">
        <v>11836</v>
      </c>
      <c r="C32" s="219">
        <v>454</v>
      </c>
      <c r="D32" s="249">
        <f t="shared" si="5"/>
        <v>12290</v>
      </c>
      <c r="E32" s="256">
        <v>10697</v>
      </c>
      <c r="F32" s="219">
        <v>629</v>
      </c>
      <c r="G32" s="251">
        <f t="shared" si="6"/>
        <v>11326</v>
      </c>
      <c r="H32" s="223">
        <f t="shared" si="2"/>
        <v>-964</v>
      </c>
      <c r="I32" s="224">
        <f t="shared" si="8"/>
        <v>0.9215622457282343</v>
      </c>
      <c r="J32" s="256">
        <v>10210</v>
      </c>
      <c r="K32" s="219">
        <v>850</v>
      </c>
      <c r="L32" s="251">
        <f t="shared" si="7"/>
        <v>11060</v>
      </c>
      <c r="M32" s="225">
        <f t="shared" si="3"/>
        <v>-266</v>
      </c>
      <c r="N32" s="226">
        <f t="shared" si="9"/>
        <v>0.9765142150803461</v>
      </c>
    </row>
    <row r="33" spans="1:14" ht="13.5" customHeight="1">
      <c r="A33" s="255" t="s">
        <v>41</v>
      </c>
      <c r="B33" s="218">
        <v>11571</v>
      </c>
      <c r="C33" s="219">
        <v>453</v>
      </c>
      <c r="D33" s="249">
        <f t="shared" si="5"/>
        <v>12024</v>
      </c>
      <c r="E33" s="256">
        <v>10508</v>
      </c>
      <c r="F33" s="219">
        <v>629</v>
      </c>
      <c r="G33" s="251">
        <f t="shared" si="6"/>
        <v>11137</v>
      </c>
      <c r="H33" s="223">
        <f t="shared" si="2"/>
        <v>-887</v>
      </c>
      <c r="I33" s="224">
        <f t="shared" si="8"/>
        <v>0.926230871590153</v>
      </c>
      <c r="J33" s="256">
        <v>10210</v>
      </c>
      <c r="K33" s="219">
        <v>850</v>
      </c>
      <c r="L33" s="251">
        <f t="shared" si="7"/>
        <v>11060</v>
      </c>
      <c r="M33" s="225">
        <f t="shared" si="3"/>
        <v>-77</v>
      </c>
      <c r="N33" s="226">
        <f t="shared" si="9"/>
        <v>0.9930861093651792</v>
      </c>
    </row>
    <row r="34" spans="1:14" ht="13.5" customHeight="1" thickBot="1">
      <c r="A34" s="261" t="s">
        <v>42</v>
      </c>
      <c r="B34" s="229">
        <v>426</v>
      </c>
      <c r="C34" s="230">
        <v>461</v>
      </c>
      <c r="D34" s="249">
        <f t="shared" si="5"/>
        <v>887</v>
      </c>
      <c r="E34" s="262">
        <v>323</v>
      </c>
      <c r="F34" s="230">
        <v>593</v>
      </c>
      <c r="G34" s="251">
        <f t="shared" si="6"/>
        <v>916</v>
      </c>
      <c r="H34" s="233">
        <f t="shared" si="2"/>
        <v>29</v>
      </c>
      <c r="I34" s="234">
        <f t="shared" si="8"/>
        <v>1.0326944757609922</v>
      </c>
      <c r="J34" s="262"/>
      <c r="K34" s="230">
        <v>500</v>
      </c>
      <c r="L34" s="251">
        <f t="shared" si="7"/>
        <v>500</v>
      </c>
      <c r="M34" s="235">
        <f t="shared" si="3"/>
        <v>-416</v>
      </c>
      <c r="N34" s="236">
        <f t="shared" si="9"/>
        <v>0.5458515283842795</v>
      </c>
    </row>
    <row r="35" spans="1:14" ht="13.5" customHeight="1" thickBot="1">
      <c r="A35" s="237" t="s">
        <v>43</v>
      </c>
      <c r="B35" s="238">
        <f aca="true" t="shared" si="10" ref="B35:G35">SUM(B17+B19+B20+B21+B22+B25+B30+B31+B32+B34)</f>
        <v>123553</v>
      </c>
      <c r="C35" s="239">
        <f t="shared" si="10"/>
        <v>6932</v>
      </c>
      <c r="D35" s="240">
        <f t="shared" si="10"/>
        <v>130485</v>
      </c>
      <c r="E35" s="238">
        <f t="shared" si="10"/>
        <v>115788</v>
      </c>
      <c r="F35" s="239">
        <f t="shared" si="10"/>
        <v>9432</v>
      </c>
      <c r="G35" s="240">
        <f t="shared" si="10"/>
        <v>125220</v>
      </c>
      <c r="H35" s="241">
        <f t="shared" si="2"/>
        <v>-5265</v>
      </c>
      <c r="I35" s="242">
        <f t="shared" si="8"/>
        <v>0.9596505345442005</v>
      </c>
      <c r="J35" s="243">
        <f>SUM(J17+J19+J20+J21+J22+J25+J30+J31+J32+J34)</f>
        <v>109036</v>
      </c>
      <c r="K35" s="239">
        <f>SUM(K17+K19+K20+K21+K22+K25+K30+K31+K32+K34)</f>
        <v>11454</v>
      </c>
      <c r="L35" s="240">
        <f>SUM(L17+L19+L20+L21+L22+L25+L30+L31+L32+L34)</f>
        <v>120490</v>
      </c>
      <c r="M35" s="244">
        <f t="shared" si="3"/>
        <v>-4730</v>
      </c>
      <c r="N35" s="245">
        <f t="shared" si="9"/>
        <v>0.9622264813927488</v>
      </c>
    </row>
    <row r="36" spans="1:14" ht="13.5" customHeight="1" thickBot="1">
      <c r="A36" s="237" t="s">
        <v>44</v>
      </c>
      <c r="B36" s="238">
        <f aca="true" t="shared" si="11" ref="B36:G36">B16-B35</f>
        <v>361</v>
      </c>
      <c r="C36" s="263">
        <f t="shared" si="11"/>
        <v>1165</v>
      </c>
      <c r="D36" s="264">
        <f t="shared" si="11"/>
        <v>1526</v>
      </c>
      <c r="E36" s="238">
        <f t="shared" si="11"/>
        <v>4</v>
      </c>
      <c r="F36" s="263">
        <f t="shared" si="11"/>
        <v>1251</v>
      </c>
      <c r="G36" s="265">
        <f t="shared" si="11"/>
        <v>1255</v>
      </c>
      <c r="H36" s="241">
        <f t="shared" si="2"/>
        <v>-271</v>
      </c>
      <c r="I36" s="242">
        <f t="shared" si="8"/>
        <v>0.8224115334207077</v>
      </c>
      <c r="J36" s="238">
        <f>J16-J35</f>
        <v>0</v>
      </c>
      <c r="K36" s="263">
        <f>K16-K35</f>
        <v>546</v>
      </c>
      <c r="L36" s="265">
        <f>L16-L35</f>
        <v>546</v>
      </c>
      <c r="M36" s="241">
        <f>L36-G36</f>
        <v>-709</v>
      </c>
      <c r="N36" s="245">
        <f>L36/G36</f>
        <v>0.4350597609561753</v>
      </c>
    </row>
    <row r="37" spans="1:16" ht="20.25" customHeight="1" thickBot="1">
      <c r="A37" s="266" t="s">
        <v>144</v>
      </c>
      <c r="B37" s="641">
        <f>B36+C36</f>
        <v>1526</v>
      </c>
      <c r="C37" s="642"/>
      <c r="D37" s="643"/>
      <c r="E37" s="641">
        <f>E36+F36</f>
        <v>1255</v>
      </c>
      <c r="F37" s="642"/>
      <c r="G37" s="643"/>
      <c r="H37" s="267"/>
      <c r="I37" s="268"/>
      <c r="J37" s="806"/>
      <c r="K37" s="807"/>
      <c r="L37" s="807"/>
      <c r="M37" s="267"/>
      <c r="N37" s="268"/>
      <c r="O37" s="192"/>
      <c r="P37" s="192"/>
    </row>
    <row r="38" spans="1:16" ht="19.5" customHeight="1" thickBot="1">
      <c r="A38" s="269" t="s">
        <v>46</v>
      </c>
      <c r="B38" s="641">
        <v>0</v>
      </c>
      <c r="C38" s="642"/>
      <c r="D38" s="643"/>
      <c r="E38" s="641">
        <v>0</v>
      </c>
      <c r="F38" s="642"/>
      <c r="G38" s="643"/>
      <c r="H38" s="270"/>
      <c r="I38" s="268"/>
      <c r="J38" s="806"/>
      <c r="K38" s="807"/>
      <c r="L38" s="807"/>
      <c r="M38" s="270"/>
      <c r="N38" s="268"/>
      <c r="O38" s="192"/>
      <c r="P38" s="192"/>
    </row>
    <row r="39" spans="2:8" ht="12.75" customHeight="1">
      <c r="B39" s="191"/>
      <c r="C39" s="191"/>
      <c r="D39" s="271"/>
      <c r="E39" s="191"/>
      <c r="F39" s="191"/>
      <c r="G39" s="191"/>
      <c r="H39" s="191"/>
    </row>
    <row r="40" ht="12.75" customHeight="1"/>
    <row r="41" spans="1:9" ht="13.5" thickBot="1">
      <c r="A41" s="653" t="s">
        <v>47</v>
      </c>
      <c r="B41" s="654"/>
      <c r="C41" s="654"/>
      <c r="D41" s="654"/>
      <c r="E41" s="654"/>
      <c r="F41" s="654"/>
      <c r="G41" s="654"/>
      <c r="H41" s="654"/>
      <c r="I41" s="654"/>
    </row>
    <row r="42" spans="1:14" ht="12.75">
      <c r="A42" s="655" t="s">
        <v>48</v>
      </c>
      <c r="B42" s="656"/>
      <c r="C42" s="656"/>
      <c r="D42" s="657"/>
      <c r="E42" s="661" t="s">
        <v>49</v>
      </c>
      <c r="F42" s="662"/>
      <c r="G42" s="662"/>
      <c r="H42" s="655" t="s">
        <v>50</v>
      </c>
      <c r="I42" s="656"/>
      <c r="J42" s="656"/>
      <c r="K42" s="657"/>
      <c r="L42" s="661" t="s">
        <v>49</v>
      </c>
      <c r="M42" s="662"/>
      <c r="N42" s="665"/>
    </row>
    <row r="43" spans="1:14" ht="12.75">
      <c r="A43" s="658"/>
      <c r="B43" s="659"/>
      <c r="C43" s="659"/>
      <c r="D43" s="660"/>
      <c r="E43" s="663"/>
      <c r="F43" s="664"/>
      <c r="G43" s="664"/>
      <c r="H43" s="658"/>
      <c r="I43" s="659"/>
      <c r="J43" s="659"/>
      <c r="K43" s="660"/>
      <c r="L43" s="663"/>
      <c r="M43" s="664"/>
      <c r="N43" s="666"/>
    </row>
    <row r="44" spans="1:14" ht="12.75" customHeight="1">
      <c r="A44" s="667" t="s">
        <v>145</v>
      </c>
      <c r="B44" s="668"/>
      <c r="C44" s="668"/>
      <c r="D44" s="668"/>
      <c r="E44" s="669">
        <v>2260</v>
      </c>
      <c r="F44" s="670"/>
      <c r="G44" s="671"/>
      <c r="H44" s="667" t="s">
        <v>146</v>
      </c>
      <c r="I44" s="668"/>
      <c r="J44" s="668"/>
      <c r="K44" s="668"/>
      <c r="L44" s="672">
        <v>2000</v>
      </c>
      <c r="M44" s="673"/>
      <c r="N44" s="674"/>
    </row>
    <row r="45" spans="1:14" ht="12.75" customHeight="1">
      <c r="A45" s="667"/>
      <c r="B45" s="668"/>
      <c r="C45" s="668"/>
      <c r="D45" s="668"/>
      <c r="E45" s="669"/>
      <c r="F45" s="670"/>
      <c r="G45" s="671"/>
      <c r="H45" s="667" t="s">
        <v>147</v>
      </c>
      <c r="I45" s="668"/>
      <c r="J45" s="668"/>
      <c r="K45" s="668"/>
      <c r="L45" s="672">
        <v>1500</v>
      </c>
      <c r="M45" s="673"/>
      <c r="N45" s="674"/>
    </row>
    <row r="46" spans="1:14" ht="12.75" customHeight="1">
      <c r="A46" s="667"/>
      <c r="B46" s="668"/>
      <c r="C46" s="668"/>
      <c r="D46" s="668"/>
      <c r="E46" s="669"/>
      <c r="F46" s="670"/>
      <c r="G46" s="671"/>
      <c r="H46" s="667" t="s">
        <v>148</v>
      </c>
      <c r="I46" s="668"/>
      <c r="J46" s="668"/>
      <c r="K46" s="668"/>
      <c r="L46" s="672">
        <v>800</v>
      </c>
      <c r="M46" s="673"/>
      <c r="N46" s="674"/>
    </row>
    <row r="47" spans="1:14" ht="12.75" customHeight="1">
      <c r="A47" s="667"/>
      <c r="B47" s="668"/>
      <c r="C47" s="668"/>
      <c r="D47" s="668"/>
      <c r="E47" s="669"/>
      <c r="F47" s="670"/>
      <c r="G47" s="671"/>
      <c r="H47" s="667" t="s">
        <v>149</v>
      </c>
      <c r="I47" s="668"/>
      <c r="J47" s="668"/>
      <c r="K47" s="668"/>
      <c r="L47" s="672">
        <v>500</v>
      </c>
      <c r="M47" s="673"/>
      <c r="N47" s="674"/>
    </row>
    <row r="48" spans="1:14" ht="12.75" customHeight="1">
      <c r="A48" s="675"/>
      <c r="B48" s="676"/>
      <c r="C48" s="676"/>
      <c r="D48" s="677"/>
      <c r="E48" s="678"/>
      <c r="F48" s="676"/>
      <c r="G48" s="676"/>
      <c r="H48" s="667" t="s">
        <v>150</v>
      </c>
      <c r="I48" s="668"/>
      <c r="J48" s="668"/>
      <c r="K48" s="668"/>
      <c r="L48" s="672">
        <v>4000</v>
      </c>
      <c r="M48" s="673"/>
      <c r="N48" s="674"/>
    </row>
    <row r="49" spans="1:14" ht="12.75" customHeight="1">
      <c r="A49" s="675"/>
      <c r="B49" s="676"/>
      <c r="C49" s="676"/>
      <c r="D49" s="677"/>
      <c r="E49" s="678"/>
      <c r="F49" s="676"/>
      <c r="G49" s="676"/>
      <c r="H49" s="667"/>
      <c r="I49" s="668"/>
      <c r="J49" s="668"/>
      <c r="K49" s="668"/>
      <c r="L49" s="672"/>
      <c r="M49" s="673"/>
      <c r="N49" s="674"/>
    </row>
    <row r="50" spans="1:14" ht="12.75" customHeight="1">
      <c r="A50" s="667"/>
      <c r="B50" s="668"/>
      <c r="C50" s="668"/>
      <c r="D50" s="668"/>
      <c r="E50" s="669"/>
      <c r="F50" s="670"/>
      <c r="G50" s="671"/>
      <c r="H50" s="679"/>
      <c r="I50" s="680"/>
      <c r="J50" s="680"/>
      <c r="K50" s="680"/>
      <c r="L50" s="672"/>
      <c r="M50" s="672"/>
      <c r="N50" s="681"/>
    </row>
    <row r="51" spans="1:14" ht="12.75" customHeight="1">
      <c r="A51" s="682"/>
      <c r="B51" s="683"/>
      <c r="C51" s="683"/>
      <c r="D51" s="683"/>
      <c r="E51" s="683"/>
      <c r="F51" s="683"/>
      <c r="G51" s="678"/>
      <c r="H51" s="684"/>
      <c r="I51" s="685"/>
      <c r="J51" s="685"/>
      <c r="K51" s="685"/>
      <c r="L51" s="686"/>
      <c r="M51" s="687"/>
      <c r="N51" s="688"/>
    </row>
    <row r="52" spans="1:14" ht="12.75" customHeight="1" thickBot="1">
      <c r="A52" s="689"/>
      <c r="B52" s="690"/>
      <c r="C52" s="690"/>
      <c r="D52" s="690"/>
      <c r="E52" s="691"/>
      <c r="F52" s="692"/>
      <c r="G52" s="693"/>
      <c r="H52" s="694"/>
      <c r="I52" s="695"/>
      <c r="J52" s="695"/>
      <c r="K52" s="695"/>
      <c r="L52" s="696"/>
      <c r="M52" s="697"/>
      <c r="N52" s="698"/>
    </row>
    <row r="53" spans="1:14" ht="16.5" customHeight="1" thickBot="1">
      <c r="A53" s="699" t="s">
        <v>61</v>
      </c>
      <c r="B53" s="700"/>
      <c r="C53" s="700"/>
      <c r="D53" s="701"/>
      <c r="E53" s="702">
        <f>SUM(E44:E52)</f>
        <v>2260</v>
      </c>
      <c r="F53" s="703"/>
      <c r="G53" s="704"/>
      <c r="H53" s="699" t="s">
        <v>61</v>
      </c>
      <c r="I53" s="700"/>
      <c r="J53" s="700"/>
      <c r="K53" s="701"/>
      <c r="L53" s="702">
        <f>SUM(L44:L52)</f>
        <v>8800</v>
      </c>
      <c r="M53" s="703"/>
      <c r="N53" s="704"/>
    </row>
    <row r="54" spans="1:14" ht="12.75" customHeight="1">
      <c r="A54" s="273"/>
      <c r="B54" s="274"/>
      <c r="C54" s="274"/>
      <c r="D54" s="274"/>
      <c r="E54" s="275"/>
      <c r="F54" s="276"/>
      <c r="G54" s="276"/>
      <c r="H54" s="273"/>
      <c r="I54" s="274"/>
      <c r="J54" s="274"/>
      <c r="K54" s="274"/>
      <c r="L54" s="275"/>
      <c r="M54" s="276"/>
      <c r="N54" s="276"/>
    </row>
    <row r="55" s="277" customFormat="1" ht="12.75" customHeight="1" thickBot="1"/>
    <row r="56" spans="1:12" s="277" customFormat="1" ht="12.75" customHeight="1">
      <c r="A56" s="705" t="s">
        <v>64</v>
      </c>
      <c r="B56" s="706"/>
      <c r="C56" s="706"/>
      <c r="D56" s="706"/>
      <c r="E56" s="706"/>
      <c r="F56" s="706"/>
      <c r="G56" s="706"/>
      <c r="H56" s="706"/>
      <c r="I56" s="706"/>
      <c r="J56" s="706"/>
      <c r="K56" s="706"/>
      <c r="L56" s="707"/>
    </row>
    <row r="57" spans="1:12" ht="12.75" customHeight="1" thickBot="1">
      <c r="A57" s="278"/>
      <c r="B57" s="279"/>
      <c r="C57" s="708">
        <v>2004</v>
      </c>
      <c r="D57" s="709"/>
      <c r="E57" s="708">
        <v>2005</v>
      </c>
      <c r="F57" s="709"/>
      <c r="G57" s="710">
        <v>2006</v>
      </c>
      <c r="H57" s="711"/>
      <c r="I57" s="709" t="s">
        <v>65</v>
      </c>
      <c r="J57" s="708"/>
      <c r="K57" s="712" t="s">
        <v>66</v>
      </c>
      <c r="L57" s="713"/>
    </row>
    <row r="58" spans="1:12" ht="12.75" customHeight="1">
      <c r="A58" s="280" t="s">
        <v>151</v>
      </c>
      <c r="B58" s="281"/>
      <c r="C58" s="723">
        <v>31579</v>
      </c>
      <c r="D58" s="723"/>
      <c r="E58" s="724">
        <v>25951</v>
      </c>
      <c r="F58" s="725"/>
      <c r="G58" s="724">
        <v>24350</v>
      </c>
      <c r="H58" s="724"/>
      <c r="I58" s="714">
        <f aca="true" t="shared" si="12" ref="I58:I64">E58/C58</f>
        <v>0.8217802970328383</v>
      </c>
      <c r="J58" s="726"/>
      <c r="K58" s="714">
        <f aca="true" t="shared" si="13" ref="K58:K64">G58/E58</f>
        <v>0.9383068089861663</v>
      </c>
      <c r="L58" s="715"/>
    </row>
    <row r="59" spans="1:12" ht="12.75" customHeight="1">
      <c r="A59" s="282" t="s">
        <v>152</v>
      </c>
      <c r="B59" s="283"/>
      <c r="C59" s="716">
        <v>24.2</v>
      </c>
      <c r="D59" s="716"/>
      <c r="E59" s="717">
        <v>20.72</v>
      </c>
      <c r="F59" s="718"/>
      <c r="G59" s="719">
        <f>G58/L35*100</f>
        <v>20.209145987218857</v>
      </c>
      <c r="H59" s="719"/>
      <c r="I59" s="720">
        <f t="shared" si="12"/>
        <v>0.856198347107438</v>
      </c>
      <c r="J59" s="721"/>
      <c r="K59" s="720">
        <f t="shared" si="13"/>
        <v>0.9753448835530337</v>
      </c>
      <c r="L59" s="722"/>
    </row>
    <row r="60" spans="1:12" ht="12.75" customHeight="1">
      <c r="A60" s="282" t="s">
        <v>153</v>
      </c>
      <c r="B60" s="283"/>
      <c r="C60" s="716">
        <v>33.93</v>
      </c>
      <c r="D60" s="716"/>
      <c r="E60" s="719">
        <v>30.01</v>
      </c>
      <c r="F60" s="727"/>
      <c r="G60" s="719">
        <f>G58/(L35-L25)*100</f>
        <v>30.544022277693454</v>
      </c>
      <c r="H60" s="719"/>
      <c r="I60" s="720">
        <f t="shared" si="12"/>
        <v>0.884468022399057</v>
      </c>
      <c r="J60" s="721"/>
      <c r="K60" s="720">
        <f t="shared" si="13"/>
        <v>1.0177948109861197</v>
      </c>
      <c r="L60" s="722"/>
    </row>
    <row r="61" spans="1:12" ht="12.75" customHeight="1">
      <c r="A61" s="282" t="s">
        <v>154</v>
      </c>
      <c r="B61" s="283"/>
      <c r="C61" s="716">
        <v>28.68</v>
      </c>
      <c r="D61" s="716"/>
      <c r="E61" s="717">
        <v>30.94</v>
      </c>
      <c r="F61" s="718"/>
      <c r="G61" s="719">
        <f>L25/L35*100</f>
        <v>33.836002987799816</v>
      </c>
      <c r="H61" s="719"/>
      <c r="I61" s="720">
        <f t="shared" si="12"/>
        <v>1.078800557880056</v>
      </c>
      <c r="J61" s="721"/>
      <c r="K61" s="720">
        <f t="shared" si="13"/>
        <v>1.093600613697473</v>
      </c>
      <c r="L61" s="722"/>
    </row>
    <row r="62" spans="1:12" ht="12.75" customHeight="1">
      <c r="A62" s="282" t="s">
        <v>155</v>
      </c>
      <c r="B62" s="283"/>
      <c r="C62" s="728">
        <v>30279</v>
      </c>
      <c r="D62" s="728"/>
      <c r="E62" s="729">
        <v>24341</v>
      </c>
      <c r="F62" s="730"/>
      <c r="G62" s="729">
        <v>23350</v>
      </c>
      <c r="H62" s="729"/>
      <c r="I62" s="720">
        <f t="shared" si="12"/>
        <v>0.8038904851547277</v>
      </c>
      <c r="J62" s="721"/>
      <c r="K62" s="720">
        <f t="shared" si="13"/>
        <v>0.9592868000492996</v>
      </c>
      <c r="L62" s="722"/>
    </row>
    <row r="63" spans="1:12" ht="12.75" customHeight="1">
      <c r="A63" s="282" t="s">
        <v>156</v>
      </c>
      <c r="B63" s="283"/>
      <c r="C63" s="716">
        <v>23.2</v>
      </c>
      <c r="D63" s="716"/>
      <c r="E63" s="717">
        <v>19.44</v>
      </c>
      <c r="F63" s="718"/>
      <c r="G63" s="719">
        <f>G62/L35*100</f>
        <v>19.379201593493235</v>
      </c>
      <c r="H63" s="719"/>
      <c r="I63" s="720">
        <f t="shared" si="12"/>
        <v>0.8379310344827587</v>
      </c>
      <c r="J63" s="721"/>
      <c r="K63" s="720">
        <f t="shared" si="13"/>
        <v>0.9968725099533556</v>
      </c>
      <c r="L63" s="722"/>
    </row>
    <row r="64" spans="1:12" ht="12.75" customHeight="1">
      <c r="A64" s="284" t="s">
        <v>73</v>
      </c>
      <c r="B64" s="285"/>
      <c r="C64" s="716">
        <v>9.21</v>
      </c>
      <c r="D64" s="716"/>
      <c r="E64" s="717">
        <v>8.89</v>
      </c>
      <c r="F64" s="718"/>
      <c r="G64" s="719">
        <f>L33/L35*100</f>
        <v>9.179184994605363</v>
      </c>
      <c r="H64" s="719"/>
      <c r="I64" s="720">
        <f t="shared" si="12"/>
        <v>0.9652551574375678</v>
      </c>
      <c r="J64" s="721"/>
      <c r="K64" s="720">
        <f t="shared" si="13"/>
        <v>1.032529245737386</v>
      </c>
      <c r="L64" s="722"/>
    </row>
    <row r="65" spans="1:12" ht="12.75" customHeight="1">
      <c r="A65" s="286"/>
      <c r="B65" s="287"/>
      <c r="C65" s="287"/>
      <c r="D65" s="287"/>
      <c r="E65" s="288"/>
      <c r="F65" s="289"/>
      <c r="G65" s="290"/>
      <c r="H65" s="291"/>
      <c r="I65" s="292"/>
      <c r="J65" s="292"/>
      <c r="K65" s="292"/>
      <c r="L65" s="293"/>
    </row>
    <row r="66" spans="1:12" s="191" customFormat="1" ht="12.75" customHeight="1">
      <c r="A66" s="294" t="s">
        <v>74</v>
      </c>
      <c r="B66" s="295"/>
      <c r="C66" s="716">
        <v>29.17</v>
      </c>
      <c r="D66" s="716"/>
      <c r="E66" s="717">
        <v>27.49</v>
      </c>
      <c r="F66" s="718"/>
      <c r="G66" s="719">
        <f>L23/J15*100</f>
        <v>26.752732396511675</v>
      </c>
      <c r="H66" s="719"/>
      <c r="I66" s="731">
        <f>E66/C66</f>
        <v>0.9424065821049021</v>
      </c>
      <c r="J66" s="732"/>
      <c r="K66" s="732">
        <f>G66/E66</f>
        <v>0.973180516424579</v>
      </c>
      <c r="L66" s="733"/>
    </row>
    <row r="67" spans="1:12" s="191" customFormat="1" ht="12.75" customHeight="1">
      <c r="A67" s="282" t="s">
        <v>75</v>
      </c>
      <c r="B67" s="283"/>
      <c r="C67" s="716">
        <v>26.89</v>
      </c>
      <c r="D67" s="716"/>
      <c r="E67" s="717">
        <v>23.37</v>
      </c>
      <c r="F67" s="718"/>
      <c r="G67" s="719">
        <f>G58/J15*100</f>
        <v>23.18252789519784</v>
      </c>
      <c r="H67" s="719"/>
      <c r="I67" s="731">
        <f>E67/C67</f>
        <v>0.8690963183339532</v>
      </c>
      <c r="J67" s="732"/>
      <c r="K67" s="732">
        <f>G67/E67</f>
        <v>0.9919780870859152</v>
      </c>
      <c r="L67" s="733"/>
    </row>
    <row r="68" spans="1:12" s="298" customFormat="1" ht="12.75" customHeight="1" thickBot="1">
      <c r="A68" s="296" t="s">
        <v>76</v>
      </c>
      <c r="B68" s="297"/>
      <c r="C68" s="734">
        <v>25.79</v>
      </c>
      <c r="D68" s="734"/>
      <c r="E68" s="735">
        <v>21.92</v>
      </c>
      <c r="F68" s="736"/>
      <c r="G68" s="737">
        <f>G62/J15*100</f>
        <v>22.230473361514147</v>
      </c>
      <c r="H68" s="737"/>
      <c r="I68" s="738">
        <f>E68/C68</f>
        <v>0.8499418379216752</v>
      </c>
      <c r="J68" s="739"/>
      <c r="K68" s="739">
        <f>G68/E68</f>
        <v>1.0141639307260102</v>
      </c>
      <c r="L68" s="740"/>
    </row>
    <row r="69" spans="1:12" s="277" customFormat="1" ht="12.75" customHeight="1">
      <c r="A69" s="299"/>
      <c r="B69" s="191"/>
      <c r="C69" s="191"/>
      <c r="D69" s="271"/>
      <c r="E69" s="191"/>
      <c r="F69" s="191"/>
      <c r="G69" s="191"/>
      <c r="H69" s="191"/>
      <c r="I69" s="191"/>
      <c r="J69" s="191"/>
      <c r="K69" s="191"/>
      <c r="L69" s="191"/>
    </row>
    <row r="70" spans="1:16" ht="12.75" customHeight="1">
      <c r="A70" s="300" t="s">
        <v>77</v>
      </c>
      <c r="B70" s="191" t="s">
        <v>78</v>
      </c>
      <c r="C70" s="191"/>
      <c r="D70" s="271"/>
      <c r="E70" s="191"/>
      <c r="F70" s="191"/>
      <c r="G70" s="191"/>
      <c r="H70" s="191"/>
      <c r="M70" s="192"/>
      <c r="N70" s="192"/>
      <c r="O70" s="192"/>
      <c r="P70" s="192"/>
    </row>
    <row r="71" spans="1:16" ht="12.75" customHeight="1">
      <c r="A71" s="300"/>
      <c r="B71" s="191"/>
      <c r="C71" s="191"/>
      <c r="D71" s="271"/>
      <c r="E71" s="191"/>
      <c r="F71" s="191"/>
      <c r="G71" s="191"/>
      <c r="H71" s="191"/>
      <c r="M71" s="192"/>
      <c r="N71" s="192"/>
      <c r="O71" s="192"/>
      <c r="P71" s="192"/>
    </row>
    <row r="72" spans="8:16" ht="12.75" customHeight="1">
      <c r="H72" s="191"/>
      <c r="O72" s="192"/>
      <c r="P72" s="192"/>
    </row>
    <row r="73" spans="1:8" ht="13.5" thickBot="1">
      <c r="A73" s="301" t="s">
        <v>157</v>
      </c>
      <c r="B73" s="191"/>
      <c r="C73" s="191"/>
      <c r="D73" s="191"/>
      <c r="E73" s="191"/>
      <c r="F73" s="191"/>
      <c r="G73" s="191"/>
      <c r="H73" s="191"/>
    </row>
    <row r="74" spans="1:16" ht="12.75">
      <c r="A74" s="741" t="s">
        <v>80</v>
      </c>
      <c r="B74" s="742"/>
      <c r="C74" s="742"/>
      <c r="D74" s="743"/>
      <c r="E74" s="747" t="s">
        <v>49</v>
      </c>
      <c r="F74" s="748"/>
      <c r="G74" s="749"/>
      <c r="H74" s="741" t="s">
        <v>81</v>
      </c>
      <c r="I74" s="742"/>
      <c r="J74" s="742"/>
      <c r="K74" s="743"/>
      <c r="L74" s="747" t="s">
        <v>49</v>
      </c>
      <c r="M74" s="748"/>
      <c r="N74" s="753"/>
      <c r="O74" s="192"/>
      <c r="P74" s="192"/>
    </row>
    <row r="75" spans="1:16" ht="13.5" thickBot="1">
      <c r="A75" s="744"/>
      <c r="B75" s="745"/>
      <c r="C75" s="745"/>
      <c r="D75" s="746"/>
      <c r="E75" s="750"/>
      <c r="F75" s="751"/>
      <c r="G75" s="752"/>
      <c r="H75" s="744"/>
      <c r="I75" s="745"/>
      <c r="J75" s="745"/>
      <c r="K75" s="746"/>
      <c r="L75" s="750"/>
      <c r="M75" s="751"/>
      <c r="N75" s="754"/>
      <c r="O75" s="192"/>
      <c r="P75" s="192"/>
    </row>
    <row r="76" spans="1:16" ht="12.75">
      <c r="A76" s="755" t="s">
        <v>158</v>
      </c>
      <c r="B76" s="756"/>
      <c r="C76" s="756"/>
      <c r="D76" s="756"/>
      <c r="E76" s="757">
        <v>19100</v>
      </c>
      <c r="F76" s="758"/>
      <c r="G76" s="759"/>
      <c r="H76" s="760" t="s">
        <v>159</v>
      </c>
      <c r="I76" s="761"/>
      <c r="J76" s="761"/>
      <c r="K76" s="762"/>
      <c r="L76" s="763">
        <v>1000</v>
      </c>
      <c r="M76" s="764"/>
      <c r="N76" s="765"/>
      <c r="O76" s="192"/>
      <c r="P76" s="192"/>
    </row>
    <row r="77" spans="1:16" ht="12.75">
      <c r="A77" s="766" t="s">
        <v>160</v>
      </c>
      <c r="B77" s="767"/>
      <c r="C77" s="767"/>
      <c r="D77" s="767"/>
      <c r="E77" s="768">
        <v>1000</v>
      </c>
      <c r="F77" s="769"/>
      <c r="G77" s="770"/>
      <c r="H77" s="766"/>
      <c r="I77" s="767"/>
      <c r="J77" s="767"/>
      <c r="K77" s="767"/>
      <c r="L77" s="771"/>
      <c r="M77" s="772"/>
      <c r="N77" s="773"/>
      <c r="O77" s="192"/>
      <c r="P77" s="192"/>
    </row>
    <row r="78" spans="1:16" ht="12.75">
      <c r="A78" s="766" t="s">
        <v>161</v>
      </c>
      <c r="B78" s="767"/>
      <c r="C78" s="767"/>
      <c r="D78" s="767"/>
      <c r="E78" s="768">
        <v>6500</v>
      </c>
      <c r="F78" s="769"/>
      <c r="G78" s="770"/>
      <c r="H78" s="766"/>
      <c r="I78" s="767"/>
      <c r="J78" s="767"/>
      <c r="K78" s="767"/>
      <c r="L78" s="771"/>
      <c r="M78" s="772"/>
      <c r="N78" s="773"/>
      <c r="O78" s="192"/>
      <c r="P78" s="192"/>
    </row>
    <row r="79" spans="1:16" ht="12.75">
      <c r="A79" s="766" t="s">
        <v>162</v>
      </c>
      <c r="B79" s="767"/>
      <c r="C79" s="767"/>
      <c r="D79" s="767"/>
      <c r="E79" s="771">
        <v>500</v>
      </c>
      <c r="F79" s="774"/>
      <c r="G79" s="775"/>
      <c r="H79" s="766"/>
      <c r="I79" s="767"/>
      <c r="J79" s="767"/>
      <c r="K79" s="767"/>
      <c r="L79" s="771"/>
      <c r="M79" s="772"/>
      <c r="N79" s="773"/>
      <c r="O79" s="192"/>
      <c r="P79" s="192"/>
    </row>
    <row r="80" spans="1:16" ht="12.75">
      <c r="A80" s="766"/>
      <c r="B80" s="767"/>
      <c r="C80" s="767"/>
      <c r="D80" s="767"/>
      <c r="E80" s="771"/>
      <c r="F80" s="774"/>
      <c r="G80" s="775"/>
      <c r="H80" s="766"/>
      <c r="I80" s="767"/>
      <c r="J80" s="767"/>
      <c r="K80" s="767"/>
      <c r="L80" s="771"/>
      <c r="M80" s="772"/>
      <c r="N80" s="773"/>
      <c r="O80" s="192"/>
      <c r="P80" s="192"/>
    </row>
    <row r="81" spans="1:16" ht="12.75">
      <c r="A81" s="766"/>
      <c r="B81" s="767"/>
      <c r="C81" s="767"/>
      <c r="D81" s="767"/>
      <c r="E81" s="771"/>
      <c r="F81" s="774"/>
      <c r="G81" s="775"/>
      <c r="H81" s="766"/>
      <c r="I81" s="767"/>
      <c r="J81" s="767"/>
      <c r="K81" s="767"/>
      <c r="L81" s="771"/>
      <c r="M81" s="772"/>
      <c r="N81" s="773"/>
      <c r="O81" s="192"/>
      <c r="P81" s="192"/>
    </row>
    <row r="82" spans="1:16" ht="13.5" thickBot="1">
      <c r="A82" s="816"/>
      <c r="B82" s="817"/>
      <c r="C82" s="817"/>
      <c r="D82" s="818"/>
      <c r="E82" s="819"/>
      <c r="F82" s="820"/>
      <c r="G82" s="821"/>
      <c r="H82" s="822"/>
      <c r="I82" s="823"/>
      <c r="J82" s="823"/>
      <c r="K82" s="823"/>
      <c r="L82" s="824"/>
      <c r="M82" s="825"/>
      <c r="N82" s="826"/>
      <c r="O82" s="192"/>
      <c r="P82" s="192"/>
    </row>
    <row r="83" spans="1:14" s="277" customFormat="1" ht="16.5" customHeight="1" thickBot="1">
      <c r="A83" s="781" t="s">
        <v>92</v>
      </c>
      <c r="B83" s="782"/>
      <c r="C83" s="782"/>
      <c r="D83" s="782"/>
      <c r="E83" s="814">
        <f>SUM(E76:G82,L76:N82)</f>
        <v>28100</v>
      </c>
      <c r="F83" s="814"/>
      <c r="G83" s="815"/>
      <c r="H83" s="298"/>
      <c r="I83" s="298"/>
      <c r="J83" s="298"/>
      <c r="K83" s="298"/>
      <c r="L83" s="298"/>
      <c r="M83" s="298"/>
      <c r="N83" s="298"/>
    </row>
    <row r="84" spans="8:16" ht="12.75">
      <c r="H84" s="191"/>
      <c r="O84" s="192"/>
      <c r="P84" s="192"/>
    </row>
    <row r="85" spans="1:14" ht="12.75">
      <c r="A85" s="192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</row>
    <row r="86" spans="1:14" ht="13.5" thickBot="1">
      <c r="A86" s="192"/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</row>
    <row r="87" spans="1:14" s="302" customFormat="1" ht="17.25" customHeight="1">
      <c r="A87" s="621" t="s">
        <v>94</v>
      </c>
      <c r="B87" s="626" t="s">
        <v>95</v>
      </c>
      <c r="C87" s="810" t="s">
        <v>96</v>
      </c>
      <c r="D87" s="811"/>
      <c r="E87" s="811"/>
      <c r="F87" s="811"/>
      <c r="G87" s="811"/>
      <c r="H87" s="811"/>
      <c r="I87" s="811"/>
      <c r="J87" s="610" t="s">
        <v>97</v>
      </c>
      <c r="K87" s="191"/>
      <c r="L87" s="191"/>
      <c r="M87" s="191"/>
      <c r="N87" s="192"/>
    </row>
    <row r="88" spans="1:14" s="302" customFormat="1" ht="17.25" customHeight="1">
      <c r="A88" s="776"/>
      <c r="B88" s="778"/>
      <c r="C88" s="624" t="s">
        <v>98</v>
      </c>
      <c r="D88" s="618" t="s">
        <v>99</v>
      </c>
      <c r="E88" s="812"/>
      <c r="F88" s="812"/>
      <c r="G88" s="812"/>
      <c r="H88" s="812"/>
      <c r="I88" s="813"/>
      <c r="J88" s="808"/>
      <c r="K88" s="191"/>
      <c r="L88" s="191"/>
      <c r="M88" s="191"/>
      <c r="N88" s="192"/>
    </row>
    <row r="89" spans="1:14" s="302" customFormat="1" ht="11.25" customHeight="1" thickBot="1">
      <c r="A89" s="777"/>
      <c r="B89" s="779"/>
      <c r="C89" s="780"/>
      <c r="D89" s="105">
        <v>1</v>
      </c>
      <c r="E89" s="105">
        <v>2</v>
      </c>
      <c r="F89" s="105">
        <v>3</v>
      </c>
      <c r="G89" s="105">
        <v>4</v>
      </c>
      <c r="H89" s="105">
        <v>5</v>
      </c>
      <c r="I89" s="106">
        <v>6</v>
      </c>
      <c r="J89" s="809"/>
      <c r="K89" s="298"/>
      <c r="L89" s="298"/>
      <c r="M89" s="298"/>
      <c r="N89" s="192"/>
    </row>
    <row r="90" spans="1:14" s="302" customFormat="1" ht="17.25" customHeight="1" thickBot="1">
      <c r="A90" s="107">
        <v>221098</v>
      </c>
      <c r="B90" s="108">
        <v>132941</v>
      </c>
      <c r="C90" s="109">
        <f>D90+E90+F90+G90+H90+I90</f>
        <v>11060</v>
      </c>
      <c r="D90" s="108">
        <v>607</v>
      </c>
      <c r="E90" s="108">
        <v>8192</v>
      </c>
      <c r="F90" s="108">
        <v>196</v>
      </c>
      <c r="G90" s="108">
        <v>168</v>
      </c>
      <c r="H90" s="108">
        <v>1897</v>
      </c>
      <c r="I90" s="110">
        <v>0</v>
      </c>
      <c r="J90" s="111">
        <f>SUM(A90-B90-C90)</f>
        <v>77097</v>
      </c>
      <c r="K90" s="191"/>
      <c r="L90" s="191"/>
      <c r="M90" s="191"/>
      <c r="N90" s="192"/>
    </row>
    <row r="91" spans="1:14" s="302" customFormat="1" ht="11.25" customHeight="1">
      <c r="A91" s="303"/>
      <c r="B91" s="112"/>
      <c r="C91" s="112"/>
      <c r="D91" s="112"/>
      <c r="E91" s="112"/>
      <c r="F91" s="112"/>
      <c r="G91" s="112"/>
      <c r="H91" s="112"/>
      <c r="I91" s="112"/>
      <c r="J91" s="191"/>
      <c r="K91" s="191"/>
      <c r="L91" s="191"/>
      <c r="M91" s="191"/>
      <c r="N91" s="192"/>
    </row>
    <row r="92" ht="19.5" customHeight="1" thickBot="1">
      <c r="N92" s="192"/>
    </row>
    <row r="93" spans="1:14" ht="12.75">
      <c r="A93" s="792" t="s">
        <v>100</v>
      </c>
      <c r="B93" s="794" t="s">
        <v>101</v>
      </c>
      <c r="C93" s="796" t="s">
        <v>102</v>
      </c>
      <c r="D93" s="796"/>
      <c r="E93" s="796"/>
      <c r="F93" s="797"/>
      <c r="G93" s="794" t="s">
        <v>103</v>
      </c>
      <c r="H93" s="783" t="s">
        <v>104</v>
      </c>
      <c r="I93" s="650" t="s">
        <v>105</v>
      </c>
      <c r="J93" s="785"/>
      <c r="K93" s="785"/>
      <c r="L93" s="786"/>
      <c r="N93" s="192"/>
    </row>
    <row r="94" spans="1:14" ht="18.75" thickBot="1">
      <c r="A94" s="793"/>
      <c r="B94" s="795"/>
      <c r="C94" s="304" t="s">
        <v>106</v>
      </c>
      <c r="D94" s="304" t="s">
        <v>107</v>
      </c>
      <c r="E94" s="304" t="s">
        <v>108</v>
      </c>
      <c r="F94" s="305" t="s">
        <v>109</v>
      </c>
      <c r="G94" s="795"/>
      <c r="H94" s="784"/>
      <c r="I94" s="306" t="s">
        <v>110</v>
      </c>
      <c r="J94" s="304" t="s">
        <v>107</v>
      </c>
      <c r="K94" s="304" t="s">
        <v>108</v>
      </c>
      <c r="L94" s="305" t="s">
        <v>111</v>
      </c>
      <c r="N94" s="192"/>
    </row>
    <row r="95" spans="1:14" ht="12.75">
      <c r="A95" s="307" t="s">
        <v>112</v>
      </c>
      <c r="B95" s="308">
        <v>8606</v>
      </c>
      <c r="C95" s="309" t="s">
        <v>163</v>
      </c>
      <c r="D95" s="310" t="s">
        <v>163</v>
      </c>
      <c r="E95" s="310" t="s">
        <v>163</v>
      </c>
      <c r="F95" s="311" t="s">
        <v>163</v>
      </c>
      <c r="G95" s="308">
        <v>7677</v>
      </c>
      <c r="H95" s="312" t="s">
        <v>163</v>
      </c>
      <c r="I95" s="313" t="s">
        <v>163</v>
      </c>
      <c r="J95" s="310" t="s">
        <v>163</v>
      </c>
      <c r="K95" s="310" t="s">
        <v>163</v>
      </c>
      <c r="L95" s="311" t="s">
        <v>163</v>
      </c>
      <c r="N95" s="192"/>
    </row>
    <row r="96" spans="1:14" ht="12.75">
      <c r="A96" s="314" t="s">
        <v>164</v>
      </c>
      <c r="B96" s="315">
        <v>8606</v>
      </c>
      <c r="C96" s="309" t="s">
        <v>163</v>
      </c>
      <c r="D96" s="310" t="s">
        <v>163</v>
      </c>
      <c r="E96" s="310" t="s">
        <v>163</v>
      </c>
      <c r="F96" s="309" t="s">
        <v>163</v>
      </c>
      <c r="G96" s="315">
        <v>7677</v>
      </c>
      <c r="H96" s="316" t="s">
        <v>163</v>
      </c>
      <c r="I96" s="313" t="s">
        <v>163</v>
      </c>
      <c r="J96" s="310" t="s">
        <v>163</v>
      </c>
      <c r="K96" s="310" t="s">
        <v>163</v>
      </c>
      <c r="L96" s="311" t="s">
        <v>163</v>
      </c>
      <c r="N96" s="192"/>
    </row>
    <row r="97" spans="1:14" ht="12.75">
      <c r="A97" s="314" t="s">
        <v>165</v>
      </c>
      <c r="B97" s="315">
        <v>340</v>
      </c>
      <c r="C97" s="317">
        <v>340</v>
      </c>
      <c r="D97" s="318">
        <v>305</v>
      </c>
      <c r="E97" s="318">
        <v>303</v>
      </c>
      <c r="F97" s="319">
        <f>+C97+D97-E97</f>
        <v>342</v>
      </c>
      <c r="G97" s="315">
        <v>342</v>
      </c>
      <c r="H97" s="320">
        <f>+G97-F97</f>
        <v>0</v>
      </c>
      <c r="I97" s="321">
        <v>342</v>
      </c>
      <c r="J97" s="322">
        <v>820</v>
      </c>
      <c r="K97" s="322">
        <v>822</v>
      </c>
      <c r="L97" s="319">
        <f>+I97+J97-K97</f>
        <v>340</v>
      </c>
      <c r="N97" s="192"/>
    </row>
    <row r="98" spans="1:14" ht="12.75">
      <c r="A98" s="314" t="s">
        <v>166</v>
      </c>
      <c r="B98" s="315">
        <v>1377</v>
      </c>
      <c r="C98" s="323">
        <v>1377</v>
      </c>
      <c r="D98" s="324">
        <v>1221</v>
      </c>
      <c r="E98" s="324"/>
      <c r="F98" s="319">
        <f>+C98+D98-E98</f>
        <v>2598</v>
      </c>
      <c r="G98" s="315">
        <v>2598</v>
      </c>
      <c r="H98" s="320">
        <f>+G98-F98</f>
        <v>0</v>
      </c>
      <c r="I98" s="325">
        <v>2598</v>
      </c>
      <c r="J98" s="324"/>
      <c r="K98" s="324"/>
      <c r="L98" s="326">
        <f>+I98+J98-K98</f>
        <v>2598</v>
      </c>
      <c r="N98" s="192"/>
    </row>
    <row r="99" spans="1:14" ht="12.75">
      <c r="A99" s="314" t="s">
        <v>167</v>
      </c>
      <c r="B99" s="315">
        <v>1284</v>
      </c>
      <c r="C99" s="317">
        <v>1284</v>
      </c>
      <c r="D99" s="318">
        <v>11137</v>
      </c>
      <c r="E99" s="318">
        <v>12363</v>
      </c>
      <c r="F99" s="319">
        <f>+C99+D99-E99</f>
        <v>58</v>
      </c>
      <c r="G99" s="315">
        <v>58</v>
      </c>
      <c r="H99" s="320">
        <f>+G99-F99</f>
        <v>0</v>
      </c>
      <c r="I99" s="327">
        <v>58</v>
      </c>
      <c r="J99" s="328">
        <v>11060</v>
      </c>
      <c r="K99" s="328">
        <v>11060</v>
      </c>
      <c r="L99" s="319">
        <f>I99+J99-K99</f>
        <v>58</v>
      </c>
      <c r="N99" s="192"/>
    </row>
    <row r="100" spans="1:14" ht="13.5" thickBot="1">
      <c r="A100" s="329" t="s">
        <v>117</v>
      </c>
      <c r="B100" s="330">
        <v>438</v>
      </c>
      <c r="C100" s="331">
        <v>620</v>
      </c>
      <c r="D100" s="332">
        <v>716</v>
      </c>
      <c r="E100" s="332">
        <v>790</v>
      </c>
      <c r="F100" s="333">
        <f>+C100+D100-E100</f>
        <v>546</v>
      </c>
      <c r="G100" s="330">
        <v>317</v>
      </c>
      <c r="H100" s="334">
        <f>+G100-F100</f>
        <v>-229</v>
      </c>
      <c r="I100" s="335">
        <v>546</v>
      </c>
      <c r="J100" s="336">
        <v>645</v>
      </c>
      <c r="K100" s="336">
        <v>600</v>
      </c>
      <c r="L100" s="333">
        <f>+I100+J100-K100</f>
        <v>591</v>
      </c>
      <c r="N100" s="192"/>
    </row>
    <row r="101" ht="13.5" thickBot="1">
      <c r="N101" s="192"/>
    </row>
    <row r="102" spans="1:16" ht="12.75">
      <c r="A102" s="787" t="s">
        <v>118</v>
      </c>
      <c r="B102" s="661" t="s">
        <v>10</v>
      </c>
      <c r="C102" s="661" t="s">
        <v>119</v>
      </c>
      <c r="D102" s="790"/>
      <c r="E102" s="790"/>
      <c r="F102" s="790"/>
      <c r="G102" s="790"/>
      <c r="H102" s="791"/>
      <c r="I102" s="337"/>
      <c r="N102" s="192"/>
      <c r="O102" s="192"/>
      <c r="P102" s="192"/>
    </row>
    <row r="103" spans="1:16" ht="12.75">
      <c r="A103" s="788"/>
      <c r="B103" s="789"/>
      <c r="C103" s="338" t="s">
        <v>120</v>
      </c>
      <c r="D103" s="339" t="s">
        <v>121</v>
      </c>
      <c r="E103" s="339" t="s">
        <v>122</v>
      </c>
      <c r="F103" s="339" t="s">
        <v>123</v>
      </c>
      <c r="G103" s="340" t="s">
        <v>124</v>
      </c>
      <c r="H103" s="341" t="s">
        <v>98</v>
      </c>
      <c r="I103" s="337"/>
      <c r="N103" s="192"/>
      <c r="O103" s="192"/>
      <c r="P103" s="192"/>
    </row>
    <row r="104" spans="1:16" ht="12.75">
      <c r="A104" s="342" t="s">
        <v>168</v>
      </c>
      <c r="B104" s="343">
        <v>2688</v>
      </c>
      <c r="C104" s="322"/>
      <c r="D104" s="322">
        <v>26</v>
      </c>
      <c r="E104" s="322"/>
      <c r="F104" s="322">
        <v>84</v>
      </c>
      <c r="G104" s="343">
        <v>103</v>
      </c>
      <c r="H104" s="344">
        <f>C104+D104+E104+F104+G104</f>
        <v>213</v>
      </c>
      <c r="I104" s="337"/>
      <c r="N104" s="192"/>
      <c r="O104" s="192"/>
      <c r="P104" s="192"/>
    </row>
    <row r="105" spans="1:16" ht="13.5" thickBot="1">
      <c r="A105" s="345" t="s">
        <v>169</v>
      </c>
      <c r="B105" s="346">
        <v>4937</v>
      </c>
      <c r="C105" s="336"/>
      <c r="D105" s="336"/>
      <c r="E105" s="336"/>
      <c r="F105" s="336"/>
      <c r="G105" s="346"/>
      <c r="H105" s="347">
        <f>SUM(C105:G105)</f>
        <v>0</v>
      </c>
      <c r="I105" s="337"/>
      <c r="N105" s="192"/>
      <c r="O105" s="192"/>
      <c r="P105" s="192"/>
    </row>
    <row r="106" ht="12.75">
      <c r="N106" s="192"/>
    </row>
    <row r="107" ht="13.5" thickBot="1">
      <c r="N107" s="192"/>
    </row>
    <row r="108" spans="1:14" ht="24" customHeight="1">
      <c r="A108" s="798" t="s">
        <v>127</v>
      </c>
      <c r="B108" s="800" t="s">
        <v>128</v>
      </c>
      <c r="C108" s="801"/>
      <c r="D108" s="801"/>
      <c r="E108" s="802"/>
      <c r="F108" s="803" t="s">
        <v>129</v>
      </c>
      <c r="G108" s="804"/>
      <c r="H108" s="804"/>
      <c r="I108" s="805"/>
      <c r="J108" s="803" t="s">
        <v>130</v>
      </c>
      <c r="K108" s="804"/>
      <c r="L108" s="804"/>
      <c r="M108" s="805"/>
      <c r="N108" s="192"/>
    </row>
    <row r="109" spans="1:14" ht="12.75">
      <c r="A109" s="799"/>
      <c r="B109" s="348">
        <v>2004</v>
      </c>
      <c r="C109" s="348">
        <v>2005</v>
      </c>
      <c r="D109" s="348">
        <v>2006</v>
      </c>
      <c r="E109" s="349" t="s">
        <v>170</v>
      </c>
      <c r="F109" s="348">
        <v>2004</v>
      </c>
      <c r="G109" s="348">
        <v>2005</v>
      </c>
      <c r="H109" s="348">
        <v>2006</v>
      </c>
      <c r="I109" s="349" t="s">
        <v>170</v>
      </c>
      <c r="J109" s="348">
        <v>2004</v>
      </c>
      <c r="K109" s="348">
        <v>2005</v>
      </c>
      <c r="L109" s="348">
        <v>2006</v>
      </c>
      <c r="M109" s="349" t="s">
        <v>171</v>
      </c>
      <c r="N109" s="192"/>
    </row>
    <row r="110" spans="1:14" ht="6" customHeight="1">
      <c r="A110" s="286"/>
      <c r="B110" s="350"/>
      <c r="C110" s="350"/>
      <c r="D110" s="350"/>
      <c r="E110" s="351"/>
      <c r="F110" s="350"/>
      <c r="G110" s="350"/>
      <c r="H110" s="350"/>
      <c r="I110" s="352"/>
      <c r="J110" s="353"/>
      <c r="K110" s="353"/>
      <c r="L110" s="353"/>
      <c r="M110" s="352"/>
      <c r="N110" s="192"/>
    </row>
    <row r="111" spans="1:14" ht="12.75">
      <c r="A111" s="354" t="s">
        <v>132</v>
      </c>
      <c r="B111" s="355">
        <v>30</v>
      </c>
      <c r="C111" s="355">
        <v>31</v>
      </c>
      <c r="D111" s="355">
        <v>31</v>
      </c>
      <c r="E111" s="356">
        <f>D111-C111</f>
        <v>0</v>
      </c>
      <c r="F111" s="355">
        <v>30</v>
      </c>
      <c r="G111" s="355">
        <v>31</v>
      </c>
      <c r="H111" s="355">
        <v>31</v>
      </c>
      <c r="I111" s="356">
        <f>H111-G111</f>
        <v>0</v>
      </c>
      <c r="J111" s="357">
        <v>19987</v>
      </c>
      <c r="K111" s="357">
        <v>20436</v>
      </c>
      <c r="L111" s="357">
        <v>21537</v>
      </c>
      <c r="M111" s="358">
        <f>L111-K111</f>
        <v>1101</v>
      </c>
      <c r="N111" s="192"/>
    </row>
    <row r="112" spans="1:14" ht="12.75">
      <c r="A112" s="354" t="s">
        <v>133</v>
      </c>
      <c r="B112" s="355">
        <v>104</v>
      </c>
      <c r="C112" s="355">
        <v>98</v>
      </c>
      <c r="D112" s="355">
        <v>98</v>
      </c>
      <c r="E112" s="356">
        <f>D112-C112</f>
        <v>0</v>
      </c>
      <c r="F112" s="355">
        <v>101</v>
      </c>
      <c r="G112" s="355">
        <v>98</v>
      </c>
      <c r="H112" s="355">
        <v>98</v>
      </c>
      <c r="I112" s="356">
        <f>H112-G112</f>
        <v>0</v>
      </c>
      <c r="J112" s="357">
        <v>14255</v>
      </c>
      <c r="K112" s="357">
        <v>15951</v>
      </c>
      <c r="L112" s="357">
        <v>16858</v>
      </c>
      <c r="M112" s="358">
        <f>L112-K112</f>
        <v>907</v>
      </c>
      <c r="N112" s="192"/>
    </row>
    <row r="113" spans="1:14" ht="13.5" thickBot="1">
      <c r="A113" s="359" t="s">
        <v>134</v>
      </c>
      <c r="B113" s="360">
        <v>11</v>
      </c>
      <c r="C113" s="360">
        <v>11</v>
      </c>
      <c r="D113" s="360">
        <v>11</v>
      </c>
      <c r="E113" s="361">
        <f>D113-C113</f>
        <v>0</v>
      </c>
      <c r="F113" s="360">
        <v>11</v>
      </c>
      <c r="G113" s="360">
        <v>11</v>
      </c>
      <c r="H113" s="360">
        <v>11</v>
      </c>
      <c r="I113" s="361">
        <f>H113-G113</f>
        <v>0</v>
      </c>
      <c r="J113" s="362">
        <v>9141</v>
      </c>
      <c r="K113" s="362">
        <v>9398</v>
      </c>
      <c r="L113" s="362">
        <v>9550</v>
      </c>
      <c r="M113" s="363">
        <f>L113-K113</f>
        <v>152</v>
      </c>
      <c r="N113" s="192"/>
    </row>
    <row r="114" spans="1:14" ht="13.5" thickTop="1">
      <c r="A114" s="364" t="s">
        <v>10</v>
      </c>
      <c r="B114" s="365">
        <f aca="true" t="shared" si="14" ref="B114:I114">SUM(B111:B113)</f>
        <v>145</v>
      </c>
      <c r="C114" s="365">
        <f t="shared" si="14"/>
        <v>140</v>
      </c>
      <c r="D114" s="365">
        <f t="shared" si="14"/>
        <v>140</v>
      </c>
      <c r="E114" s="365">
        <f t="shared" si="14"/>
        <v>0</v>
      </c>
      <c r="F114" s="365">
        <f t="shared" si="14"/>
        <v>142</v>
      </c>
      <c r="G114" s="365">
        <f t="shared" si="14"/>
        <v>140</v>
      </c>
      <c r="H114" s="365">
        <f t="shared" si="14"/>
        <v>140</v>
      </c>
      <c r="I114" s="365">
        <f t="shared" si="14"/>
        <v>0</v>
      </c>
      <c r="J114" s="366">
        <v>15070</v>
      </c>
      <c r="K114" s="366">
        <v>16232</v>
      </c>
      <c r="L114" s="366">
        <v>17030</v>
      </c>
      <c r="M114" s="366">
        <f>L114-K114</f>
        <v>798</v>
      </c>
      <c r="N114" s="192"/>
    </row>
    <row r="115" ht="12.75">
      <c r="N115" s="192"/>
    </row>
    <row r="116" ht="13.5" thickBot="1">
      <c r="N116" s="192"/>
    </row>
    <row r="117" spans="1:14" ht="23.25" customHeight="1">
      <c r="A117" s="798" t="s">
        <v>127</v>
      </c>
      <c r="B117" s="800" t="s">
        <v>135</v>
      </c>
      <c r="C117" s="801"/>
      <c r="D117" s="801"/>
      <c r="E117" s="802"/>
      <c r="F117" s="803" t="s">
        <v>136</v>
      </c>
      <c r="G117" s="804"/>
      <c r="H117" s="804"/>
      <c r="I117" s="805"/>
      <c r="J117" s="803" t="s">
        <v>137</v>
      </c>
      <c r="K117" s="804"/>
      <c r="L117" s="804"/>
      <c r="M117" s="805"/>
      <c r="N117" s="192"/>
    </row>
    <row r="118" spans="1:14" ht="12.75">
      <c r="A118" s="799"/>
      <c r="B118" s="348">
        <v>2004</v>
      </c>
      <c r="C118" s="348">
        <v>2005</v>
      </c>
      <c r="D118" s="348">
        <v>2006</v>
      </c>
      <c r="E118" s="349" t="s">
        <v>138</v>
      </c>
      <c r="F118" s="348">
        <v>2004</v>
      </c>
      <c r="G118" s="348">
        <v>2005</v>
      </c>
      <c r="H118" s="348">
        <v>2006</v>
      </c>
      <c r="I118" s="349" t="s">
        <v>138</v>
      </c>
      <c r="J118" s="348">
        <v>2004</v>
      </c>
      <c r="K118" s="348">
        <v>2005</v>
      </c>
      <c r="L118" s="348">
        <v>2006</v>
      </c>
      <c r="M118" s="349" t="s">
        <v>138</v>
      </c>
      <c r="N118" s="192"/>
    </row>
    <row r="119" spans="1:14" ht="6" customHeight="1">
      <c r="A119" s="286"/>
      <c r="B119" s="350"/>
      <c r="C119" s="350"/>
      <c r="D119" s="350"/>
      <c r="E119" s="351"/>
      <c r="F119" s="350"/>
      <c r="G119" s="350"/>
      <c r="H119" s="350"/>
      <c r="I119" s="352"/>
      <c r="J119" s="353"/>
      <c r="K119" s="353"/>
      <c r="L119" s="353"/>
      <c r="M119" s="352"/>
      <c r="N119" s="192"/>
    </row>
    <row r="120" spans="1:14" ht="12.75">
      <c r="A120" s="354" t="s">
        <v>132</v>
      </c>
      <c r="B120" s="357">
        <v>4116</v>
      </c>
      <c r="C120" s="357">
        <v>4645</v>
      </c>
      <c r="D120" s="357">
        <v>4870</v>
      </c>
      <c r="E120" s="367">
        <f>D120/C120*100</f>
        <v>104.84391819160388</v>
      </c>
      <c r="F120" s="357">
        <v>1679</v>
      </c>
      <c r="G120" s="357">
        <v>1565</v>
      </c>
      <c r="H120" s="357">
        <v>1820</v>
      </c>
      <c r="I120" s="367">
        <f>H120/G120*100</f>
        <v>116.29392971246007</v>
      </c>
      <c r="J120" s="357">
        <v>1401</v>
      </c>
      <c r="K120" s="357">
        <v>1188</v>
      </c>
      <c r="L120" s="357">
        <v>950</v>
      </c>
      <c r="M120" s="367">
        <f>L120/K120*100</f>
        <v>79.96632996632997</v>
      </c>
      <c r="N120" s="192"/>
    </row>
    <row r="121" spans="1:14" ht="12.75">
      <c r="A121" s="354" t="s">
        <v>133</v>
      </c>
      <c r="B121" s="357">
        <v>9637</v>
      </c>
      <c r="C121" s="357">
        <v>11746</v>
      </c>
      <c r="D121" s="357">
        <v>12301</v>
      </c>
      <c r="E121" s="367">
        <f>D121/C121*100</f>
        <v>104.72501277030479</v>
      </c>
      <c r="F121" s="357">
        <v>4716</v>
      </c>
      <c r="G121" s="357">
        <v>3977</v>
      </c>
      <c r="H121" s="357">
        <v>5780</v>
      </c>
      <c r="I121" s="367">
        <f>H121/G121*100</f>
        <v>145.33568016092534</v>
      </c>
      <c r="J121" s="357">
        <v>3679</v>
      </c>
      <c r="K121" s="357">
        <v>3038</v>
      </c>
      <c r="L121" s="357">
        <v>1744</v>
      </c>
      <c r="M121" s="367">
        <f>L121/K121*100</f>
        <v>57.406188281764315</v>
      </c>
      <c r="N121" s="192"/>
    </row>
    <row r="122" spans="1:14" ht="13.5" thickBot="1">
      <c r="A122" s="359" t="s">
        <v>134</v>
      </c>
      <c r="B122" s="362">
        <v>825</v>
      </c>
      <c r="C122" s="362">
        <v>823</v>
      </c>
      <c r="D122" s="362">
        <v>874</v>
      </c>
      <c r="E122" s="368">
        <f>D122/C122*100</f>
        <v>106.19684082624545</v>
      </c>
      <c r="F122" s="362">
        <v>325</v>
      </c>
      <c r="G122" s="362">
        <v>281</v>
      </c>
      <c r="H122" s="362">
        <v>250</v>
      </c>
      <c r="I122" s="368">
        <f>H122/G122*100</f>
        <v>88.96797153024912</v>
      </c>
      <c r="J122" s="362">
        <v>53</v>
      </c>
      <c r="K122" s="362">
        <v>31</v>
      </c>
      <c r="L122" s="362">
        <v>23</v>
      </c>
      <c r="M122" s="368">
        <f>L122/K122*100</f>
        <v>74.19354838709677</v>
      </c>
      <c r="N122" s="192"/>
    </row>
    <row r="123" spans="1:14" ht="13.5" thickTop="1">
      <c r="A123" s="364" t="s">
        <v>10</v>
      </c>
      <c r="B123" s="366">
        <f>SUM(B120:B122)</f>
        <v>14578</v>
      </c>
      <c r="C123" s="366">
        <f>SUM(C120:C122)</f>
        <v>17214</v>
      </c>
      <c r="D123" s="366">
        <f>SUM(D120:D122)</f>
        <v>18045</v>
      </c>
      <c r="E123" s="369">
        <f>D123/C123*100</f>
        <v>104.82746601603345</v>
      </c>
      <c r="F123" s="366">
        <f>SUM(F120:F122)</f>
        <v>6720</v>
      </c>
      <c r="G123" s="366">
        <f>SUM(G120:G122)</f>
        <v>5823</v>
      </c>
      <c r="H123" s="366">
        <f>SUM(H120:H122)</f>
        <v>7850</v>
      </c>
      <c r="I123" s="369">
        <f>H123/G123*100</f>
        <v>134.81023527391378</v>
      </c>
      <c r="J123" s="366">
        <f>SUM(J120:J122)</f>
        <v>5133</v>
      </c>
      <c r="K123" s="366">
        <f>SUM(K120:K122)</f>
        <v>4257</v>
      </c>
      <c r="L123" s="366">
        <f>SUM(L120:L122)</f>
        <v>2717</v>
      </c>
      <c r="M123" s="369">
        <f>L123/K123*100</f>
        <v>63.82428940568475</v>
      </c>
      <c r="N123" s="192"/>
    </row>
    <row r="124" spans="1:14" ht="12.75">
      <c r="A124" s="287"/>
      <c r="B124" s="370"/>
      <c r="C124" s="370"/>
      <c r="D124" s="370"/>
      <c r="E124" s="371"/>
      <c r="F124" s="370"/>
      <c r="G124" s="370"/>
      <c r="H124" s="370"/>
      <c r="I124" s="371"/>
      <c r="J124" s="287"/>
      <c r="K124" s="287"/>
      <c r="L124" s="287"/>
      <c r="M124" s="371"/>
      <c r="N124" s="192"/>
    </row>
    <row r="125" spans="12:14" ht="12.75">
      <c r="L125" s="372"/>
      <c r="N125" s="192"/>
    </row>
    <row r="126" spans="1:14" ht="12.75">
      <c r="A126" s="289" t="s">
        <v>172</v>
      </c>
      <c r="L126" s="271"/>
      <c r="N126" s="192"/>
    </row>
    <row r="127" spans="1:14" ht="12.75">
      <c r="A127" s="289" t="s">
        <v>173</v>
      </c>
      <c r="N127" s="192"/>
    </row>
    <row r="128" spans="1:14" ht="12.75">
      <c r="A128" s="289" t="s">
        <v>141</v>
      </c>
      <c r="N128" s="192"/>
    </row>
    <row r="129" ht="12.75">
      <c r="N129" s="192"/>
    </row>
    <row r="130" ht="12.75">
      <c r="N130" s="192"/>
    </row>
    <row r="131" ht="12.75">
      <c r="N131" s="192"/>
    </row>
    <row r="132" ht="12.75">
      <c r="N132" s="192"/>
    </row>
    <row r="133" ht="12.75">
      <c r="N133" s="192"/>
    </row>
    <row r="134" spans="1:14" ht="15.75">
      <c r="A134" s="373"/>
      <c r="B134" s="374"/>
      <c r="C134" s="375"/>
      <c r="D134" s="375"/>
      <c r="E134" s="375"/>
      <c r="F134" s="375"/>
      <c r="G134" s="375"/>
      <c r="H134" s="375"/>
      <c r="I134" s="375"/>
      <c r="J134" s="375"/>
      <c r="K134" s="375"/>
      <c r="L134" s="375"/>
      <c r="M134" s="375"/>
      <c r="N134" s="192"/>
    </row>
    <row r="135" spans="1:14" ht="12.75">
      <c r="A135" s="375"/>
      <c r="B135" s="375"/>
      <c r="C135" s="375"/>
      <c r="D135" s="375"/>
      <c r="E135" s="375"/>
      <c r="F135" s="375"/>
      <c r="G135" s="375"/>
      <c r="H135" s="375"/>
      <c r="I135" s="375"/>
      <c r="J135" s="375"/>
      <c r="K135" s="375"/>
      <c r="L135" s="375"/>
      <c r="M135" s="375"/>
      <c r="N135" s="192"/>
    </row>
    <row r="136" spans="1:14" ht="12.75">
      <c r="A136" s="375"/>
      <c r="B136" s="375"/>
      <c r="C136" s="375"/>
      <c r="D136" s="375"/>
      <c r="E136" s="375"/>
      <c r="F136" s="375"/>
      <c r="G136" s="375"/>
      <c r="H136" s="375"/>
      <c r="I136" s="375"/>
      <c r="J136" s="375"/>
      <c r="K136" s="375"/>
      <c r="L136" s="375"/>
      <c r="M136" s="375"/>
      <c r="N136" s="192"/>
    </row>
    <row r="137" spans="1:14" ht="15.75">
      <c r="A137" s="376"/>
      <c r="B137" s="376"/>
      <c r="C137" s="376"/>
      <c r="D137" s="375"/>
      <c r="E137" s="375"/>
      <c r="F137" s="375"/>
      <c r="G137" s="375"/>
      <c r="H137" s="375"/>
      <c r="I137" s="375"/>
      <c r="J137" s="375"/>
      <c r="K137" s="375"/>
      <c r="L137" s="375"/>
      <c r="M137" s="375"/>
      <c r="N137" s="192"/>
    </row>
    <row r="138" spans="1:14" ht="12.75">
      <c r="A138" s="375"/>
      <c r="B138" s="375"/>
      <c r="C138" s="375"/>
      <c r="D138" s="375"/>
      <c r="E138" s="375"/>
      <c r="F138" s="375"/>
      <c r="G138" s="375"/>
      <c r="H138" s="375"/>
      <c r="I138" s="375"/>
      <c r="J138" s="375"/>
      <c r="K138" s="375"/>
      <c r="L138" s="375"/>
      <c r="M138" s="375"/>
      <c r="N138" s="192"/>
    </row>
    <row r="139" spans="1:14" ht="12.75">
      <c r="A139" s="377"/>
      <c r="B139" s="375"/>
      <c r="C139" s="375"/>
      <c r="D139" s="375"/>
      <c r="E139" s="375"/>
      <c r="F139" s="375"/>
      <c r="G139" s="375"/>
      <c r="H139" s="375"/>
      <c r="I139" s="375"/>
      <c r="J139" s="375"/>
      <c r="K139" s="375"/>
      <c r="L139" s="375"/>
      <c r="M139" s="375"/>
      <c r="N139" s="192"/>
    </row>
    <row r="140" spans="1:14" ht="12.75">
      <c r="A140" s="375"/>
      <c r="B140" s="375"/>
      <c r="C140" s="375"/>
      <c r="D140" s="375"/>
      <c r="E140" s="375"/>
      <c r="F140" s="375"/>
      <c r="G140" s="375"/>
      <c r="H140" s="375"/>
      <c r="I140" s="375"/>
      <c r="J140" s="375"/>
      <c r="K140" s="375"/>
      <c r="L140" s="375"/>
      <c r="M140" s="375"/>
      <c r="N140" s="192"/>
    </row>
    <row r="141" spans="1:14" ht="12.75">
      <c r="A141" s="375"/>
      <c r="B141" s="375"/>
      <c r="C141" s="375"/>
      <c r="D141" s="375"/>
      <c r="E141" s="375"/>
      <c r="F141" s="375"/>
      <c r="G141" s="639"/>
      <c r="H141" s="639"/>
      <c r="I141" s="639"/>
      <c r="J141" s="640"/>
      <c r="K141" s="640"/>
      <c r="L141" s="640"/>
      <c r="M141" s="375"/>
      <c r="N141" s="192"/>
    </row>
    <row r="142" spans="1:14" ht="12.75">
      <c r="A142" s="375"/>
      <c r="B142" s="375"/>
      <c r="C142" s="375"/>
      <c r="D142" s="375"/>
      <c r="E142" s="375"/>
      <c r="F142" s="375"/>
      <c r="G142" s="639"/>
      <c r="H142" s="639"/>
      <c r="I142" s="639"/>
      <c r="J142" s="640"/>
      <c r="K142" s="640"/>
      <c r="L142" s="640"/>
      <c r="M142" s="375"/>
      <c r="N142" s="192"/>
    </row>
    <row r="143" spans="1:14" ht="12.75">
      <c r="A143" s="375"/>
      <c r="B143" s="375"/>
      <c r="C143" s="375"/>
      <c r="D143" s="375"/>
      <c r="E143" s="375"/>
      <c r="F143" s="375"/>
      <c r="G143" s="375"/>
      <c r="H143" s="375"/>
      <c r="I143" s="375"/>
      <c r="J143" s="375"/>
      <c r="K143" s="375"/>
      <c r="L143" s="375"/>
      <c r="M143" s="375"/>
      <c r="N143" s="192"/>
    </row>
    <row r="144" spans="1:14" ht="12.75">
      <c r="A144" s="378"/>
      <c r="B144" s="375"/>
      <c r="C144" s="375"/>
      <c r="D144" s="378"/>
      <c r="E144" s="375"/>
      <c r="F144" s="375"/>
      <c r="G144" s="378"/>
      <c r="H144" s="378"/>
      <c r="I144" s="375"/>
      <c r="J144" s="375"/>
      <c r="K144" s="375"/>
      <c r="L144" s="375"/>
      <c r="M144" s="375"/>
      <c r="N144" s="192"/>
    </row>
    <row r="145" spans="1:14" ht="12.75">
      <c r="A145" s="378"/>
      <c r="B145" s="375"/>
      <c r="C145" s="375"/>
      <c r="D145" s="378"/>
      <c r="E145" s="375"/>
      <c r="F145" s="375"/>
      <c r="G145" s="378"/>
      <c r="H145" s="378"/>
      <c r="I145" s="375"/>
      <c r="J145" s="375"/>
      <c r="K145" s="375"/>
      <c r="L145" s="375"/>
      <c r="M145" s="375"/>
      <c r="N145" s="192"/>
    </row>
    <row r="146" spans="1:14" ht="12.75">
      <c r="A146" s="378"/>
      <c r="B146" s="375"/>
      <c r="C146" s="375"/>
      <c r="D146" s="378"/>
      <c r="E146" s="375"/>
      <c r="F146" s="375"/>
      <c r="G146" s="378"/>
      <c r="H146" s="378"/>
      <c r="I146" s="375"/>
      <c r="J146" s="375"/>
      <c r="K146" s="375"/>
      <c r="L146" s="375"/>
      <c r="M146" s="375"/>
      <c r="N146" s="192"/>
    </row>
    <row r="147" spans="1:14" ht="12.75">
      <c r="A147" s="378"/>
      <c r="B147" s="375"/>
      <c r="C147" s="375"/>
      <c r="D147" s="378"/>
      <c r="E147" s="375"/>
      <c r="F147" s="375"/>
      <c r="G147" s="378"/>
      <c r="H147" s="378"/>
      <c r="I147" s="375"/>
      <c r="J147" s="375"/>
      <c r="K147" s="375"/>
      <c r="L147" s="375"/>
      <c r="M147" s="375"/>
      <c r="N147" s="192"/>
    </row>
    <row r="148" spans="1:14" ht="12.75">
      <c r="A148" s="378"/>
      <c r="B148" s="375"/>
      <c r="C148" s="375"/>
      <c r="D148" s="378"/>
      <c r="E148" s="375"/>
      <c r="F148" s="375"/>
      <c r="G148" s="378"/>
      <c r="H148" s="378"/>
      <c r="I148" s="375"/>
      <c r="J148" s="375"/>
      <c r="K148" s="375"/>
      <c r="L148" s="375"/>
      <c r="M148" s="375"/>
      <c r="N148" s="192"/>
    </row>
    <row r="149" spans="1:14" ht="12.75">
      <c r="A149" s="378"/>
      <c r="B149" s="375"/>
      <c r="C149" s="375"/>
      <c r="D149" s="378"/>
      <c r="E149" s="375"/>
      <c r="F149" s="375"/>
      <c r="G149" s="378"/>
      <c r="H149" s="378"/>
      <c r="I149" s="375"/>
      <c r="J149" s="375"/>
      <c r="K149" s="375"/>
      <c r="L149" s="375"/>
      <c r="M149" s="375"/>
      <c r="N149" s="192"/>
    </row>
    <row r="150" spans="1:14" ht="12.75">
      <c r="A150" s="378"/>
      <c r="B150" s="375"/>
      <c r="C150" s="375"/>
      <c r="D150" s="378"/>
      <c r="E150" s="375"/>
      <c r="F150" s="375"/>
      <c r="G150" s="378"/>
      <c r="H150" s="378"/>
      <c r="I150" s="375"/>
      <c r="J150" s="375"/>
      <c r="K150" s="375"/>
      <c r="L150" s="375"/>
      <c r="M150" s="375"/>
      <c r="N150" s="192"/>
    </row>
    <row r="151" spans="1:14" ht="12.75">
      <c r="A151" s="378"/>
      <c r="B151" s="375"/>
      <c r="C151" s="375"/>
      <c r="D151" s="378"/>
      <c r="E151" s="375"/>
      <c r="F151" s="375"/>
      <c r="G151" s="378"/>
      <c r="H151" s="378"/>
      <c r="I151" s="375"/>
      <c r="J151" s="375"/>
      <c r="K151" s="375"/>
      <c r="L151" s="375"/>
      <c r="M151" s="375"/>
      <c r="N151" s="192"/>
    </row>
    <row r="152" spans="1:14" ht="12.75">
      <c r="A152" s="378"/>
      <c r="B152" s="375"/>
      <c r="C152" s="375"/>
      <c r="D152" s="378"/>
      <c r="E152" s="375"/>
      <c r="F152" s="375"/>
      <c r="G152" s="378"/>
      <c r="H152" s="378"/>
      <c r="I152" s="375"/>
      <c r="J152" s="375"/>
      <c r="K152" s="375"/>
      <c r="L152" s="375"/>
      <c r="M152" s="375"/>
      <c r="N152" s="192"/>
    </row>
    <row r="153" spans="1:14" ht="12.75">
      <c r="A153" s="378"/>
      <c r="B153" s="375"/>
      <c r="C153" s="375"/>
      <c r="D153" s="378"/>
      <c r="E153" s="375"/>
      <c r="F153" s="375"/>
      <c r="G153" s="378"/>
      <c r="H153" s="378"/>
      <c r="I153" s="375"/>
      <c r="J153" s="375"/>
      <c r="K153" s="375"/>
      <c r="L153" s="375"/>
      <c r="M153" s="375"/>
      <c r="N153" s="192"/>
    </row>
    <row r="154" spans="1:14" ht="12.75">
      <c r="A154" s="378"/>
      <c r="B154" s="375"/>
      <c r="C154" s="375"/>
      <c r="D154" s="378"/>
      <c r="E154" s="375"/>
      <c r="F154" s="375"/>
      <c r="G154" s="378"/>
      <c r="H154" s="378"/>
      <c r="I154" s="375"/>
      <c r="J154" s="375"/>
      <c r="K154" s="375"/>
      <c r="L154" s="375"/>
      <c r="M154" s="375"/>
      <c r="N154" s="192"/>
    </row>
    <row r="155" spans="1:14" ht="12.75">
      <c r="A155" s="378"/>
      <c r="B155" s="375"/>
      <c r="C155" s="375"/>
      <c r="D155" s="378"/>
      <c r="E155" s="375"/>
      <c r="F155" s="375"/>
      <c r="G155" s="378"/>
      <c r="H155" s="378"/>
      <c r="I155" s="375"/>
      <c r="J155" s="375"/>
      <c r="K155" s="375"/>
      <c r="L155" s="375"/>
      <c r="M155" s="375"/>
      <c r="N155" s="192"/>
    </row>
    <row r="156" spans="1:14" ht="12.75">
      <c r="A156" s="378"/>
      <c r="B156" s="375"/>
      <c r="C156" s="375"/>
      <c r="D156" s="378"/>
      <c r="E156" s="375"/>
      <c r="F156" s="375"/>
      <c r="G156" s="378"/>
      <c r="H156" s="378"/>
      <c r="I156" s="375"/>
      <c r="J156" s="375"/>
      <c r="K156" s="375"/>
      <c r="L156" s="375"/>
      <c r="M156" s="375"/>
      <c r="N156" s="192"/>
    </row>
    <row r="157" spans="1:14" ht="12.75">
      <c r="A157" s="375"/>
      <c r="B157" s="375"/>
      <c r="C157" s="375"/>
      <c r="D157" s="375"/>
      <c r="E157" s="375"/>
      <c r="F157" s="375"/>
      <c r="G157" s="375"/>
      <c r="H157" s="375"/>
      <c r="I157" s="375"/>
      <c r="J157" s="375"/>
      <c r="K157" s="375"/>
      <c r="L157" s="375"/>
      <c r="M157" s="375"/>
      <c r="N157" s="192"/>
    </row>
    <row r="158" spans="1:14" ht="12.75">
      <c r="A158" s="375"/>
      <c r="B158" s="375"/>
      <c r="C158" s="375"/>
      <c r="D158" s="375"/>
      <c r="E158" s="375"/>
      <c r="F158" s="375"/>
      <c r="G158" s="375"/>
      <c r="H158" s="375"/>
      <c r="I158" s="375"/>
      <c r="J158" s="375"/>
      <c r="K158" s="375"/>
      <c r="L158" s="375"/>
      <c r="M158" s="375"/>
      <c r="N158" s="192"/>
    </row>
    <row r="159" spans="1:14" ht="12.75">
      <c r="A159" s="375"/>
      <c r="B159" s="375"/>
      <c r="C159" s="375"/>
      <c r="D159" s="375"/>
      <c r="E159" s="375"/>
      <c r="F159" s="375"/>
      <c r="G159" s="375"/>
      <c r="H159" s="375"/>
      <c r="I159" s="375"/>
      <c r="J159" s="375"/>
      <c r="K159" s="375"/>
      <c r="L159" s="375"/>
      <c r="M159" s="375"/>
      <c r="N159" s="192"/>
    </row>
    <row r="160" spans="1:14" ht="12.75">
      <c r="A160" s="375"/>
      <c r="B160" s="375"/>
      <c r="C160" s="375"/>
      <c r="D160" s="375"/>
      <c r="E160" s="375"/>
      <c r="F160" s="375"/>
      <c r="G160" s="375"/>
      <c r="H160" s="375"/>
      <c r="I160" s="375"/>
      <c r="J160" s="375"/>
      <c r="K160" s="375"/>
      <c r="L160" s="375"/>
      <c r="M160" s="375"/>
      <c r="N160" s="192"/>
    </row>
  </sheetData>
  <mergeCells count="172">
    <mergeCell ref="J37:L37"/>
    <mergeCell ref="J38:L38"/>
    <mergeCell ref="J87:J89"/>
    <mergeCell ref="C87:I87"/>
    <mergeCell ref="D88:I88"/>
    <mergeCell ref="E83:G83"/>
    <mergeCell ref="A82:D82"/>
    <mergeCell ref="E82:G82"/>
    <mergeCell ref="H82:K82"/>
    <mergeCell ref="L82:N82"/>
    <mergeCell ref="A117:A118"/>
    <mergeCell ref="B117:E117"/>
    <mergeCell ref="F117:I117"/>
    <mergeCell ref="J117:M117"/>
    <mergeCell ref="A108:A109"/>
    <mergeCell ref="B108:E108"/>
    <mergeCell ref="F108:I108"/>
    <mergeCell ref="J108:M108"/>
    <mergeCell ref="H93:H94"/>
    <mergeCell ref="I93:L93"/>
    <mergeCell ref="A102:A103"/>
    <mergeCell ref="B102:B103"/>
    <mergeCell ref="C102:H102"/>
    <mergeCell ref="A93:A94"/>
    <mergeCell ref="B93:B94"/>
    <mergeCell ref="C93:F93"/>
    <mergeCell ref="G93:G94"/>
    <mergeCell ref="A87:A89"/>
    <mergeCell ref="B87:B89"/>
    <mergeCell ref="C88:C89"/>
    <mergeCell ref="A83:D83"/>
    <mergeCell ref="A81:D81"/>
    <mergeCell ref="E81:G81"/>
    <mergeCell ref="H81:K81"/>
    <mergeCell ref="L81:N81"/>
    <mergeCell ref="A80:D80"/>
    <mergeCell ref="E80:G80"/>
    <mergeCell ref="H80:K80"/>
    <mergeCell ref="L80:N80"/>
    <mergeCell ref="A79:D79"/>
    <mergeCell ref="E79:G79"/>
    <mergeCell ref="H79:K79"/>
    <mergeCell ref="L79:N79"/>
    <mergeCell ref="A78:D78"/>
    <mergeCell ref="E78:G78"/>
    <mergeCell ref="H78:K78"/>
    <mergeCell ref="L78:N78"/>
    <mergeCell ref="A77:D77"/>
    <mergeCell ref="E77:G77"/>
    <mergeCell ref="H77:K77"/>
    <mergeCell ref="L77:N77"/>
    <mergeCell ref="A76:D76"/>
    <mergeCell ref="E76:G76"/>
    <mergeCell ref="H76:K76"/>
    <mergeCell ref="L76:N76"/>
    <mergeCell ref="A74:D75"/>
    <mergeCell ref="E74:G75"/>
    <mergeCell ref="H74:K75"/>
    <mergeCell ref="L74:N75"/>
    <mergeCell ref="K67:L67"/>
    <mergeCell ref="C68:D68"/>
    <mergeCell ref="E68:F68"/>
    <mergeCell ref="G68:H68"/>
    <mergeCell ref="I68:J68"/>
    <mergeCell ref="K68:L68"/>
    <mergeCell ref="C67:D67"/>
    <mergeCell ref="E67:F67"/>
    <mergeCell ref="G67:H67"/>
    <mergeCell ref="I67:J67"/>
    <mergeCell ref="K64:L64"/>
    <mergeCell ref="C66:D66"/>
    <mergeCell ref="E66:F66"/>
    <mergeCell ref="G66:H66"/>
    <mergeCell ref="I66:J66"/>
    <mergeCell ref="K66:L66"/>
    <mergeCell ref="C64:D64"/>
    <mergeCell ref="E64:F64"/>
    <mergeCell ref="G64:H64"/>
    <mergeCell ref="I64:J64"/>
    <mergeCell ref="K62:L62"/>
    <mergeCell ref="C63:D63"/>
    <mergeCell ref="E63:F63"/>
    <mergeCell ref="G63:H63"/>
    <mergeCell ref="I63:J63"/>
    <mergeCell ref="K63:L63"/>
    <mergeCell ref="C62:D62"/>
    <mergeCell ref="E62:F62"/>
    <mergeCell ref="G62:H62"/>
    <mergeCell ref="I62:J62"/>
    <mergeCell ref="K60:L60"/>
    <mergeCell ref="C61:D61"/>
    <mergeCell ref="E61:F61"/>
    <mergeCell ref="G61:H61"/>
    <mergeCell ref="I61:J61"/>
    <mergeCell ref="K61:L61"/>
    <mergeCell ref="C60:D60"/>
    <mergeCell ref="E60:F60"/>
    <mergeCell ref="G60:H60"/>
    <mergeCell ref="I60:J60"/>
    <mergeCell ref="K58:L58"/>
    <mergeCell ref="C59:D59"/>
    <mergeCell ref="E59:F59"/>
    <mergeCell ref="G59:H59"/>
    <mergeCell ref="I59:J59"/>
    <mergeCell ref="K59:L59"/>
    <mergeCell ref="C58:D58"/>
    <mergeCell ref="E58:F58"/>
    <mergeCell ref="G58:H58"/>
    <mergeCell ref="I58:J58"/>
    <mergeCell ref="A56:L56"/>
    <mergeCell ref="C57:D57"/>
    <mergeCell ref="E57:F57"/>
    <mergeCell ref="G57:H57"/>
    <mergeCell ref="I57:J57"/>
    <mergeCell ref="K57:L57"/>
    <mergeCell ref="A53:D53"/>
    <mergeCell ref="E53:G53"/>
    <mergeCell ref="H53:K53"/>
    <mergeCell ref="L53:N53"/>
    <mergeCell ref="A52:D52"/>
    <mergeCell ref="E52:G52"/>
    <mergeCell ref="H52:K52"/>
    <mergeCell ref="L52:N52"/>
    <mergeCell ref="A51:D51"/>
    <mergeCell ref="E51:G51"/>
    <mergeCell ref="H51:K51"/>
    <mergeCell ref="L51:N51"/>
    <mergeCell ref="A50:D50"/>
    <mergeCell ref="E50:G50"/>
    <mergeCell ref="H50:K50"/>
    <mergeCell ref="L50:N50"/>
    <mergeCell ref="A49:D49"/>
    <mergeCell ref="E49:G49"/>
    <mergeCell ref="H49:K49"/>
    <mergeCell ref="L49:N49"/>
    <mergeCell ref="A48:D48"/>
    <mergeCell ref="E48:G48"/>
    <mergeCell ref="H48:K48"/>
    <mergeCell ref="L48:N48"/>
    <mergeCell ref="A47:D47"/>
    <mergeCell ref="E47:G47"/>
    <mergeCell ref="H47:K47"/>
    <mergeCell ref="L47:N47"/>
    <mergeCell ref="A46:D46"/>
    <mergeCell ref="E46:G46"/>
    <mergeCell ref="H46:K46"/>
    <mergeCell ref="L46:N46"/>
    <mergeCell ref="A45:D45"/>
    <mergeCell ref="E45:G45"/>
    <mergeCell ref="H45:K45"/>
    <mergeCell ref="L45:N45"/>
    <mergeCell ref="L42:N43"/>
    <mergeCell ref="A44:D44"/>
    <mergeCell ref="E44:G44"/>
    <mergeCell ref="H44:K44"/>
    <mergeCell ref="L44:N44"/>
    <mergeCell ref="A41:I41"/>
    <mergeCell ref="A42:D43"/>
    <mergeCell ref="E42:G43"/>
    <mergeCell ref="H42:K43"/>
    <mergeCell ref="A3:A6"/>
    <mergeCell ref="B3:N3"/>
    <mergeCell ref="H4:I4"/>
    <mergeCell ref="M4:N4"/>
    <mergeCell ref="B37:D37"/>
    <mergeCell ref="E37:G37"/>
    <mergeCell ref="B38:D38"/>
    <mergeCell ref="E38:G38"/>
    <mergeCell ref="G141:I141"/>
    <mergeCell ref="J141:L141"/>
    <mergeCell ref="G142:I142"/>
    <mergeCell ref="J142:L142"/>
  </mergeCells>
  <printOptions/>
  <pageMargins left="0.5905511811023623" right="0.15748031496062992" top="0.7874015748031497" bottom="0.4724409448818898" header="0.07874015748031496" footer="0.5118110236220472"/>
  <pageSetup horizontalDpi="300" verticalDpi="300" orientation="portrait" paperSize="9" scale="66" r:id="rId1"/>
  <rowBreaks count="1" manualBreakCount="1">
    <brk id="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30"/>
  <sheetViews>
    <sheetView zoomScale="90" zoomScaleNormal="90" workbookViewId="0" topLeftCell="A1">
      <selection activeCell="L1" sqref="L1"/>
    </sheetView>
  </sheetViews>
  <sheetFormatPr defaultColWidth="9.00390625" defaultRowHeight="12.75"/>
  <cols>
    <col min="1" max="1" width="28.125" style="1" customWidth="1"/>
    <col min="2" max="2" width="10.875" style="2" customWidth="1"/>
    <col min="3" max="3" width="9.875" style="2" customWidth="1"/>
    <col min="4" max="4" width="9.75390625" style="2" customWidth="1"/>
    <col min="5" max="5" width="10.625" style="2" customWidth="1"/>
    <col min="6" max="7" width="9.75390625" style="2" customWidth="1"/>
    <col min="8" max="8" width="8.125" style="2" customWidth="1"/>
    <col min="9" max="9" width="10.25390625" style="1" customWidth="1"/>
    <col min="10" max="10" width="9.75390625" style="1" bestFit="1" customWidth="1"/>
    <col min="11" max="13" width="9.125" style="1" customWidth="1"/>
    <col min="14" max="14" width="10.875" style="1" customWidth="1"/>
    <col min="15" max="15" width="9.25390625" style="1" customWidth="1"/>
    <col min="16" max="17" width="9.125" style="1" customWidth="1"/>
  </cols>
  <sheetData>
    <row r="1" spans="12:15" ht="15">
      <c r="L1" s="4" t="s">
        <v>261</v>
      </c>
      <c r="M1" s="4"/>
      <c r="O1" s="5"/>
    </row>
    <row r="2" spans="1:15" ht="16.5" thickBot="1">
      <c r="A2" s="6"/>
      <c r="B2" s="7"/>
      <c r="C2" s="7"/>
      <c r="D2" s="7"/>
      <c r="E2" s="7"/>
      <c r="F2" s="7"/>
      <c r="G2" s="7"/>
      <c r="H2" s="7"/>
      <c r="L2" s="4" t="s">
        <v>232</v>
      </c>
      <c r="M2" s="4"/>
      <c r="O2" s="5"/>
    </row>
    <row r="3" spans="1:17" ht="24" customHeight="1" thickBot="1">
      <c r="A3" s="590" t="s">
        <v>1</v>
      </c>
      <c r="B3" s="595" t="s">
        <v>174</v>
      </c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7"/>
      <c r="Q3"/>
    </row>
    <row r="4" spans="1:17" ht="12.75">
      <c r="A4" s="591"/>
      <c r="B4" s="8" t="s">
        <v>3</v>
      </c>
      <c r="C4" s="9"/>
      <c r="D4" s="10"/>
      <c r="E4" s="8" t="s">
        <v>4</v>
      </c>
      <c r="F4" s="9"/>
      <c r="G4" s="10"/>
      <c r="H4" s="523" t="s">
        <v>5</v>
      </c>
      <c r="I4" s="594"/>
      <c r="J4" s="9" t="s">
        <v>6</v>
      </c>
      <c r="K4" s="11"/>
      <c r="L4" s="10"/>
      <c r="M4" s="523" t="s">
        <v>7</v>
      </c>
      <c r="N4" s="593"/>
      <c r="Q4"/>
    </row>
    <row r="5" spans="1:17" ht="12.75">
      <c r="A5" s="591"/>
      <c r="B5" s="12" t="s">
        <v>8</v>
      </c>
      <c r="C5" s="13" t="s">
        <v>9</v>
      </c>
      <c r="D5" s="14" t="s">
        <v>10</v>
      </c>
      <c r="E5" s="12" t="s">
        <v>8</v>
      </c>
      <c r="F5" s="13" t="s">
        <v>9</v>
      </c>
      <c r="G5" s="14" t="s">
        <v>10</v>
      </c>
      <c r="H5" s="15" t="s">
        <v>10</v>
      </c>
      <c r="I5" s="15" t="s">
        <v>11</v>
      </c>
      <c r="J5" s="16" t="s">
        <v>8</v>
      </c>
      <c r="K5" s="13" t="s">
        <v>9</v>
      </c>
      <c r="L5" s="14" t="s">
        <v>10</v>
      </c>
      <c r="M5" s="15" t="s">
        <v>10</v>
      </c>
      <c r="N5" s="14" t="s">
        <v>11</v>
      </c>
      <c r="Q5"/>
    </row>
    <row r="6" spans="1:17" ht="13.5" thickBot="1">
      <c r="A6" s="592"/>
      <c r="B6" s="17" t="s">
        <v>12</v>
      </c>
      <c r="C6" s="18" t="s">
        <v>12</v>
      </c>
      <c r="D6" s="19"/>
      <c r="E6" s="17" t="s">
        <v>12</v>
      </c>
      <c r="F6" s="18" t="s">
        <v>12</v>
      </c>
      <c r="G6" s="19"/>
      <c r="H6" s="20" t="s">
        <v>13</v>
      </c>
      <c r="I6" s="21" t="s">
        <v>14</v>
      </c>
      <c r="J6" s="22" t="s">
        <v>12</v>
      </c>
      <c r="K6" s="18" t="s">
        <v>12</v>
      </c>
      <c r="L6" s="19"/>
      <c r="M6" s="20" t="s">
        <v>13</v>
      </c>
      <c r="N6" s="19" t="s">
        <v>14</v>
      </c>
      <c r="Q6"/>
    </row>
    <row r="7" spans="1:17" ht="13.5" customHeight="1" thickTop="1">
      <c r="A7" s="23" t="s">
        <v>15</v>
      </c>
      <c r="B7" s="24"/>
      <c r="C7" s="25"/>
      <c r="D7" s="26"/>
      <c r="E7" s="24"/>
      <c r="F7" s="25"/>
      <c r="G7" s="26"/>
      <c r="H7" s="27"/>
      <c r="I7" s="28"/>
      <c r="J7" s="29"/>
      <c r="K7" s="25"/>
      <c r="L7" s="30"/>
      <c r="M7" s="27"/>
      <c r="N7" s="31"/>
      <c r="Q7"/>
    </row>
    <row r="8" spans="1:17" ht="13.5" customHeight="1">
      <c r="A8" s="32" t="s">
        <v>16</v>
      </c>
      <c r="B8" s="33">
        <v>0</v>
      </c>
      <c r="C8" s="34">
        <v>1115</v>
      </c>
      <c r="D8" s="35">
        <f>SUM(B8:C8)</f>
        <v>1115</v>
      </c>
      <c r="E8" s="33"/>
      <c r="F8" s="34">
        <v>5745</v>
      </c>
      <c r="G8" s="35">
        <f>SUM(E8:F8)</f>
        <v>5745</v>
      </c>
      <c r="H8" s="36">
        <f>+G8-D8</f>
        <v>4630</v>
      </c>
      <c r="I8" s="37">
        <f>+G8/D8</f>
        <v>5.1524663677130045</v>
      </c>
      <c r="J8" s="38"/>
      <c r="K8" s="34">
        <v>10531</v>
      </c>
      <c r="L8" s="39">
        <f aca="true" t="shared" si="0" ref="L8:L15">SUM(J8:K8)</f>
        <v>10531</v>
      </c>
      <c r="M8" s="36">
        <f aca="true" t="shared" si="1" ref="M8:M35">+L8-G8</f>
        <v>4786</v>
      </c>
      <c r="N8" s="40">
        <f>+L8/G8</f>
        <v>1.8330722367275891</v>
      </c>
      <c r="Q8"/>
    </row>
    <row r="9" spans="1:17" ht="13.5" customHeight="1">
      <c r="A9" s="32" t="s">
        <v>17</v>
      </c>
      <c r="B9" s="33"/>
      <c r="C9" s="34"/>
      <c r="D9" s="35">
        <f aca="true" t="shared" si="2" ref="D9:D15">SUM(B9:C9)</f>
        <v>0</v>
      </c>
      <c r="E9" s="33"/>
      <c r="F9" s="34"/>
      <c r="G9" s="35">
        <f aca="true" t="shared" si="3" ref="G9:G15">SUM(E9:F9)</f>
        <v>0</v>
      </c>
      <c r="H9" s="36">
        <f aca="true" t="shared" si="4" ref="H9:H35">+G9-D9</f>
        <v>0</v>
      </c>
      <c r="I9" s="37">
        <v>0</v>
      </c>
      <c r="J9" s="38"/>
      <c r="K9" s="34"/>
      <c r="L9" s="39">
        <f t="shared" si="0"/>
        <v>0</v>
      </c>
      <c r="M9" s="36">
        <f t="shared" si="1"/>
        <v>0</v>
      </c>
      <c r="N9" s="40">
        <v>0</v>
      </c>
      <c r="Q9"/>
    </row>
    <row r="10" spans="1:17" ht="13.5" customHeight="1">
      <c r="A10" s="32" t="s">
        <v>18</v>
      </c>
      <c r="B10" s="33">
        <v>3669</v>
      </c>
      <c r="C10" s="34"/>
      <c r="D10" s="35">
        <f t="shared" si="2"/>
        <v>3669</v>
      </c>
      <c r="E10" s="33">
        <v>3634</v>
      </c>
      <c r="F10" s="34"/>
      <c r="G10" s="35">
        <f t="shared" si="3"/>
        <v>3634</v>
      </c>
      <c r="H10" s="36">
        <f t="shared" si="4"/>
        <v>-35</v>
      </c>
      <c r="I10" s="37">
        <f aca="true" t="shared" si="5" ref="I10:I35">+G10/D10</f>
        <v>0.9904606159716544</v>
      </c>
      <c r="J10" s="38">
        <v>3700</v>
      </c>
      <c r="K10" s="34"/>
      <c r="L10" s="39">
        <f t="shared" si="0"/>
        <v>3700</v>
      </c>
      <c r="M10" s="36">
        <f t="shared" si="1"/>
        <v>66</v>
      </c>
      <c r="N10" s="40">
        <f>+L10/G10</f>
        <v>1.0181618051733627</v>
      </c>
      <c r="Q10"/>
    </row>
    <row r="11" spans="1:17" ht="13.5" customHeight="1">
      <c r="A11" s="32" t="s">
        <v>19</v>
      </c>
      <c r="B11" s="33">
        <v>1701</v>
      </c>
      <c r="C11" s="34"/>
      <c r="D11" s="35">
        <f t="shared" si="2"/>
        <v>1701</v>
      </c>
      <c r="E11" s="33">
        <v>1492</v>
      </c>
      <c r="F11" s="34"/>
      <c r="G11" s="35">
        <f t="shared" si="3"/>
        <v>1492</v>
      </c>
      <c r="H11" s="36">
        <f t="shared" si="4"/>
        <v>-209</v>
      </c>
      <c r="I11" s="37">
        <f t="shared" si="5"/>
        <v>0.8771310993533216</v>
      </c>
      <c r="J11" s="38">
        <v>1400</v>
      </c>
      <c r="K11" s="34"/>
      <c r="L11" s="39">
        <f t="shared" si="0"/>
        <v>1400</v>
      </c>
      <c r="M11" s="36">
        <f t="shared" si="1"/>
        <v>-92</v>
      </c>
      <c r="N11" s="40">
        <f>+L11/G11</f>
        <v>0.938337801608579</v>
      </c>
      <c r="Q11"/>
    </row>
    <row r="12" spans="1:17" ht="13.5" customHeight="1">
      <c r="A12" s="41" t="s">
        <v>20</v>
      </c>
      <c r="B12" s="33"/>
      <c r="C12" s="34"/>
      <c r="D12" s="35">
        <f t="shared" si="2"/>
        <v>0</v>
      </c>
      <c r="E12" s="33"/>
      <c r="F12" s="34"/>
      <c r="G12" s="35">
        <f t="shared" si="3"/>
        <v>0</v>
      </c>
      <c r="H12" s="36">
        <f t="shared" si="4"/>
        <v>0</v>
      </c>
      <c r="I12" s="37">
        <v>0</v>
      </c>
      <c r="J12" s="38"/>
      <c r="K12" s="34"/>
      <c r="L12" s="39">
        <f t="shared" si="0"/>
        <v>0</v>
      </c>
      <c r="M12" s="36">
        <f t="shared" si="1"/>
        <v>0</v>
      </c>
      <c r="N12" s="40">
        <v>0</v>
      </c>
      <c r="Q12"/>
    </row>
    <row r="13" spans="1:17" ht="13.5" customHeight="1">
      <c r="A13" s="41" t="s">
        <v>21</v>
      </c>
      <c r="B13" s="33">
        <v>716</v>
      </c>
      <c r="C13" s="34"/>
      <c r="D13" s="35">
        <f t="shared" si="2"/>
        <v>716</v>
      </c>
      <c r="E13" s="33">
        <v>1567</v>
      </c>
      <c r="F13" s="34"/>
      <c r="G13" s="35">
        <f t="shared" si="3"/>
        <v>1567</v>
      </c>
      <c r="H13" s="36">
        <f t="shared" si="4"/>
        <v>851</v>
      </c>
      <c r="I13" s="37">
        <f t="shared" si="5"/>
        <v>2.1885474860335195</v>
      </c>
      <c r="J13" s="38">
        <v>900</v>
      </c>
      <c r="K13" s="34"/>
      <c r="L13" s="39">
        <f t="shared" si="0"/>
        <v>900</v>
      </c>
      <c r="M13" s="36">
        <f t="shared" si="1"/>
        <v>-667</v>
      </c>
      <c r="N13" s="40">
        <f aca="true" t="shared" si="6" ref="N13:N19">+L13/G13</f>
        <v>0.574345883854499</v>
      </c>
      <c r="Q13"/>
    </row>
    <row r="14" spans="1:17" ht="13.5" customHeight="1">
      <c r="A14" s="41" t="s">
        <v>22</v>
      </c>
      <c r="B14" s="33">
        <v>0</v>
      </c>
      <c r="C14" s="34"/>
      <c r="D14" s="35">
        <f t="shared" si="2"/>
        <v>0</v>
      </c>
      <c r="E14" s="33">
        <v>0</v>
      </c>
      <c r="F14" s="34"/>
      <c r="G14" s="35">
        <f t="shared" si="3"/>
        <v>0</v>
      </c>
      <c r="H14" s="36">
        <f t="shared" si="4"/>
        <v>0</v>
      </c>
      <c r="I14" s="37">
        <v>0</v>
      </c>
      <c r="J14" s="38"/>
      <c r="K14" s="34"/>
      <c r="L14" s="39">
        <f t="shared" si="0"/>
        <v>0</v>
      </c>
      <c r="M14" s="36">
        <f t="shared" si="1"/>
        <v>0</v>
      </c>
      <c r="N14" s="40">
        <v>0</v>
      </c>
      <c r="Q14"/>
    </row>
    <row r="15" spans="1:17" ht="13.5" customHeight="1" thickBot="1">
      <c r="A15" s="42" t="s">
        <v>23</v>
      </c>
      <c r="B15" s="43">
        <v>120566</v>
      </c>
      <c r="C15" s="44"/>
      <c r="D15" s="35">
        <f t="shared" si="2"/>
        <v>120566</v>
      </c>
      <c r="E15" s="43">
        <v>119743</v>
      </c>
      <c r="F15" s="44"/>
      <c r="G15" s="35">
        <f t="shared" si="3"/>
        <v>119743</v>
      </c>
      <c r="H15" s="45">
        <f t="shared" si="4"/>
        <v>-823</v>
      </c>
      <c r="I15" s="46">
        <f t="shared" si="5"/>
        <v>0.9931738632782044</v>
      </c>
      <c r="J15" s="47">
        <v>112277</v>
      </c>
      <c r="K15" s="44"/>
      <c r="L15" s="48">
        <f t="shared" si="0"/>
        <v>112277</v>
      </c>
      <c r="M15" s="45">
        <f t="shared" si="1"/>
        <v>-7466</v>
      </c>
      <c r="N15" s="49">
        <f t="shared" si="6"/>
        <v>0.9376497999883083</v>
      </c>
      <c r="Q15"/>
    </row>
    <row r="16" spans="1:17" ht="13.5" customHeight="1" thickBot="1">
      <c r="A16" s="50" t="s">
        <v>24</v>
      </c>
      <c r="B16" s="51">
        <f aca="true" t="shared" si="7" ref="B16:G16">SUM(B7+B8+B9+B10+B11+B13+B15)</f>
        <v>126652</v>
      </c>
      <c r="C16" s="52">
        <f t="shared" si="7"/>
        <v>1115</v>
      </c>
      <c r="D16" s="53">
        <f t="shared" si="7"/>
        <v>127767</v>
      </c>
      <c r="E16" s="51">
        <f t="shared" si="7"/>
        <v>126436</v>
      </c>
      <c r="F16" s="52">
        <f t="shared" si="7"/>
        <v>5745</v>
      </c>
      <c r="G16" s="53">
        <f t="shared" si="7"/>
        <v>132181</v>
      </c>
      <c r="H16" s="54">
        <f t="shared" si="4"/>
        <v>4414</v>
      </c>
      <c r="I16" s="55">
        <f t="shared" si="5"/>
        <v>1.034547261812518</v>
      </c>
      <c r="J16" s="56">
        <f>SUM(J7+J8+J9+J10+J11+J13+J15)</f>
        <v>118277</v>
      </c>
      <c r="K16" s="52">
        <f>SUM(K7+K8+K9+K10+K11+K13+K15)</f>
        <v>10531</v>
      </c>
      <c r="L16" s="53">
        <f>SUM(L7+L8+L9+L10+L11+L13+L15)</f>
        <v>128808</v>
      </c>
      <c r="M16" s="54">
        <f t="shared" si="1"/>
        <v>-3373</v>
      </c>
      <c r="N16" s="57">
        <f t="shared" si="6"/>
        <v>0.974481960342258</v>
      </c>
      <c r="Q16"/>
    </row>
    <row r="17" spans="1:17" ht="13.5" customHeight="1">
      <c r="A17" s="58" t="s">
        <v>25</v>
      </c>
      <c r="B17" s="24">
        <v>45897</v>
      </c>
      <c r="C17" s="25">
        <v>399</v>
      </c>
      <c r="D17" s="35">
        <f aca="true" t="shared" si="8" ref="D17:D34">SUM(B17:C17)</f>
        <v>46296</v>
      </c>
      <c r="E17" s="24">
        <v>44460</v>
      </c>
      <c r="F17" s="25">
        <v>2130</v>
      </c>
      <c r="G17" s="26">
        <f>SUM(E17:F17)</f>
        <v>46590</v>
      </c>
      <c r="H17" s="27">
        <f t="shared" si="4"/>
        <v>294</v>
      </c>
      <c r="I17" s="59">
        <f t="shared" si="5"/>
        <v>1.00635044064282</v>
      </c>
      <c r="J17" s="29">
        <v>31472</v>
      </c>
      <c r="K17" s="25">
        <v>5500</v>
      </c>
      <c r="L17" s="30">
        <f aca="true" t="shared" si="9" ref="L17:L34">SUM(J17:K17)</f>
        <v>36972</v>
      </c>
      <c r="M17" s="27">
        <f t="shared" si="1"/>
        <v>-9618</v>
      </c>
      <c r="N17" s="60">
        <f t="shared" si="6"/>
        <v>0.7935608499678043</v>
      </c>
      <c r="Q17"/>
    </row>
    <row r="18" spans="1:17" ht="13.5" customHeight="1">
      <c r="A18" s="61" t="s">
        <v>26</v>
      </c>
      <c r="B18" s="24">
        <v>422</v>
      </c>
      <c r="C18" s="25">
        <v>0</v>
      </c>
      <c r="D18" s="35">
        <f t="shared" si="8"/>
        <v>422</v>
      </c>
      <c r="E18" s="24">
        <v>475</v>
      </c>
      <c r="F18" s="25">
        <v>0</v>
      </c>
      <c r="G18" s="26">
        <f aca="true" t="shared" si="10" ref="G18:G34">SUM(E18:F18)</f>
        <v>475</v>
      </c>
      <c r="H18" s="36">
        <f t="shared" si="4"/>
        <v>53</v>
      </c>
      <c r="I18" s="37">
        <f t="shared" si="5"/>
        <v>1.1255924170616114</v>
      </c>
      <c r="J18" s="29">
        <v>500</v>
      </c>
      <c r="K18" s="25">
        <v>0</v>
      </c>
      <c r="L18" s="30">
        <f t="shared" si="9"/>
        <v>500</v>
      </c>
      <c r="M18" s="36">
        <f t="shared" si="1"/>
        <v>25</v>
      </c>
      <c r="N18" s="40">
        <f t="shared" si="6"/>
        <v>1.0526315789473684</v>
      </c>
      <c r="Q18"/>
    </row>
    <row r="19" spans="1:17" ht="13.5" customHeight="1">
      <c r="A19" s="32" t="s">
        <v>27</v>
      </c>
      <c r="B19" s="33">
        <v>1470</v>
      </c>
      <c r="C19" s="34">
        <v>8</v>
      </c>
      <c r="D19" s="35">
        <f t="shared" si="8"/>
        <v>1478</v>
      </c>
      <c r="E19" s="33">
        <v>1610</v>
      </c>
      <c r="F19" s="34">
        <v>42</v>
      </c>
      <c r="G19" s="26">
        <f t="shared" si="10"/>
        <v>1652</v>
      </c>
      <c r="H19" s="36">
        <f t="shared" si="4"/>
        <v>174</v>
      </c>
      <c r="I19" s="37">
        <f t="shared" si="5"/>
        <v>1.1177266576454667</v>
      </c>
      <c r="J19" s="38">
        <v>1650</v>
      </c>
      <c r="K19" s="34">
        <v>40</v>
      </c>
      <c r="L19" s="30">
        <f t="shared" si="9"/>
        <v>1690</v>
      </c>
      <c r="M19" s="36">
        <f t="shared" si="1"/>
        <v>38</v>
      </c>
      <c r="N19" s="40">
        <f t="shared" si="6"/>
        <v>1.023002421307506</v>
      </c>
      <c r="Q19"/>
    </row>
    <row r="20" spans="1:17" ht="13.5" customHeight="1">
      <c r="A20" s="41" t="s">
        <v>28</v>
      </c>
      <c r="B20" s="33">
        <v>0</v>
      </c>
      <c r="C20" s="34">
        <v>0</v>
      </c>
      <c r="D20" s="35">
        <f t="shared" si="8"/>
        <v>0</v>
      </c>
      <c r="E20" s="33">
        <v>0</v>
      </c>
      <c r="F20" s="34">
        <v>0</v>
      </c>
      <c r="G20" s="26">
        <f t="shared" si="10"/>
        <v>0</v>
      </c>
      <c r="H20" s="36">
        <f t="shared" si="4"/>
        <v>0</v>
      </c>
      <c r="I20" s="37">
        <v>0</v>
      </c>
      <c r="J20" s="38">
        <v>0</v>
      </c>
      <c r="K20" s="34">
        <v>0</v>
      </c>
      <c r="L20" s="30">
        <f t="shared" si="9"/>
        <v>0</v>
      </c>
      <c r="M20" s="36">
        <f t="shared" si="1"/>
        <v>0</v>
      </c>
      <c r="N20" s="40">
        <v>0</v>
      </c>
      <c r="Q20"/>
    </row>
    <row r="21" spans="1:17" ht="13.5" customHeight="1">
      <c r="A21" s="32" t="s">
        <v>29</v>
      </c>
      <c r="B21" s="33">
        <v>0</v>
      </c>
      <c r="C21" s="34">
        <v>0</v>
      </c>
      <c r="D21" s="35">
        <f t="shared" si="8"/>
        <v>0</v>
      </c>
      <c r="E21" s="33">
        <v>0</v>
      </c>
      <c r="F21" s="34">
        <v>0</v>
      </c>
      <c r="G21" s="26">
        <f t="shared" si="10"/>
        <v>0</v>
      </c>
      <c r="H21" s="36">
        <f t="shared" si="4"/>
        <v>0</v>
      </c>
      <c r="I21" s="37">
        <v>0</v>
      </c>
      <c r="J21" s="38">
        <v>0</v>
      </c>
      <c r="K21" s="34">
        <v>0</v>
      </c>
      <c r="L21" s="30">
        <f t="shared" si="9"/>
        <v>0</v>
      </c>
      <c r="M21" s="36">
        <f t="shared" si="1"/>
        <v>0</v>
      </c>
      <c r="N21" s="40">
        <v>0</v>
      </c>
      <c r="Q21"/>
    </row>
    <row r="22" spans="1:17" ht="13.5" customHeight="1">
      <c r="A22" s="32" t="s">
        <v>30</v>
      </c>
      <c r="B22" s="38">
        <v>27245</v>
      </c>
      <c r="C22" s="34">
        <v>35</v>
      </c>
      <c r="D22" s="35">
        <f t="shared" si="8"/>
        <v>27280</v>
      </c>
      <c r="E22" s="38">
        <v>26598</v>
      </c>
      <c r="F22" s="34">
        <v>137</v>
      </c>
      <c r="G22" s="26">
        <f t="shared" si="10"/>
        <v>26735</v>
      </c>
      <c r="H22" s="36">
        <f t="shared" si="4"/>
        <v>-545</v>
      </c>
      <c r="I22" s="37">
        <f t="shared" si="5"/>
        <v>0.9800219941348973</v>
      </c>
      <c r="J22" s="38">
        <v>31500</v>
      </c>
      <c r="K22" s="34">
        <v>84</v>
      </c>
      <c r="L22" s="30">
        <f t="shared" si="9"/>
        <v>31584</v>
      </c>
      <c r="M22" s="36">
        <f t="shared" si="1"/>
        <v>4849</v>
      </c>
      <c r="N22" s="40">
        <f aca="true" t="shared" si="11" ref="N22:N35">+L22/G22</f>
        <v>1.1813727323732934</v>
      </c>
      <c r="Q22"/>
    </row>
    <row r="23" spans="1:17" ht="13.5" customHeight="1">
      <c r="A23" s="41" t="s">
        <v>31</v>
      </c>
      <c r="B23" s="33">
        <v>24324</v>
      </c>
      <c r="C23" s="34">
        <v>21</v>
      </c>
      <c r="D23" s="35">
        <f t="shared" si="8"/>
        <v>24345</v>
      </c>
      <c r="E23" s="33">
        <v>23419</v>
      </c>
      <c r="F23" s="34">
        <v>71</v>
      </c>
      <c r="G23" s="26">
        <f t="shared" si="10"/>
        <v>23490</v>
      </c>
      <c r="H23" s="36">
        <f t="shared" si="4"/>
        <v>-855</v>
      </c>
      <c r="I23" s="37">
        <f t="shared" si="5"/>
        <v>0.9648798521256932</v>
      </c>
      <c r="J23" s="62">
        <v>30000</v>
      </c>
      <c r="K23" s="34">
        <v>51</v>
      </c>
      <c r="L23" s="30">
        <f t="shared" si="9"/>
        <v>30051</v>
      </c>
      <c r="M23" s="36">
        <f t="shared" si="1"/>
        <v>6561</v>
      </c>
      <c r="N23" s="40">
        <f t="shared" si="11"/>
        <v>1.2793103448275862</v>
      </c>
      <c r="Q23"/>
    </row>
    <row r="24" spans="1:17" ht="13.5" customHeight="1">
      <c r="A24" s="32" t="s">
        <v>32</v>
      </c>
      <c r="B24" s="33">
        <v>1919</v>
      </c>
      <c r="C24" s="34">
        <v>9</v>
      </c>
      <c r="D24" s="35">
        <f t="shared" si="8"/>
        <v>1928</v>
      </c>
      <c r="E24" s="33">
        <v>2237</v>
      </c>
      <c r="F24" s="34">
        <v>42</v>
      </c>
      <c r="G24" s="26">
        <f t="shared" si="10"/>
        <v>2279</v>
      </c>
      <c r="H24" s="36">
        <f t="shared" si="4"/>
        <v>351</v>
      </c>
      <c r="I24" s="37">
        <f t="shared" si="5"/>
        <v>1.1820539419087137</v>
      </c>
      <c r="J24" s="62">
        <v>1500</v>
      </c>
      <c r="K24" s="34">
        <v>30</v>
      </c>
      <c r="L24" s="30">
        <f t="shared" si="9"/>
        <v>1530</v>
      </c>
      <c r="M24" s="36">
        <f t="shared" si="1"/>
        <v>-749</v>
      </c>
      <c r="N24" s="40">
        <f t="shared" si="11"/>
        <v>0.6713470820535322</v>
      </c>
      <c r="Q24"/>
    </row>
    <row r="25" spans="1:17" ht="13.5" customHeight="1">
      <c r="A25" s="63" t="s">
        <v>33</v>
      </c>
      <c r="B25" s="38">
        <v>36983</v>
      </c>
      <c r="C25" s="34">
        <v>175</v>
      </c>
      <c r="D25" s="35">
        <f t="shared" si="8"/>
        <v>37158</v>
      </c>
      <c r="E25" s="38">
        <v>37828</v>
      </c>
      <c r="F25" s="34">
        <v>994</v>
      </c>
      <c r="G25" s="26">
        <f t="shared" si="10"/>
        <v>38822</v>
      </c>
      <c r="H25" s="36">
        <f t="shared" si="4"/>
        <v>1664</v>
      </c>
      <c r="I25" s="37">
        <f t="shared" si="5"/>
        <v>1.044781742827924</v>
      </c>
      <c r="J25" s="38">
        <v>38929</v>
      </c>
      <c r="K25" s="34">
        <v>1350</v>
      </c>
      <c r="L25" s="30">
        <f t="shared" si="9"/>
        <v>40279</v>
      </c>
      <c r="M25" s="36">
        <f t="shared" si="1"/>
        <v>1457</v>
      </c>
      <c r="N25" s="40">
        <f t="shared" si="11"/>
        <v>1.0375302663438257</v>
      </c>
      <c r="Q25"/>
    </row>
    <row r="26" spans="1:17" ht="13.5" customHeight="1">
      <c r="A26" s="41" t="s">
        <v>34</v>
      </c>
      <c r="B26" s="33">
        <v>26652</v>
      </c>
      <c r="C26" s="34">
        <v>126</v>
      </c>
      <c r="D26" s="35">
        <f t="shared" si="8"/>
        <v>26778</v>
      </c>
      <c r="E26" s="33">
        <v>27183</v>
      </c>
      <c r="F26" s="34">
        <v>716</v>
      </c>
      <c r="G26" s="26">
        <f t="shared" si="10"/>
        <v>27899</v>
      </c>
      <c r="H26" s="36">
        <f t="shared" si="4"/>
        <v>1121</v>
      </c>
      <c r="I26" s="37">
        <f t="shared" si="5"/>
        <v>1.0418627231309283</v>
      </c>
      <c r="J26" s="62">
        <v>28836</v>
      </c>
      <c r="K26" s="64">
        <v>1000</v>
      </c>
      <c r="L26" s="30">
        <f t="shared" si="9"/>
        <v>29836</v>
      </c>
      <c r="M26" s="36">
        <f t="shared" si="1"/>
        <v>1937</v>
      </c>
      <c r="N26" s="40">
        <f t="shared" si="11"/>
        <v>1.0694290117925374</v>
      </c>
      <c r="Q26"/>
    </row>
    <row r="27" spans="1:17" ht="13.5" customHeight="1">
      <c r="A27" s="63" t="s">
        <v>35</v>
      </c>
      <c r="B27" s="33">
        <v>25848</v>
      </c>
      <c r="C27" s="34">
        <v>126</v>
      </c>
      <c r="D27" s="35">
        <f t="shared" si="8"/>
        <v>25974</v>
      </c>
      <c r="E27" s="33">
        <v>26413</v>
      </c>
      <c r="F27" s="34">
        <v>693</v>
      </c>
      <c r="G27" s="26">
        <f t="shared" si="10"/>
        <v>27106</v>
      </c>
      <c r="H27" s="36">
        <f t="shared" si="4"/>
        <v>1132</v>
      </c>
      <c r="I27" s="37">
        <f t="shared" si="5"/>
        <v>1.0435820435820435</v>
      </c>
      <c r="J27" s="38">
        <v>27975</v>
      </c>
      <c r="K27" s="34">
        <v>1000</v>
      </c>
      <c r="L27" s="30">
        <f t="shared" si="9"/>
        <v>28975</v>
      </c>
      <c r="M27" s="36">
        <f t="shared" si="1"/>
        <v>1869</v>
      </c>
      <c r="N27" s="40">
        <f t="shared" si="11"/>
        <v>1.0689515236479008</v>
      </c>
      <c r="Q27"/>
    </row>
    <row r="28" spans="1:17" ht="13.5" customHeight="1">
      <c r="A28" s="41" t="s">
        <v>36</v>
      </c>
      <c r="B28" s="33">
        <v>804</v>
      </c>
      <c r="C28" s="34">
        <v>0</v>
      </c>
      <c r="D28" s="35">
        <f t="shared" si="8"/>
        <v>804</v>
      </c>
      <c r="E28" s="33">
        <v>770</v>
      </c>
      <c r="F28" s="34">
        <v>23</v>
      </c>
      <c r="G28" s="26">
        <f t="shared" si="10"/>
        <v>793</v>
      </c>
      <c r="H28" s="36">
        <f t="shared" si="4"/>
        <v>-11</v>
      </c>
      <c r="I28" s="37">
        <f t="shared" si="5"/>
        <v>0.986318407960199</v>
      </c>
      <c r="J28" s="38">
        <v>861</v>
      </c>
      <c r="K28" s="34">
        <v>0</v>
      </c>
      <c r="L28" s="30">
        <f t="shared" si="9"/>
        <v>861</v>
      </c>
      <c r="M28" s="36">
        <f t="shared" si="1"/>
        <v>68</v>
      </c>
      <c r="N28" s="40">
        <f t="shared" si="11"/>
        <v>1.085750315258512</v>
      </c>
      <c r="Q28"/>
    </row>
    <row r="29" spans="1:17" ht="13.5" customHeight="1">
      <c r="A29" s="41" t="s">
        <v>37</v>
      </c>
      <c r="B29" s="33">
        <v>10331</v>
      </c>
      <c r="C29" s="34">
        <v>49</v>
      </c>
      <c r="D29" s="35">
        <f t="shared" si="8"/>
        <v>10380</v>
      </c>
      <c r="E29" s="33">
        <v>10645</v>
      </c>
      <c r="F29" s="34">
        <v>278</v>
      </c>
      <c r="G29" s="26">
        <f t="shared" si="10"/>
        <v>10923</v>
      </c>
      <c r="H29" s="36">
        <f t="shared" si="4"/>
        <v>543</v>
      </c>
      <c r="I29" s="37">
        <f t="shared" si="5"/>
        <v>1.0523121387283236</v>
      </c>
      <c r="J29" s="38">
        <v>10093</v>
      </c>
      <c r="K29" s="34">
        <v>350</v>
      </c>
      <c r="L29" s="30">
        <f t="shared" si="9"/>
        <v>10443</v>
      </c>
      <c r="M29" s="36">
        <f t="shared" si="1"/>
        <v>-480</v>
      </c>
      <c r="N29" s="40">
        <f t="shared" si="11"/>
        <v>0.9560560285635814</v>
      </c>
      <c r="Q29"/>
    </row>
    <row r="30" spans="1:17" ht="13.5" customHeight="1">
      <c r="A30" s="63" t="s">
        <v>38</v>
      </c>
      <c r="B30" s="33">
        <v>8</v>
      </c>
      <c r="C30" s="34">
        <v>0</v>
      </c>
      <c r="D30" s="35">
        <f t="shared" si="8"/>
        <v>8</v>
      </c>
      <c r="E30" s="33">
        <v>52</v>
      </c>
      <c r="F30" s="34">
        <v>1</v>
      </c>
      <c r="G30" s="26">
        <f t="shared" si="10"/>
        <v>53</v>
      </c>
      <c r="H30" s="36">
        <f t="shared" si="4"/>
        <v>45</v>
      </c>
      <c r="I30" s="37">
        <f t="shared" si="5"/>
        <v>6.625</v>
      </c>
      <c r="J30" s="38">
        <v>26</v>
      </c>
      <c r="K30" s="34">
        <v>0</v>
      </c>
      <c r="L30" s="30">
        <f t="shared" si="9"/>
        <v>26</v>
      </c>
      <c r="M30" s="36">
        <f t="shared" si="1"/>
        <v>-27</v>
      </c>
      <c r="N30" s="40">
        <f t="shared" si="11"/>
        <v>0.49056603773584906</v>
      </c>
      <c r="Q30"/>
    </row>
    <row r="31" spans="1:17" ht="13.5" customHeight="1">
      <c r="A31" s="63" t="s">
        <v>39</v>
      </c>
      <c r="B31" s="33">
        <v>1554</v>
      </c>
      <c r="C31" s="34">
        <v>176</v>
      </c>
      <c r="D31" s="35">
        <f t="shared" si="8"/>
        <v>1730</v>
      </c>
      <c r="E31" s="33">
        <v>1638</v>
      </c>
      <c r="F31" s="34">
        <v>41</v>
      </c>
      <c r="G31" s="26">
        <f t="shared" si="10"/>
        <v>1679</v>
      </c>
      <c r="H31" s="36">
        <f t="shared" si="4"/>
        <v>-51</v>
      </c>
      <c r="I31" s="37">
        <f t="shared" si="5"/>
        <v>0.9705202312138729</v>
      </c>
      <c r="J31" s="38">
        <v>1700</v>
      </c>
      <c r="K31" s="34">
        <v>50</v>
      </c>
      <c r="L31" s="30">
        <f t="shared" si="9"/>
        <v>1750</v>
      </c>
      <c r="M31" s="36">
        <f t="shared" si="1"/>
        <v>71</v>
      </c>
      <c r="N31" s="40">
        <f t="shared" si="11"/>
        <v>1.042287075640262</v>
      </c>
      <c r="Q31"/>
    </row>
    <row r="32" spans="1:17" ht="13.5" customHeight="1">
      <c r="A32" s="41" t="s">
        <v>40</v>
      </c>
      <c r="B32" s="33">
        <v>12837</v>
      </c>
      <c r="C32" s="34">
        <v>74</v>
      </c>
      <c r="D32" s="35">
        <f t="shared" si="8"/>
        <v>12911</v>
      </c>
      <c r="E32" s="33">
        <v>14136</v>
      </c>
      <c r="F32" s="34">
        <v>301</v>
      </c>
      <c r="G32" s="26">
        <f t="shared" si="10"/>
        <v>14437</v>
      </c>
      <c r="H32" s="36">
        <f t="shared" si="4"/>
        <v>1526</v>
      </c>
      <c r="I32" s="37">
        <f t="shared" si="5"/>
        <v>1.1181937882425839</v>
      </c>
      <c r="J32" s="62">
        <v>12900</v>
      </c>
      <c r="K32" s="34">
        <v>600</v>
      </c>
      <c r="L32" s="30">
        <f t="shared" si="9"/>
        <v>13500</v>
      </c>
      <c r="M32" s="36">
        <f t="shared" si="1"/>
        <v>-937</v>
      </c>
      <c r="N32" s="40">
        <f t="shared" si="11"/>
        <v>0.9350973193876844</v>
      </c>
      <c r="Q32"/>
    </row>
    <row r="33" spans="1:17" ht="13.5" customHeight="1">
      <c r="A33" s="61" t="s">
        <v>41</v>
      </c>
      <c r="B33" s="33">
        <v>12442</v>
      </c>
      <c r="C33" s="34">
        <v>74</v>
      </c>
      <c r="D33" s="35">
        <f t="shared" si="8"/>
        <v>12516</v>
      </c>
      <c r="E33" s="33">
        <v>12971</v>
      </c>
      <c r="F33" s="34">
        <v>301</v>
      </c>
      <c r="G33" s="26">
        <f t="shared" si="10"/>
        <v>13272</v>
      </c>
      <c r="H33" s="36">
        <f t="shared" si="4"/>
        <v>756</v>
      </c>
      <c r="I33" s="37">
        <f t="shared" si="5"/>
        <v>1.0604026845637584</v>
      </c>
      <c r="J33" s="62">
        <v>12277</v>
      </c>
      <c r="K33" s="34">
        <v>600</v>
      </c>
      <c r="L33" s="30">
        <f t="shared" si="9"/>
        <v>12877</v>
      </c>
      <c r="M33" s="36">
        <f t="shared" si="1"/>
        <v>-395</v>
      </c>
      <c r="N33" s="40">
        <f t="shared" si="11"/>
        <v>0.9702380952380952</v>
      </c>
      <c r="Q33"/>
    </row>
    <row r="34" spans="1:17" ht="13.5" customHeight="1" thickBot="1">
      <c r="A34" s="65" t="s">
        <v>42</v>
      </c>
      <c r="B34" s="43">
        <v>125</v>
      </c>
      <c r="C34" s="44">
        <v>74</v>
      </c>
      <c r="D34" s="35">
        <f t="shared" si="8"/>
        <v>199</v>
      </c>
      <c r="E34" s="43">
        <v>113</v>
      </c>
      <c r="F34" s="44">
        <v>642</v>
      </c>
      <c r="G34" s="26">
        <f t="shared" si="10"/>
        <v>755</v>
      </c>
      <c r="H34" s="45">
        <f t="shared" si="4"/>
        <v>556</v>
      </c>
      <c r="I34" s="46">
        <f t="shared" si="5"/>
        <v>3.7939698492462313</v>
      </c>
      <c r="J34" s="66">
        <v>100</v>
      </c>
      <c r="K34" s="44">
        <v>160</v>
      </c>
      <c r="L34" s="30">
        <f t="shared" si="9"/>
        <v>260</v>
      </c>
      <c r="M34" s="45">
        <f t="shared" si="1"/>
        <v>-495</v>
      </c>
      <c r="N34" s="49">
        <f t="shared" si="11"/>
        <v>0.3443708609271523</v>
      </c>
      <c r="P34"/>
      <c r="Q34"/>
    </row>
    <row r="35" spans="1:17" ht="13.5" customHeight="1" thickBot="1">
      <c r="A35" s="50" t="s">
        <v>43</v>
      </c>
      <c r="B35" s="51">
        <f aca="true" t="shared" si="12" ref="B35:G35">SUM(B17+B19+B20+B21+B22+B25+B30+B31+B32+B34)</f>
        <v>126119</v>
      </c>
      <c r="C35" s="52">
        <f t="shared" si="12"/>
        <v>941</v>
      </c>
      <c r="D35" s="53">
        <f t="shared" si="12"/>
        <v>127060</v>
      </c>
      <c r="E35" s="51">
        <f t="shared" si="12"/>
        <v>126435</v>
      </c>
      <c r="F35" s="52">
        <f t="shared" si="12"/>
        <v>4288</v>
      </c>
      <c r="G35" s="53">
        <f t="shared" si="12"/>
        <v>130723</v>
      </c>
      <c r="H35" s="54">
        <f t="shared" si="4"/>
        <v>3663</v>
      </c>
      <c r="I35" s="55">
        <f t="shared" si="5"/>
        <v>1.02882889973241</v>
      </c>
      <c r="J35" s="56">
        <f>SUM(J17+J19+J20+J21+J22+J25+J30+J31+J32+J34)</f>
        <v>118277</v>
      </c>
      <c r="K35" s="52">
        <f>SUM(K17+K19+K20+K21+K22+K25+K30+K31+K32+K34)</f>
        <v>7784</v>
      </c>
      <c r="L35" s="53">
        <f>SUM(L17+L19+L20+L21+L22+L25+L30+L31+L32+L34)</f>
        <v>126061</v>
      </c>
      <c r="M35" s="54">
        <f t="shared" si="1"/>
        <v>-4662</v>
      </c>
      <c r="N35" s="57">
        <f t="shared" si="11"/>
        <v>0.9643368037759231</v>
      </c>
      <c r="Q35"/>
    </row>
    <row r="36" spans="1:15" ht="13.5" customHeight="1" thickBot="1">
      <c r="A36" s="50" t="s">
        <v>44</v>
      </c>
      <c r="B36" s="835" t="s">
        <v>175</v>
      </c>
      <c r="C36" s="836"/>
      <c r="D36" s="837"/>
      <c r="E36" s="835" t="s">
        <v>176</v>
      </c>
      <c r="F36" s="836"/>
      <c r="G36" s="838">
        <v>-50784</v>
      </c>
      <c r="H36" s="68">
        <v>752</v>
      </c>
      <c r="I36" s="69">
        <v>2.063</v>
      </c>
      <c r="J36" s="835" t="s">
        <v>177</v>
      </c>
      <c r="K36" s="839"/>
      <c r="L36" s="839"/>
      <c r="M36" s="379">
        <v>1288</v>
      </c>
      <c r="N36" s="380" t="s">
        <v>178</v>
      </c>
      <c r="O36" s="381"/>
    </row>
    <row r="37" spans="1:17" ht="20.25" customHeight="1" thickBot="1">
      <c r="A37" s="382" t="s">
        <v>179</v>
      </c>
      <c r="B37" s="544">
        <v>707</v>
      </c>
      <c r="C37" s="545"/>
      <c r="D37" s="546"/>
      <c r="E37" s="544">
        <v>1459</v>
      </c>
      <c r="F37" s="545"/>
      <c r="G37" s="546"/>
      <c r="H37"/>
      <c r="I37"/>
      <c r="J37"/>
      <c r="K37"/>
      <c r="L37"/>
      <c r="M37"/>
      <c r="N37"/>
      <c r="O37"/>
      <c r="P37"/>
      <c r="Q37"/>
    </row>
    <row r="38" spans="1:17" ht="19.5" customHeight="1" thickBot="1">
      <c r="A38" s="71" t="s">
        <v>180</v>
      </c>
      <c r="B38" s="547"/>
      <c r="C38" s="548"/>
      <c r="D38" s="548"/>
      <c r="E38" s="544"/>
      <c r="F38" s="545"/>
      <c r="G38" s="546"/>
      <c r="H38"/>
      <c r="I38"/>
      <c r="J38"/>
      <c r="K38"/>
      <c r="L38"/>
      <c r="M38"/>
      <c r="N38"/>
      <c r="O38"/>
      <c r="P38"/>
      <c r="Q38"/>
    </row>
    <row r="39" spans="1:17" ht="19.5" customHeight="1" thickBot="1">
      <c r="A39" s="504" t="s">
        <v>47</v>
      </c>
      <c r="B39" s="505"/>
      <c r="C39" s="505"/>
      <c r="D39" s="505"/>
      <c r="E39" s="505"/>
      <c r="F39" s="505"/>
      <c r="G39" s="505"/>
      <c r="H39" s="505"/>
      <c r="I39" s="505"/>
      <c r="M39"/>
      <c r="N39"/>
      <c r="O39"/>
      <c r="P39"/>
      <c r="Q39"/>
    </row>
    <row r="40" spans="1:17" ht="19.5" customHeight="1">
      <c r="A40" s="506" t="s">
        <v>48</v>
      </c>
      <c r="B40" s="507"/>
      <c r="C40" s="507"/>
      <c r="D40" s="508"/>
      <c r="E40" s="490" t="s">
        <v>49</v>
      </c>
      <c r="F40" s="512"/>
      <c r="G40" s="512"/>
      <c r="H40" s="506" t="s">
        <v>50</v>
      </c>
      <c r="I40" s="507"/>
      <c r="J40" s="507"/>
      <c r="K40" s="507"/>
      <c r="L40" s="508"/>
      <c r="M40" s="490" t="s">
        <v>49</v>
      </c>
      <c r="N40" s="512"/>
      <c r="O40" s="601"/>
      <c r="P40"/>
      <c r="Q40"/>
    </row>
    <row r="41" spans="1:17" ht="19.5" customHeight="1">
      <c r="A41" s="509"/>
      <c r="B41" s="510"/>
      <c r="C41" s="510"/>
      <c r="D41" s="511"/>
      <c r="E41" s="513"/>
      <c r="F41" s="514"/>
      <c r="G41" s="514"/>
      <c r="H41" s="509"/>
      <c r="I41" s="510"/>
      <c r="J41" s="510"/>
      <c r="K41" s="510"/>
      <c r="L41" s="511"/>
      <c r="M41" s="513"/>
      <c r="N41" s="514"/>
      <c r="O41" s="602"/>
      <c r="P41"/>
      <c r="Q41"/>
    </row>
    <row r="42" spans="1:17" ht="13.5" customHeight="1">
      <c r="A42" s="472" t="s">
        <v>181</v>
      </c>
      <c r="B42" s="471"/>
      <c r="C42" s="471"/>
      <c r="D42" s="471"/>
      <c r="E42" s="468">
        <v>3403</v>
      </c>
      <c r="F42" s="469"/>
      <c r="G42" s="470"/>
      <c r="H42" s="472" t="s">
        <v>182</v>
      </c>
      <c r="I42" s="471"/>
      <c r="J42" s="471"/>
      <c r="K42" s="471"/>
      <c r="L42" s="471"/>
      <c r="M42" s="468">
        <v>3300</v>
      </c>
      <c r="N42" s="469"/>
      <c r="O42" s="603"/>
      <c r="P42"/>
      <c r="Q42"/>
    </row>
    <row r="43" spans="1:17" ht="13.5" customHeight="1">
      <c r="A43" s="472"/>
      <c r="B43" s="471"/>
      <c r="C43" s="471"/>
      <c r="D43" s="471"/>
      <c r="E43" s="468"/>
      <c r="F43" s="469"/>
      <c r="G43" s="470"/>
      <c r="H43" s="472" t="s">
        <v>183</v>
      </c>
      <c r="I43" s="471"/>
      <c r="J43" s="471"/>
      <c r="K43" s="471"/>
      <c r="L43" s="471"/>
      <c r="M43" s="468">
        <v>1200</v>
      </c>
      <c r="N43" s="469"/>
      <c r="O43" s="603"/>
      <c r="P43"/>
      <c r="Q43"/>
    </row>
    <row r="44" spans="1:17" ht="13.5" customHeight="1">
      <c r="A44" s="472"/>
      <c r="B44" s="471"/>
      <c r="C44" s="471"/>
      <c r="D44" s="471"/>
      <c r="E44" s="468"/>
      <c r="F44" s="469"/>
      <c r="G44" s="470"/>
      <c r="H44" s="472" t="s">
        <v>184</v>
      </c>
      <c r="I44" s="471"/>
      <c r="J44" s="471"/>
      <c r="K44" s="471"/>
      <c r="L44" s="471"/>
      <c r="M44" s="468">
        <v>270</v>
      </c>
      <c r="N44" s="469"/>
      <c r="O44" s="603"/>
      <c r="P44"/>
      <c r="Q44"/>
    </row>
    <row r="45" spans="1:17" ht="13.5" customHeight="1">
      <c r="A45" s="472"/>
      <c r="B45" s="471"/>
      <c r="C45" s="471"/>
      <c r="D45" s="471"/>
      <c r="E45" s="468"/>
      <c r="F45" s="469"/>
      <c r="G45" s="470"/>
      <c r="H45" s="472" t="s">
        <v>185</v>
      </c>
      <c r="I45" s="471"/>
      <c r="J45" s="471"/>
      <c r="K45" s="471"/>
      <c r="L45" s="471"/>
      <c r="M45" s="468">
        <v>450</v>
      </c>
      <c r="N45" s="469"/>
      <c r="O45" s="603"/>
      <c r="P45"/>
      <c r="Q45"/>
    </row>
    <row r="46" spans="1:17" ht="13.5" customHeight="1">
      <c r="A46" s="472"/>
      <c r="B46" s="471"/>
      <c r="C46" s="471"/>
      <c r="D46" s="471"/>
      <c r="E46" s="468"/>
      <c r="F46" s="469"/>
      <c r="G46" s="470"/>
      <c r="H46" s="472" t="s">
        <v>186</v>
      </c>
      <c r="I46" s="471"/>
      <c r="J46" s="471"/>
      <c r="K46" s="471"/>
      <c r="L46" s="471"/>
      <c r="M46" s="468">
        <v>930</v>
      </c>
      <c r="N46" s="469"/>
      <c r="O46" s="603"/>
      <c r="P46"/>
      <c r="Q46"/>
    </row>
    <row r="47" spans="1:17" ht="13.5" customHeight="1">
      <c r="A47" s="472"/>
      <c r="B47" s="471"/>
      <c r="C47" s="471"/>
      <c r="D47" s="471"/>
      <c r="E47" s="468"/>
      <c r="F47" s="469"/>
      <c r="G47" s="470"/>
      <c r="H47" s="472" t="s">
        <v>187</v>
      </c>
      <c r="I47" s="471"/>
      <c r="J47" s="471"/>
      <c r="K47" s="471"/>
      <c r="L47" s="471"/>
      <c r="M47" s="468">
        <v>650</v>
      </c>
      <c r="N47" s="469"/>
      <c r="O47" s="603"/>
      <c r="P47"/>
      <c r="Q47"/>
    </row>
    <row r="48" spans="1:17" ht="13.5" customHeight="1">
      <c r="A48" s="472"/>
      <c r="B48" s="471"/>
      <c r="C48" s="471"/>
      <c r="D48" s="471"/>
      <c r="E48" s="468"/>
      <c r="F48" s="469"/>
      <c r="G48" s="470"/>
      <c r="H48" s="472" t="s">
        <v>188</v>
      </c>
      <c r="I48" s="471"/>
      <c r="J48" s="471"/>
      <c r="K48" s="471"/>
      <c r="L48" s="471"/>
      <c r="M48" s="468">
        <v>130</v>
      </c>
      <c r="N48" s="469"/>
      <c r="O48" s="603"/>
      <c r="P48"/>
      <c r="Q48"/>
    </row>
    <row r="49" spans="1:17" ht="13.5" customHeight="1">
      <c r="A49" s="472"/>
      <c r="B49" s="471"/>
      <c r="C49" s="471"/>
      <c r="D49" s="471"/>
      <c r="E49" s="468"/>
      <c r="F49" s="469"/>
      <c r="G49" s="470"/>
      <c r="H49" s="472" t="s">
        <v>189</v>
      </c>
      <c r="I49" s="471"/>
      <c r="J49" s="471"/>
      <c r="K49" s="471"/>
      <c r="L49" s="471"/>
      <c r="M49" s="468">
        <v>1400</v>
      </c>
      <c r="N49" s="469"/>
      <c r="O49" s="603"/>
      <c r="P49"/>
      <c r="Q49"/>
    </row>
    <row r="50" spans="1:17" ht="13.5" customHeight="1">
      <c r="A50" s="472"/>
      <c r="B50" s="471"/>
      <c r="C50" s="471"/>
      <c r="D50" s="471"/>
      <c r="E50" s="468"/>
      <c r="F50" s="469"/>
      <c r="G50" s="470"/>
      <c r="H50" s="472" t="s">
        <v>190</v>
      </c>
      <c r="I50" s="471"/>
      <c r="J50" s="471"/>
      <c r="K50" s="471"/>
      <c r="L50" s="471"/>
      <c r="M50" s="468">
        <v>1600</v>
      </c>
      <c r="N50" s="469"/>
      <c r="O50" s="603"/>
      <c r="P50"/>
      <c r="Q50"/>
    </row>
    <row r="51" spans="1:17" ht="13.5" customHeight="1">
      <c r="A51" s="472"/>
      <c r="B51" s="471"/>
      <c r="C51" s="471"/>
      <c r="D51" s="471"/>
      <c r="E51" s="468"/>
      <c r="F51" s="469"/>
      <c r="G51" s="470"/>
      <c r="H51" s="467" t="s">
        <v>191</v>
      </c>
      <c r="I51" s="499"/>
      <c r="J51" s="499"/>
      <c r="K51" s="499"/>
      <c r="L51" s="500"/>
      <c r="M51" s="604">
        <v>324</v>
      </c>
      <c r="N51" s="605"/>
      <c r="O51" s="606"/>
      <c r="P51"/>
      <c r="Q51"/>
    </row>
    <row r="52" spans="1:17" ht="13.5" customHeight="1" thickBot="1">
      <c r="A52" s="498" t="s">
        <v>61</v>
      </c>
      <c r="B52" s="482"/>
      <c r="C52" s="482"/>
      <c r="D52" s="483"/>
      <c r="E52" s="480">
        <f>SUM(E42:E51)</f>
        <v>3403</v>
      </c>
      <c r="F52" s="481"/>
      <c r="G52" s="481"/>
      <c r="H52" s="498" t="s">
        <v>62</v>
      </c>
      <c r="I52" s="482"/>
      <c r="J52" s="482"/>
      <c r="K52" s="482"/>
      <c r="L52" s="483"/>
      <c r="M52" s="480">
        <f>SUM(M42:M51)</f>
        <v>10254</v>
      </c>
      <c r="N52" s="481"/>
      <c r="O52" s="607"/>
      <c r="P52"/>
      <c r="Q52"/>
    </row>
    <row r="53" spans="2:8" ht="13.5" thickBot="1">
      <c r="B53" s="1"/>
      <c r="C53" s="1"/>
      <c r="D53" s="72"/>
      <c r="E53" s="1"/>
      <c r="F53" s="1"/>
      <c r="G53" s="1"/>
      <c r="H53" s="1"/>
    </row>
    <row r="54" spans="1:13" ht="12.75">
      <c r="A54" s="473" t="s">
        <v>64</v>
      </c>
      <c r="B54" s="474"/>
      <c r="C54" s="474"/>
      <c r="D54" s="474"/>
      <c r="E54" s="474"/>
      <c r="F54" s="474"/>
      <c r="G54" s="474"/>
      <c r="H54" s="474"/>
      <c r="I54" s="474"/>
      <c r="J54" s="474"/>
      <c r="K54" s="474"/>
      <c r="L54" s="474"/>
      <c r="M54" s="475"/>
    </row>
    <row r="55" spans="1:13" ht="13.5" thickBot="1">
      <c r="A55" s="73"/>
      <c r="B55" s="74"/>
      <c r="C55" s="541">
        <v>2004</v>
      </c>
      <c r="D55" s="542"/>
      <c r="E55" s="541">
        <v>2005</v>
      </c>
      <c r="F55" s="542"/>
      <c r="G55" s="541">
        <v>2006</v>
      </c>
      <c r="H55" s="551"/>
      <c r="I55" s="556" t="s">
        <v>65</v>
      </c>
      <c r="J55" s="541"/>
      <c r="K55" s="75"/>
      <c r="L55" s="552" t="s">
        <v>66</v>
      </c>
      <c r="M55" s="553"/>
    </row>
    <row r="56" spans="1:13" ht="12.75">
      <c r="A56" s="76" t="s">
        <v>67</v>
      </c>
      <c r="B56" s="77"/>
      <c r="C56" s="478">
        <v>21388</v>
      </c>
      <c r="D56" s="543"/>
      <c r="E56" s="478">
        <v>21784</v>
      </c>
      <c r="F56" s="543"/>
      <c r="G56" s="478">
        <v>21000</v>
      </c>
      <c r="H56" s="479"/>
      <c r="I56" s="554">
        <f aca="true" t="shared" si="13" ref="I56:I62">E56/C56</f>
        <v>1.018515055171124</v>
      </c>
      <c r="J56" s="555"/>
      <c r="K56" s="78"/>
      <c r="L56" s="557">
        <f aca="true" t="shared" si="14" ref="L56:L62">G56/E56</f>
        <v>0.9640102827763496</v>
      </c>
      <c r="M56" s="558"/>
    </row>
    <row r="57" spans="1:13" ht="12.75">
      <c r="A57" s="79" t="s">
        <v>68</v>
      </c>
      <c r="B57" s="80"/>
      <c r="C57" s="848">
        <v>0.17</v>
      </c>
      <c r="D57" s="849"/>
      <c r="E57" s="476">
        <v>0.17</v>
      </c>
      <c r="F57" s="476"/>
      <c r="G57" s="476">
        <v>0.17</v>
      </c>
      <c r="H57" s="539"/>
      <c r="I57" s="537">
        <f t="shared" si="13"/>
        <v>1</v>
      </c>
      <c r="J57" s="538"/>
      <c r="K57" s="81"/>
      <c r="L57" s="496">
        <f t="shared" si="14"/>
        <v>1</v>
      </c>
      <c r="M57" s="497"/>
    </row>
    <row r="58" spans="1:13" ht="12.75">
      <c r="A58" s="79" t="s">
        <v>69</v>
      </c>
      <c r="B58" s="80"/>
      <c r="C58" s="476">
        <v>0.24</v>
      </c>
      <c r="D58" s="476"/>
      <c r="E58" s="476">
        <v>0.24</v>
      </c>
      <c r="F58" s="476"/>
      <c r="G58" s="476">
        <v>0.24</v>
      </c>
      <c r="H58" s="539"/>
      <c r="I58" s="537">
        <f t="shared" si="13"/>
        <v>1</v>
      </c>
      <c r="J58" s="538"/>
      <c r="K58" s="81"/>
      <c r="L58" s="496">
        <f t="shared" si="14"/>
        <v>1</v>
      </c>
      <c r="M58" s="497"/>
    </row>
    <row r="59" spans="1:13" ht="12.75">
      <c r="A59" s="79" t="s">
        <v>70</v>
      </c>
      <c r="B59" s="80"/>
      <c r="C59" s="476">
        <v>0.29</v>
      </c>
      <c r="D59" s="476"/>
      <c r="E59" s="476">
        <v>0.3</v>
      </c>
      <c r="F59" s="476"/>
      <c r="G59" s="476">
        <v>0.32</v>
      </c>
      <c r="H59" s="539"/>
      <c r="I59" s="537">
        <f t="shared" si="13"/>
        <v>1.0344827586206897</v>
      </c>
      <c r="J59" s="538"/>
      <c r="K59" s="81"/>
      <c r="L59" s="496">
        <f t="shared" si="14"/>
        <v>1.0666666666666667</v>
      </c>
      <c r="M59" s="497"/>
    </row>
    <row r="60" spans="1:13" ht="12.75">
      <c r="A60" s="79" t="s">
        <v>71</v>
      </c>
      <c r="B60" s="80"/>
      <c r="C60" s="477">
        <v>19740</v>
      </c>
      <c r="D60" s="476"/>
      <c r="E60" s="477">
        <v>20008</v>
      </c>
      <c r="F60" s="476"/>
      <c r="G60" s="477">
        <v>20000</v>
      </c>
      <c r="H60" s="539"/>
      <c r="I60" s="537">
        <f t="shared" si="13"/>
        <v>1.0135764944275583</v>
      </c>
      <c r="J60" s="538"/>
      <c r="K60" s="81"/>
      <c r="L60" s="496">
        <f t="shared" si="14"/>
        <v>0.9996001599360256</v>
      </c>
      <c r="M60" s="497"/>
    </row>
    <row r="61" spans="1:13" ht="12.75">
      <c r="A61" s="79" t="s">
        <v>72</v>
      </c>
      <c r="B61" s="80"/>
      <c r="C61" s="476">
        <v>0.16</v>
      </c>
      <c r="D61" s="476"/>
      <c r="E61" s="476">
        <v>0.15</v>
      </c>
      <c r="F61" s="476"/>
      <c r="G61" s="476">
        <v>0.16</v>
      </c>
      <c r="H61" s="539"/>
      <c r="I61" s="537">
        <f t="shared" si="13"/>
        <v>0.9375</v>
      </c>
      <c r="J61" s="538"/>
      <c r="K61" s="81"/>
      <c r="L61" s="496">
        <f t="shared" si="14"/>
        <v>1.0666666666666667</v>
      </c>
      <c r="M61" s="497"/>
    </row>
    <row r="62" spans="1:13" ht="12.75">
      <c r="A62" s="82" t="s">
        <v>73</v>
      </c>
      <c r="B62" s="83"/>
      <c r="C62" s="476">
        <v>0.1</v>
      </c>
      <c r="D62" s="476"/>
      <c r="E62" s="476">
        <v>0.1</v>
      </c>
      <c r="F62" s="476"/>
      <c r="G62" s="476">
        <v>0.1</v>
      </c>
      <c r="H62" s="539"/>
      <c r="I62" s="537">
        <f t="shared" si="13"/>
        <v>1</v>
      </c>
      <c r="J62" s="538"/>
      <c r="K62" s="81"/>
      <c r="L62" s="496">
        <f t="shared" si="14"/>
        <v>1</v>
      </c>
      <c r="M62" s="497"/>
    </row>
    <row r="63" spans="1:13" ht="12.75">
      <c r="A63" s="84"/>
      <c r="B63" s="85"/>
      <c r="C63" s="85"/>
      <c r="D63" s="383"/>
      <c r="E63" s="85"/>
      <c r="F63" s="85" t="s">
        <v>192</v>
      </c>
      <c r="G63" s="85"/>
      <c r="H63" s="86"/>
      <c r="I63" s="87"/>
      <c r="J63" s="88"/>
      <c r="K63" s="88"/>
      <c r="L63" s="88"/>
      <c r="M63" s="89"/>
    </row>
    <row r="64" spans="1:13" ht="12.75">
      <c r="A64" s="90" t="s">
        <v>74</v>
      </c>
      <c r="B64" s="91"/>
      <c r="C64" s="476">
        <v>0.2</v>
      </c>
      <c r="D64" s="476"/>
      <c r="E64" s="476">
        <v>0.2</v>
      </c>
      <c r="F64" s="476"/>
      <c r="G64" s="476">
        <v>0.27</v>
      </c>
      <c r="H64" s="539"/>
      <c r="I64" s="526">
        <f>E64/C64</f>
        <v>1</v>
      </c>
      <c r="J64" s="527"/>
      <c r="K64" s="92"/>
      <c r="L64" s="527">
        <f>G64/E64</f>
        <v>1.35</v>
      </c>
      <c r="M64" s="536"/>
    </row>
    <row r="65" spans="1:13" ht="12.75">
      <c r="A65" s="79" t="s">
        <v>75</v>
      </c>
      <c r="B65" s="80"/>
      <c r="C65" s="476">
        <v>0.18</v>
      </c>
      <c r="D65" s="476"/>
      <c r="E65" s="476">
        <v>0.18</v>
      </c>
      <c r="F65" s="476"/>
      <c r="G65" s="476">
        <v>0.19</v>
      </c>
      <c r="H65" s="539"/>
      <c r="I65" s="526">
        <f>E65/C65</f>
        <v>1</v>
      </c>
      <c r="J65" s="527"/>
      <c r="K65" s="92"/>
      <c r="L65" s="527">
        <f>G65/E65</f>
        <v>1.0555555555555556</v>
      </c>
      <c r="M65" s="536"/>
    </row>
    <row r="66" spans="1:13" ht="13.5" thickBot="1">
      <c r="A66" s="93" t="s">
        <v>76</v>
      </c>
      <c r="B66" s="94"/>
      <c r="C66" s="529">
        <v>0.16</v>
      </c>
      <c r="D66" s="529"/>
      <c r="E66" s="529">
        <v>0.17</v>
      </c>
      <c r="F66" s="529"/>
      <c r="G66" s="529">
        <v>0.18</v>
      </c>
      <c r="H66" s="850"/>
      <c r="I66" s="528">
        <v>1.06</v>
      </c>
      <c r="J66" s="529"/>
      <c r="K66" s="95"/>
      <c r="L66" s="529">
        <v>1.06</v>
      </c>
      <c r="M66" s="850"/>
    </row>
    <row r="67" spans="1:8" ht="6" customHeight="1">
      <c r="A67" s="96"/>
      <c r="B67" s="1"/>
      <c r="C67" s="1"/>
      <c r="D67" s="72"/>
      <c r="E67" s="1"/>
      <c r="F67" s="1"/>
      <c r="G67" s="1"/>
      <c r="H67" s="1"/>
    </row>
    <row r="68" spans="1:8" ht="12.75">
      <c r="A68" s="3" t="s">
        <v>77</v>
      </c>
      <c r="B68" s="1" t="s">
        <v>78</v>
      </c>
      <c r="C68" s="1"/>
      <c r="D68" s="72"/>
      <c r="E68" s="1"/>
      <c r="F68" s="1"/>
      <c r="G68" s="1"/>
      <c r="H68" s="1"/>
    </row>
    <row r="69" ht="15.75" customHeight="1">
      <c r="A69" s="2"/>
    </row>
    <row r="70" spans="1:17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8:17" ht="8.25" customHeight="1">
      <c r="H71" s="1"/>
      <c r="P71"/>
      <c r="Q71"/>
    </row>
    <row r="72" spans="1:8" ht="13.5" thickBot="1">
      <c r="A72" s="3" t="s">
        <v>157</v>
      </c>
      <c r="B72" s="1"/>
      <c r="C72" s="1"/>
      <c r="D72" s="1"/>
      <c r="E72" s="1"/>
      <c r="F72" s="1"/>
      <c r="G72" s="1"/>
      <c r="H72" s="1"/>
    </row>
    <row r="73" spans="1:17" ht="12.75">
      <c r="A73" s="578" t="s">
        <v>80</v>
      </c>
      <c r="B73" s="579"/>
      <c r="C73" s="579"/>
      <c r="D73" s="580"/>
      <c r="E73" s="584" t="s">
        <v>49</v>
      </c>
      <c r="F73" s="585"/>
      <c r="G73" s="840"/>
      <c r="H73" s="578" t="s">
        <v>81</v>
      </c>
      <c r="I73" s="579"/>
      <c r="J73" s="579"/>
      <c r="K73" s="579"/>
      <c r="L73" s="580"/>
      <c r="M73" s="584" t="s">
        <v>49</v>
      </c>
      <c r="N73" s="585"/>
      <c r="O73" s="586"/>
      <c r="P73"/>
      <c r="Q73"/>
    </row>
    <row r="74" spans="1:17" ht="13.5" thickBot="1">
      <c r="A74" s="581"/>
      <c r="B74" s="582"/>
      <c r="C74" s="582"/>
      <c r="D74" s="583"/>
      <c r="E74" s="587"/>
      <c r="F74" s="588"/>
      <c r="G74" s="841"/>
      <c r="H74" s="581"/>
      <c r="I74" s="582"/>
      <c r="J74" s="582"/>
      <c r="K74" s="582"/>
      <c r="L74" s="583"/>
      <c r="M74" s="587"/>
      <c r="N74" s="588"/>
      <c r="O74" s="589"/>
      <c r="P74"/>
      <c r="Q74"/>
    </row>
    <row r="75" spans="1:17" ht="12.75">
      <c r="A75" s="637" t="s">
        <v>193</v>
      </c>
      <c r="B75" s="638"/>
      <c r="C75" s="638"/>
      <c r="D75" s="638"/>
      <c r="E75" s="832">
        <v>485</v>
      </c>
      <c r="F75" s="833"/>
      <c r="G75" s="834"/>
      <c r="H75" s="575" t="s">
        <v>194</v>
      </c>
      <c r="I75" s="576"/>
      <c r="J75" s="576"/>
      <c r="K75" s="576"/>
      <c r="L75" s="577"/>
      <c r="M75" s="608">
        <v>2000</v>
      </c>
      <c r="N75" s="609"/>
      <c r="O75" s="565"/>
      <c r="P75"/>
      <c r="Q75"/>
    </row>
    <row r="76" spans="1:17" ht="12.75">
      <c r="A76" s="559" t="s">
        <v>195</v>
      </c>
      <c r="B76" s="560"/>
      <c r="C76" s="560"/>
      <c r="D76" s="560"/>
      <c r="E76" s="598">
        <v>20240</v>
      </c>
      <c r="F76" s="830"/>
      <c r="G76" s="831"/>
      <c r="H76" s="559"/>
      <c r="I76" s="560"/>
      <c r="J76" s="560"/>
      <c r="K76" s="560"/>
      <c r="L76" s="560"/>
      <c r="M76" s="598"/>
      <c r="N76" s="599"/>
      <c r="O76" s="600"/>
      <c r="P76"/>
      <c r="Q76"/>
    </row>
    <row r="77" spans="1:17" ht="12.75">
      <c r="A77" s="559" t="s">
        <v>196</v>
      </c>
      <c r="B77" s="560"/>
      <c r="C77" s="560"/>
      <c r="D77" s="560"/>
      <c r="E77" s="598">
        <v>1800</v>
      </c>
      <c r="F77" s="830"/>
      <c r="G77" s="831"/>
      <c r="H77" s="559"/>
      <c r="I77" s="560"/>
      <c r="J77" s="560"/>
      <c r="K77" s="560"/>
      <c r="L77" s="560"/>
      <c r="M77" s="598"/>
      <c r="N77" s="599"/>
      <c r="O77" s="600"/>
      <c r="P77"/>
      <c r="Q77"/>
    </row>
    <row r="78" spans="1:17" ht="12.75">
      <c r="A78" s="559" t="s">
        <v>197</v>
      </c>
      <c r="B78" s="560"/>
      <c r="C78" s="560"/>
      <c r="D78" s="560"/>
      <c r="E78" s="598">
        <v>5526</v>
      </c>
      <c r="F78" s="830"/>
      <c r="G78" s="831"/>
      <c r="H78" s="559"/>
      <c r="I78" s="560"/>
      <c r="J78" s="560"/>
      <c r="K78" s="560"/>
      <c r="L78" s="560"/>
      <c r="M78" s="598"/>
      <c r="N78" s="599"/>
      <c r="O78" s="600"/>
      <c r="P78"/>
      <c r="Q78"/>
    </row>
    <row r="79" spans="1:17" ht="12.75">
      <c r="A79" s="559"/>
      <c r="B79" s="560"/>
      <c r="C79" s="560"/>
      <c r="D79" s="560"/>
      <c r="E79" s="598"/>
      <c r="F79" s="830"/>
      <c r="G79" s="831"/>
      <c r="H79" s="559"/>
      <c r="I79" s="560"/>
      <c r="J79" s="560"/>
      <c r="K79" s="560"/>
      <c r="L79" s="560"/>
      <c r="M79" s="598"/>
      <c r="N79" s="599"/>
      <c r="O79" s="600"/>
      <c r="P79"/>
      <c r="Q79"/>
    </row>
    <row r="80" spans="1:17" ht="12.75">
      <c r="A80" s="559"/>
      <c r="B80" s="560"/>
      <c r="C80" s="560"/>
      <c r="D80" s="560"/>
      <c r="E80" s="598"/>
      <c r="F80" s="830"/>
      <c r="G80" s="831"/>
      <c r="H80" s="559"/>
      <c r="I80" s="560"/>
      <c r="J80" s="560"/>
      <c r="K80" s="560"/>
      <c r="L80" s="560"/>
      <c r="M80" s="598"/>
      <c r="N80" s="599"/>
      <c r="O80" s="600"/>
      <c r="P80"/>
      <c r="Q80"/>
    </row>
    <row r="81" spans="1:17" ht="13.5" thickBot="1">
      <c r="A81" s="827"/>
      <c r="B81" s="828"/>
      <c r="C81" s="828"/>
      <c r="D81" s="829"/>
      <c r="E81" s="845"/>
      <c r="F81" s="846"/>
      <c r="G81" s="847"/>
      <c r="H81" s="613"/>
      <c r="I81" s="614"/>
      <c r="J81" s="614"/>
      <c r="K81" s="614"/>
      <c r="L81" s="614"/>
      <c r="M81" s="615"/>
      <c r="N81" s="616"/>
      <c r="O81" s="617"/>
      <c r="P81"/>
      <c r="Q81"/>
    </row>
    <row r="82" spans="1:15" s="98" customFormat="1" ht="16.5" customHeight="1" thickBot="1">
      <c r="A82" s="629" t="s">
        <v>92</v>
      </c>
      <c r="B82" s="630"/>
      <c r="C82" s="630"/>
      <c r="D82" s="630"/>
      <c r="E82" s="842">
        <v>30051</v>
      </c>
      <c r="F82" s="843"/>
      <c r="G82" s="844"/>
      <c r="H82" s="97"/>
      <c r="I82" s="97"/>
      <c r="J82" s="97"/>
      <c r="K82" s="97"/>
      <c r="L82" s="97"/>
      <c r="M82" s="97"/>
      <c r="N82" s="97"/>
      <c r="O82" s="97"/>
    </row>
    <row r="83" spans="1:15" s="98" customFormat="1" ht="16.5" customHeight="1">
      <c r="A83" s="99"/>
      <c r="B83" s="100"/>
      <c r="C83" s="100"/>
      <c r="D83" s="100"/>
      <c r="E83" s="101"/>
      <c r="F83" s="102"/>
      <c r="G83" s="102"/>
      <c r="H83" s="97"/>
      <c r="I83" s="97"/>
      <c r="J83" s="97"/>
      <c r="K83" s="97"/>
      <c r="L83" s="97"/>
      <c r="M83" s="97"/>
      <c r="N83" s="97"/>
      <c r="O83" s="97"/>
    </row>
    <row r="84" spans="1:15" s="98" customFormat="1" ht="16.5" customHeight="1">
      <c r="A84" s="99"/>
      <c r="B84" s="100"/>
      <c r="C84" s="100"/>
      <c r="D84" s="100"/>
      <c r="E84" s="101"/>
      <c r="F84" s="102"/>
      <c r="G84" s="102"/>
      <c r="H84" s="97"/>
      <c r="I84" s="97"/>
      <c r="J84" s="97"/>
      <c r="K84" s="97"/>
      <c r="L84" s="97"/>
      <c r="M84" s="97"/>
      <c r="N84" s="97"/>
      <c r="O84" s="97"/>
    </row>
    <row r="85" spans="1:15" s="98" customFormat="1" ht="16.5" customHeight="1">
      <c r="A85" s="99"/>
      <c r="B85" s="100"/>
      <c r="C85" s="100"/>
      <c r="D85" s="100"/>
      <c r="E85" s="101"/>
      <c r="F85" s="102"/>
      <c r="G85" s="102"/>
      <c r="H85" s="97"/>
      <c r="I85" s="97"/>
      <c r="J85" s="97"/>
      <c r="K85" s="97"/>
      <c r="L85" s="97"/>
      <c r="M85" s="97"/>
      <c r="N85" s="97"/>
      <c r="O85" s="97"/>
    </row>
    <row r="86" spans="8:17" ht="12.75">
      <c r="H86" s="1"/>
      <c r="P86"/>
      <c r="Q86"/>
    </row>
    <row r="87" ht="13.5" thickBot="1"/>
    <row r="88" spans="1:15" s="104" customFormat="1" ht="17.25" customHeight="1">
      <c r="A88" s="621" t="s">
        <v>94</v>
      </c>
      <c r="B88" s="626" t="s">
        <v>198</v>
      </c>
      <c r="C88" s="810" t="s">
        <v>96</v>
      </c>
      <c r="D88" s="491"/>
      <c r="E88" s="491"/>
      <c r="F88" s="491"/>
      <c r="G88" s="491"/>
      <c r="H88" s="491"/>
      <c r="I88" s="491"/>
      <c r="J88" s="610" t="s">
        <v>199</v>
      </c>
      <c r="K88" s="1"/>
      <c r="L88" s="1"/>
      <c r="M88" s="1"/>
      <c r="N88" s="1"/>
      <c r="O88" s="1"/>
    </row>
    <row r="89" spans="1:15" s="104" customFormat="1" ht="17.25" customHeight="1">
      <c r="A89" s="622"/>
      <c r="B89" s="627"/>
      <c r="C89" s="624" t="s">
        <v>98</v>
      </c>
      <c r="D89" s="618" t="s">
        <v>99</v>
      </c>
      <c r="E89" s="619"/>
      <c r="F89" s="619"/>
      <c r="G89" s="619"/>
      <c r="H89" s="619"/>
      <c r="I89" s="620"/>
      <c r="J89" s="611"/>
      <c r="K89" s="1"/>
      <c r="L89" s="1"/>
      <c r="M89" s="1"/>
      <c r="N89" s="1"/>
      <c r="O89" s="1"/>
    </row>
    <row r="90" spans="1:15" s="104" customFormat="1" ht="11.25" customHeight="1" thickBot="1">
      <c r="A90" s="623"/>
      <c r="B90" s="628"/>
      <c r="C90" s="625"/>
      <c r="D90" s="105">
        <v>1</v>
      </c>
      <c r="E90" s="105">
        <v>2</v>
      </c>
      <c r="F90" s="105">
        <v>3</v>
      </c>
      <c r="G90" s="105">
        <v>4</v>
      </c>
      <c r="H90" s="105">
        <v>5</v>
      </c>
      <c r="I90" s="106">
        <v>6</v>
      </c>
      <c r="J90" s="612"/>
      <c r="K90" s="97"/>
      <c r="L90" s="97"/>
      <c r="M90" s="97"/>
      <c r="N90" s="97"/>
      <c r="O90" s="97"/>
    </row>
    <row r="91" spans="1:15" s="104" customFormat="1" ht="17.25" customHeight="1" thickBot="1">
      <c r="A91" s="107">
        <v>603641</v>
      </c>
      <c r="B91" s="108">
        <v>204119</v>
      </c>
      <c r="C91" s="109">
        <v>12877</v>
      </c>
      <c r="D91" s="108">
        <v>834</v>
      </c>
      <c r="E91" s="108">
        <v>11375</v>
      </c>
      <c r="F91" s="108">
        <v>94</v>
      </c>
      <c r="G91" s="108">
        <v>44</v>
      </c>
      <c r="H91" s="108">
        <v>530</v>
      </c>
      <c r="I91" s="110">
        <v>0</v>
      </c>
      <c r="J91" s="111">
        <f>SUM(A91-B91-C91)</f>
        <v>386645</v>
      </c>
      <c r="K91" s="1"/>
      <c r="L91" s="1"/>
      <c r="M91" s="1"/>
      <c r="N91" s="1"/>
      <c r="O91" s="1"/>
    </row>
    <row r="92" spans="1:15" s="104" customFormat="1" ht="17.25" customHeight="1">
      <c r="A92" s="103"/>
      <c r="B92" s="112"/>
      <c r="C92" s="112"/>
      <c r="D92" s="112"/>
      <c r="E92" s="112"/>
      <c r="F92" s="112"/>
      <c r="G92" s="112"/>
      <c r="H92" s="112"/>
      <c r="I92" s="112"/>
      <c r="J92" s="1"/>
      <c r="K92" s="1"/>
      <c r="L92" s="1"/>
      <c r="M92" s="1"/>
      <c r="N92" s="1"/>
      <c r="O92" s="1"/>
    </row>
    <row r="93" spans="1:15" s="104" customFormat="1" ht="17.25" customHeight="1">
      <c r="A93" s="103"/>
      <c r="B93" s="112"/>
      <c r="C93" s="112"/>
      <c r="D93" s="112"/>
      <c r="E93" s="112"/>
      <c r="F93" s="112"/>
      <c r="G93" s="112"/>
      <c r="H93" s="112"/>
      <c r="I93" s="112"/>
      <c r="J93" s="1"/>
      <c r="K93" s="1"/>
      <c r="L93" s="1"/>
      <c r="M93" s="1"/>
      <c r="N93" s="1"/>
      <c r="O93" s="1"/>
    </row>
    <row r="94" spans="1:15" s="104" customFormat="1" ht="17.25" customHeight="1" thickBot="1">
      <c r="A94" s="103"/>
      <c r="B94" s="112"/>
      <c r="C94" s="112"/>
      <c r="D94" s="112"/>
      <c r="E94" s="112"/>
      <c r="F94" s="112"/>
      <c r="G94" s="112"/>
      <c r="H94" s="112"/>
      <c r="I94" s="112"/>
      <c r="J94" s="1"/>
      <c r="K94" s="1"/>
      <c r="L94" s="1"/>
      <c r="M94" s="1"/>
      <c r="N94" s="1"/>
      <c r="O94" s="1"/>
    </row>
    <row r="95" spans="1:17" ht="12.75">
      <c r="A95" s="566" t="s">
        <v>100</v>
      </c>
      <c r="B95" s="568" t="s">
        <v>101</v>
      </c>
      <c r="C95" s="570" t="s">
        <v>102</v>
      </c>
      <c r="D95" s="571"/>
      <c r="E95" s="571"/>
      <c r="F95" s="572"/>
      <c r="G95" s="573" t="s">
        <v>103</v>
      </c>
      <c r="H95" s="549" t="s">
        <v>104</v>
      </c>
      <c r="I95" s="523" t="s">
        <v>105</v>
      </c>
      <c r="J95" s="524"/>
      <c r="K95" s="524"/>
      <c r="L95" s="525"/>
      <c r="Q95"/>
    </row>
    <row r="96" spans="1:17" ht="18.75" thickBot="1">
      <c r="A96" s="567"/>
      <c r="B96" s="569"/>
      <c r="C96" s="113" t="s">
        <v>106</v>
      </c>
      <c r="D96" s="114" t="s">
        <v>107</v>
      </c>
      <c r="E96" s="114" t="s">
        <v>108</v>
      </c>
      <c r="F96" s="115" t="s">
        <v>109</v>
      </c>
      <c r="G96" s="574"/>
      <c r="H96" s="550"/>
      <c r="I96" s="113" t="s">
        <v>110</v>
      </c>
      <c r="J96" s="114" t="s">
        <v>107</v>
      </c>
      <c r="K96" s="114" t="s">
        <v>108</v>
      </c>
      <c r="L96" s="115" t="s">
        <v>111</v>
      </c>
      <c r="Q96"/>
    </row>
    <row r="97" spans="1:17" ht="12.75">
      <c r="A97" s="116" t="s">
        <v>112</v>
      </c>
      <c r="B97" s="119">
        <v>10031</v>
      </c>
      <c r="C97" s="134">
        <v>5281</v>
      </c>
      <c r="D97" s="135">
        <v>14983</v>
      </c>
      <c r="E97" s="135">
        <v>15576</v>
      </c>
      <c r="F97" s="384"/>
      <c r="G97" s="385">
        <v>13757</v>
      </c>
      <c r="H97" s="120"/>
      <c r="I97" s="386"/>
      <c r="J97" s="122"/>
      <c r="K97" s="122"/>
      <c r="L97" s="384"/>
      <c r="Q97"/>
    </row>
    <row r="98" spans="1:17" ht="12.75">
      <c r="A98" s="124" t="s">
        <v>113</v>
      </c>
      <c r="B98" s="125">
        <v>1050</v>
      </c>
      <c r="C98" s="126">
        <v>1050</v>
      </c>
      <c r="D98" s="127">
        <v>141</v>
      </c>
      <c r="E98" s="127">
        <v>66</v>
      </c>
      <c r="F98" s="128">
        <v>1125</v>
      </c>
      <c r="G98" s="129">
        <v>1191</v>
      </c>
      <c r="H98" s="130"/>
      <c r="I98" s="126">
        <v>1125</v>
      </c>
      <c r="J98" s="127">
        <v>0</v>
      </c>
      <c r="K98" s="127">
        <v>800</v>
      </c>
      <c r="L98" s="128">
        <v>325</v>
      </c>
      <c r="Q98"/>
    </row>
    <row r="99" spans="1:17" ht="12.75">
      <c r="A99" s="124" t="s">
        <v>114</v>
      </c>
      <c r="B99" s="125">
        <v>1515</v>
      </c>
      <c r="C99" s="126">
        <v>1515</v>
      </c>
      <c r="D99" s="127">
        <v>565</v>
      </c>
      <c r="E99" s="127">
        <v>200</v>
      </c>
      <c r="F99" s="128">
        <v>1880</v>
      </c>
      <c r="G99" s="129">
        <v>1880</v>
      </c>
      <c r="H99" s="130"/>
      <c r="I99" s="126">
        <v>1880</v>
      </c>
      <c r="J99" s="127">
        <v>0</v>
      </c>
      <c r="K99" s="127">
        <v>0</v>
      </c>
      <c r="L99" s="128">
        <v>1880</v>
      </c>
      <c r="Q99"/>
    </row>
    <row r="100" spans="1:17" ht="12.75">
      <c r="A100" s="124" t="s">
        <v>115</v>
      </c>
      <c r="B100" s="125">
        <v>4802</v>
      </c>
      <c r="C100" s="134">
        <v>0</v>
      </c>
      <c r="D100" s="135">
        <v>0</v>
      </c>
      <c r="E100" s="135">
        <v>0</v>
      </c>
      <c r="F100" s="136">
        <v>0</v>
      </c>
      <c r="G100" s="129">
        <v>8980</v>
      </c>
      <c r="H100" s="137"/>
      <c r="I100" s="134">
        <v>0</v>
      </c>
      <c r="J100" s="135">
        <v>0</v>
      </c>
      <c r="K100" s="135">
        <v>0</v>
      </c>
      <c r="L100" s="136">
        <v>0</v>
      </c>
      <c r="Q100"/>
    </row>
    <row r="101" spans="1:17" ht="12.75">
      <c r="A101" s="124" t="s">
        <v>116</v>
      </c>
      <c r="B101" s="125">
        <v>1908</v>
      </c>
      <c r="C101" s="126">
        <v>1908</v>
      </c>
      <c r="D101" s="127">
        <v>13791</v>
      </c>
      <c r="E101" s="127">
        <v>14881</v>
      </c>
      <c r="F101" s="128">
        <v>818</v>
      </c>
      <c r="G101" s="129">
        <v>827</v>
      </c>
      <c r="H101" s="130"/>
      <c r="I101" s="134">
        <v>818</v>
      </c>
      <c r="J101" s="135">
        <v>12877</v>
      </c>
      <c r="K101" s="135">
        <v>13657</v>
      </c>
      <c r="L101" s="128">
        <v>38</v>
      </c>
      <c r="Q101"/>
    </row>
    <row r="102" spans="1:17" ht="13.5" thickBot="1">
      <c r="A102" s="138" t="s">
        <v>117</v>
      </c>
      <c r="B102" s="139">
        <v>756</v>
      </c>
      <c r="C102" s="140">
        <v>808</v>
      </c>
      <c r="D102" s="141">
        <v>543</v>
      </c>
      <c r="E102" s="141">
        <v>429</v>
      </c>
      <c r="F102" s="142">
        <v>922</v>
      </c>
      <c r="G102" s="143">
        <v>879</v>
      </c>
      <c r="H102" s="144"/>
      <c r="I102" s="140">
        <v>922</v>
      </c>
      <c r="J102" s="141">
        <v>600</v>
      </c>
      <c r="K102" s="141">
        <v>750</v>
      </c>
      <c r="L102" s="142">
        <v>772</v>
      </c>
      <c r="N102"/>
      <c r="Q102"/>
    </row>
    <row r="103" ht="13.5" thickBot="1">
      <c r="O103"/>
    </row>
    <row r="104" spans="1:17" ht="12.75">
      <c r="A104" s="561" t="s">
        <v>118</v>
      </c>
      <c r="B104" s="490" t="s">
        <v>10</v>
      </c>
      <c r="C104" s="490" t="s">
        <v>119</v>
      </c>
      <c r="D104" s="564"/>
      <c r="E104" s="564"/>
      <c r="F104" s="564"/>
      <c r="G104" s="564"/>
      <c r="H104" s="565"/>
      <c r="I104" s="146"/>
      <c r="O104"/>
      <c r="P104"/>
      <c r="Q104"/>
    </row>
    <row r="105" spans="1:17" ht="12.75">
      <c r="A105" s="562"/>
      <c r="B105" s="563"/>
      <c r="C105" s="147" t="s">
        <v>120</v>
      </c>
      <c r="D105" s="148" t="s">
        <v>121</v>
      </c>
      <c r="E105" s="148" t="s">
        <v>122</v>
      </c>
      <c r="F105" s="148" t="s">
        <v>123</v>
      </c>
      <c r="G105" s="149" t="s">
        <v>124</v>
      </c>
      <c r="H105" s="150" t="s">
        <v>98</v>
      </c>
      <c r="I105" s="146"/>
      <c r="O105"/>
      <c r="P105"/>
      <c r="Q105"/>
    </row>
    <row r="106" spans="1:17" ht="12.75">
      <c r="A106" s="151" t="s">
        <v>200</v>
      </c>
      <c r="B106" s="125">
        <v>2264</v>
      </c>
      <c r="C106" s="127">
        <v>34</v>
      </c>
      <c r="D106" s="127"/>
      <c r="E106" s="127">
        <v>14</v>
      </c>
      <c r="F106" s="127"/>
      <c r="G106" s="125">
        <v>20</v>
      </c>
      <c r="H106" s="128">
        <v>68</v>
      </c>
      <c r="I106" s="146"/>
      <c r="P106"/>
      <c r="Q106"/>
    </row>
    <row r="107" spans="1:17" ht="13.5" thickBot="1">
      <c r="A107" s="152" t="s">
        <v>201</v>
      </c>
      <c r="B107" s="139">
        <v>3523</v>
      </c>
      <c r="C107" s="141"/>
      <c r="D107" s="141"/>
      <c r="E107" s="141"/>
      <c r="F107" s="141"/>
      <c r="G107" s="139"/>
      <c r="H107" s="142"/>
      <c r="I107" s="146"/>
      <c r="P107"/>
      <c r="Q107"/>
    </row>
    <row r="109" ht="13.5" thickBot="1"/>
    <row r="110" spans="1:14" ht="24" customHeight="1">
      <c r="A110" s="515" t="s">
        <v>127</v>
      </c>
      <c r="B110" s="517" t="s">
        <v>128</v>
      </c>
      <c r="C110" s="518"/>
      <c r="D110" s="518"/>
      <c r="E110" s="519"/>
      <c r="F110" s="520" t="s">
        <v>129</v>
      </c>
      <c r="G110" s="521"/>
      <c r="H110" s="521"/>
      <c r="I110" s="522"/>
      <c r="J110" s="520" t="s">
        <v>130</v>
      </c>
      <c r="K110" s="521"/>
      <c r="L110" s="521"/>
      <c r="M110" s="521"/>
      <c r="N110" s="522"/>
    </row>
    <row r="111" spans="1:14" ht="12.75">
      <c r="A111" s="516"/>
      <c r="B111" s="153">
        <v>2004</v>
      </c>
      <c r="C111" s="154">
        <v>2005</v>
      </c>
      <c r="D111" s="154">
        <v>2006</v>
      </c>
      <c r="E111" s="155" t="s">
        <v>202</v>
      </c>
      <c r="F111" s="153">
        <v>2004</v>
      </c>
      <c r="G111" s="154">
        <v>2005</v>
      </c>
      <c r="H111" s="154">
        <v>2006</v>
      </c>
      <c r="I111" s="155" t="s">
        <v>202</v>
      </c>
      <c r="J111" s="153">
        <v>2003</v>
      </c>
      <c r="K111" s="156">
        <v>2004</v>
      </c>
      <c r="L111" s="154">
        <v>2005</v>
      </c>
      <c r="M111" s="154">
        <v>2006</v>
      </c>
      <c r="N111" s="155" t="s">
        <v>202</v>
      </c>
    </row>
    <row r="112" spans="1:14" ht="6" customHeight="1">
      <c r="A112" s="84"/>
      <c r="B112" s="157"/>
      <c r="C112" s="158"/>
      <c r="D112" s="158"/>
      <c r="E112" s="159"/>
      <c r="F112" s="157"/>
      <c r="G112" s="158"/>
      <c r="H112" s="158"/>
      <c r="I112" s="160"/>
      <c r="J112" s="161"/>
      <c r="K112" s="80"/>
      <c r="L112" s="162"/>
      <c r="M112" s="162"/>
      <c r="N112" s="160"/>
    </row>
    <row r="113" spans="1:14" ht="12.75">
      <c r="A113" s="163" t="s">
        <v>132</v>
      </c>
      <c r="B113" s="164">
        <v>28</v>
      </c>
      <c r="C113" s="165">
        <v>28</v>
      </c>
      <c r="D113" s="165">
        <v>28</v>
      </c>
      <c r="E113" s="166">
        <f>D113-C113</f>
        <v>0</v>
      </c>
      <c r="F113" s="164">
        <v>28</v>
      </c>
      <c r="G113" s="165">
        <v>28</v>
      </c>
      <c r="H113" s="165">
        <v>28</v>
      </c>
      <c r="I113" s="166">
        <f>H113-G113</f>
        <v>0</v>
      </c>
      <c r="J113" s="387">
        <v>20493</v>
      </c>
      <c r="K113" s="388">
        <v>19062</v>
      </c>
      <c r="L113" s="389">
        <v>19461</v>
      </c>
      <c r="M113" s="389">
        <v>19970</v>
      </c>
      <c r="N113" s="166">
        <f>M113-L113</f>
        <v>509</v>
      </c>
    </row>
    <row r="114" spans="1:14" ht="12.75">
      <c r="A114" s="163" t="s">
        <v>133</v>
      </c>
      <c r="B114" s="164">
        <v>116</v>
      </c>
      <c r="C114" s="165">
        <v>112</v>
      </c>
      <c r="D114" s="165">
        <v>116</v>
      </c>
      <c r="E114" s="166">
        <f>D114-C114</f>
        <v>4</v>
      </c>
      <c r="F114" s="164">
        <v>128</v>
      </c>
      <c r="G114" s="165">
        <v>119</v>
      </c>
      <c r="H114" s="165">
        <v>122</v>
      </c>
      <c r="I114" s="166">
        <f>H114-G114</f>
        <v>3</v>
      </c>
      <c r="J114" s="387">
        <v>13284</v>
      </c>
      <c r="K114" s="388">
        <v>13610</v>
      </c>
      <c r="L114" s="389">
        <v>14755</v>
      </c>
      <c r="M114" s="389">
        <v>14845</v>
      </c>
      <c r="N114" s="166">
        <f>M114-L114</f>
        <v>90</v>
      </c>
    </row>
    <row r="115" spans="1:14" ht="13.5" thickBot="1">
      <c r="A115" s="171" t="s">
        <v>134</v>
      </c>
      <c r="B115" s="172">
        <v>9</v>
      </c>
      <c r="C115" s="173">
        <v>9</v>
      </c>
      <c r="D115" s="173">
        <v>6</v>
      </c>
      <c r="E115" s="174">
        <f>D115-C115</f>
        <v>-3</v>
      </c>
      <c r="F115" s="172">
        <v>8</v>
      </c>
      <c r="G115" s="173">
        <v>10</v>
      </c>
      <c r="H115" s="173">
        <v>6</v>
      </c>
      <c r="I115" s="174">
        <f>H115-G115</f>
        <v>-4</v>
      </c>
      <c r="J115" s="390">
        <v>6562</v>
      </c>
      <c r="K115" s="391">
        <v>6131</v>
      </c>
      <c r="L115" s="392">
        <v>7099</v>
      </c>
      <c r="M115" s="392">
        <v>7507</v>
      </c>
      <c r="N115" s="174">
        <f>M115-L115</f>
        <v>408</v>
      </c>
    </row>
    <row r="116" spans="1:14" ht="13.5" thickTop="1">
      <c r="A116" s="179" t="s">
        <v>10</v>
      </c>
      <c r="B116" s="180">
        <f aca="true" t="shared" si="15" ref="B116:I116">SUM(B113:B115)</f>
        <v>153</v>
      </c>
      <c r="C116" s="180">
        <f t="shared" si="15"/>
        <v>149</v>
      </c>
      <c r="D116" s="180">
        <f t="shared" si="15"/>
        <v>150</v>
      </c>
      <c r="E116" s="180">
        <f t="shared" si="15"/>
        <v>1</v>
      </c>
      <c r="F116" s="180">
        <f t="shared" si="15"/>
        <v>164</v>
      </c>
      <c r="G116" s="180">
        <f t="shared" si="15"/>
        <v>157</v>
      </c>
      <c r="H116" s="180">
        <f t="shared" si="15"/>
        <v>156</v>
      </c>
      <c r="I116" s="180">
        <f t="shared" si="15"/>
        <v>-1</v>
      </c>
      <c r="J116" s="179">
        <v>14128</v>
      </c>
      <c r="K116" s="179">
        <v>14168</v>
      </c>
      <c r="L116" s="179">
        <v>15177</v>
      </c>
      <c r="M116" s="179">
        <v>15541</v>
      </c>
      <c r="N116" s="180">
        <f>M116-L116</f>
        <v>364</v>
      </c>
    </row>
    <row r="118" ht="13.5" thickBot="1"/>
    <row r="119" spans="1:14" ht="23.25" customHeight="1">
      <c r="A119" s="515" t="s">
        <v>127</v>
      </c>
      <c r="B119" s="517" t="s">
        <v>135</v>
      </c>
      <c r="C119" s="518"/>
      <c r="D119" s="518"/>
      <c r="E119" s="519"/>
      <c r="F119" s="520" t="s">
        <v>136</v>
      </c>
      <c r="G119" s="521"/>
      <c r="H119" s="521"/>
      <c r="I119" s="522"/>
      <c r="J119" s="520" t="s">
        <v>137</v>
      </c>
      <c r="K119" s="521"/>
      <c r="L119" s="521"/>
      <c r="M119" s="521"/>
      <c r="N119" s="522"/>
    </row>
    <row r="120" spans="1:14" ht="12.75">
      <c r="A120" s="516"/>
      <c r="B120" s="153">
        <v>2004</v>
      </c>
      <c r="C120" s="154">
        <v>2005</v>
      </c>
      <c r="D120" s="154">
        <v>2006</v>
      </c>
      <c r="E120" s="155" t="s">
        <v>138</v>
      </c>
      <c r="F120" s="153">
        <v>2004</v>
      </c>
      <c r="G120" s="154">
        <v>2005</v>
      </c>
      <c r="H120" s="154">
        <v>2006</v>
      </c>
      <c r="I120" s="155" t="s">
        <v>138</v>
      </c>
      <c r="J120" s="153">
        <v>2003</v>
      </c>
      <c r="K120" s="156">
        <v>2004</v>
      </c>
      <c r="L120" s="154">
        <v>2005</v>
      </c>
      <c r="M120" s="154">
        <v>2006</v>
      </c>
      <c r="N120" s="182" t="s">
        <v>138</v>
      </c>
    </row>
    <row r="121" spans="1:14" ht="6" customHeight="1">
      <c r="A121" s="84"/>
      <c r="B121" s="157"/>
      <c r="C121" s="158"/>
      <c r="D121" s="158"/>
      <c r="E121" s="159"/>
      <c r="F121" s="157"/>
      <c r="G121" s="158"/>
      <c r="H121" s="158"/>
      <c r="I121" s="160"/>
      <c r="J121" s="161"/>
      <c r="K121" s="80"/>
      <c r="L121" s="162"/>
      <c r="M121" s="162"/>
      <c r="N121" s="160"/>
    </row>
    <row r="122" spans="1:14" ht="12.75">
      <c r="A122" s="163" t="s">
        <v>132</v>
      </c>
      <c r="B122" s="164">
        <v>3785</v>
      </c>
      <c r="C122" s="165">
        <v>4048</v>
      </c>
      <c r="D122" s="165">
        <v>4210</v>
      </c>
      <c r="E122" s="183">
        <f>D122/C122*100</f>
        <v>104.00197628458498</v>
      </c>
      <c r="F122" s="164">
        <v>1423</v>
      </c>
      <c r="G122" s="165">
        <v>1200</v>
      </c>
      <c r="H122" s="165">
        <v>1200</v>
      </c>
      <c r="I122" s="183">
        <f>H122/G122*100</f>
        <v>100</v>
      </c>
      <c r="J122" s="164">
        <v>1172</v>
      </c>
      <c r="K122" s="393">
        <v>1197</v>
      </c>
      <c r="L122" s="165">
        <v>1291</v>
      </c>
      <c r="M122" s="165">
        <v>1300</v>
      </c>
      <c r="N122" s="183">
        <v>100.69</v>
      </c>
    </row>
    <row r="123" spans="1:14" ht="12.75">
      <c r="A123" s="163" t="s">
        <v>133</v>
      </c>
      <c r="B123" s="164">
        <v>11985</v>
      </c>
      <c r="C123" s="165">
        <v>13926</v>
      </c>
      <c r="D123" s="165">
        <v>14572</v>
      </c>
      <c r="E123" s="183">
        <f>D123/C123*100</f>
        <v>104.63880511273875</v>
      </c>
      <c r="F123" s="164">
        <v>3837</v>
      </c>
      <c r="G123" s="165">
        <v>3721</v>
      </c>
      <c r="H123" s="165">
        <v>3850</v>
      </c>
      <c r="I123" s="183">
        <f>H123/G123*100</f>
        <v>103.46680999731255</v>
      </c>
      <c r="J123" s="164">
        <v>3604</v>
      </c>
      <c r="K123" s="393">
        <v>3123</v>
      </c>
      <c r="L123" s="165">
        <v>2184</v>
      </c>
      <c r="M123" s="165">
        <v>2243</v>
      </c>
      <c r="N123" s="183">
        <v>109.89</v>
      </c>
    </row>
    <row r="124" spans="1:14" ht="13.5" thickBot="1">
      <c r="A124" s="171" t="s">
        <v>134</v>
      </c>
      <c r="B124" s="172">
        <v>522</v>
      </c>
      <c r="C124" s="173">
        <v>605</v>
      </c>
      <c r="D124" s="173">
        <v>500</v>
      </c>
      <c r="E124" s="184">
        <f>D124/C124*100</f>
        <v>82.64462809917356</v>
      </c>
      <c r="F124" s="172">
        <v>139</v>
      </c>
      <c r="G124" s="173">
        <v>139</v>
      </c>
      <c r="H124" s="173">
        <v>100</v>
      </c>
      <c r="I124" s="184">
        <f>H124/G124*100</f>
        <v>71.94244604316546</v>
      </c>
      <c r="J124" s="172">
        <v>42</v>
      </c>
      <c r="K124" s="394">
        <v>0</v>
      </c>
      <c r="L124" s="173">
        <v>23</v>
      </c>
      <c r="M124" s="173">
        <v>0</v>
      </c>
      <c r="N124" s="184">
        <v>0</v>
      </c>
    </row>
    <row r="125" spans="1:14" ht="13.5" thickTop="1">
      <c r="A125" s="179" t="s">
        <v>10</v>
      </c>
      <c r="B125" s="180">
        <f>SUM(B122:B124)</f>
        <v>16292</v>
      </c>
      <c r="C125" s="180">
        <f>SUM(C122:C124)</f>
        <v>18579</v>
      </c>
      <c r="D125" s="180">
        <f>SUM(D122:D124)</f>
        <v>19282</v>
      </c>
      <c r="E125" s="185">
        <f>D125/C125*100</f>
        <v>103.78384197211905</v>
      </c>
      <c r="F125" s="180">
        <f>SUM(F122:F124)</f>
        <v>5399</v>
      </c>
      <c r="G125" s="180">
        <f>SUM(G122:G124)</f>
        <v>5060</v>
      </c>
      <c r="H125" s="180">
        <f>SUM(H122:H124)</f>
        <v>5150</v>
      </c>
      <c r="I125" s="185">
        <f>H125/G125*100</f>
        <v>101.7786561264822</v>
      </c>
      <c r="J125" s="180">
        <f>SUM(J122:J124)</f>
        <v>4818</v>
      </c>
      <c r="K125" s="180">
        <f>SUM(K122:K124)</f>
        <v>4320</v>
      </c>
      <c r="L125" s="180">
        <f>SUM(L122:L124)</f>
        <v>3498</v>
      </c>
      <c r="M125" s="180">
        <f>SUM(M122:M124)</f>
        <v>3543</v>
      </c>
      <c r="N125" s="185">
        <f>M125/L125*100</f>
        <v>101.28644939965695</v>
      </c>
    </row>
    <row r="126" spans="1:14" ht="12.75">
      <c r="A126" s="85"/>
      <c r="B126" s="186"/>
      <c r="C126" s="186"/>
      <c r="D126" s="186"/>
      <c r="E126" s="187"/>
      <c r="F126" s="186"/>
      <c r="G126" s="186"/>
      <c r="H126" s="186"/>
      <c r="I126" s="187"/>
      <c r="J126" s="85"/>
      <c r="K126" s="85"/>
      <c r="L126" s="85"/>
      <c r="M126" s="85"/>
      <c r="N126" s="187"/>
    </row>
    <row r="128" ht="12.75">
      <c r="A128" s="395" t="s">
        <v>172</v>
      </c>
    </row>
    <row r="129" ht="12.75">
      <c r="A129" s="395" t="s">
        <v>173</v>
      </c>
    </row>
    <row r="130" ht="12.75">
      <c r="A130" s="395" t="s">
        <v>141</v>
      </c>
    </row>
  </sheetData>
  <mergeCells count="173">
    <mergeCell ref="J88:J90"/>
    <mergeCell ref="D89:I89"/>
    <mergeCell ref="L60:M60"/>
    <mergeCell ref="L61:M61"/>
    <mergeCell ref="C64:D64"/>
    <mergeCell ref="C65:D65"/>
    <mergeCell ref="C66:D66"/>
    <mergeCell ref="G64:H64"/>
    <mergeCell ref="G65:H65"/>
    <mergeCell ref="E60:F60"/>
    <mergeCell ref="A52:D52"/>
    <mergeCell ref="E52:G52"/>
    <mergeCell ref="H52:L52"/>
    <mergeCell ref="A54:M54"/>
    <mergeCell ref="C60:D60"/>
    <mergeCell ref="G56:H56"/>
    <mergeCell ref="G57:H57"/>
    <mergeCell ref="G58:H58"/>
    <mergeCell ref="G59:H59"/>
    <mergeCell ref="G60:H60"/>
    <mergeCell ref="C56:D56"/>
    <mergeCell ref="E56:F56"/>
    <mergeCell ref="E58:F58"/>
    <mergeCell ref="E59:F59"/>
    <mergeCell ref="A50:D50"/>
    <mergeCell ref="E50:G50"/>
    <mergeCell ref="H50:L50"/>
    <mergeCell ref="A51:D51"/>
    <mergeCell ref="E51:G51"/>
    <mergeCell ref="H51:L51"/>
    <mergeCell ref="A48:D48"/>
    <mergeCell ref="E48:G48"/>
    <mergeCell ref="H48:L48"/>
    <mergeCell ref="A49:D49"/>
    <mergeCell ref="E49:G49"/>
    <mergeCell ref="H49:L49"/>
    <mergeCell ref="A46:D46"/>
    <mergeCell ref="E46:G46"/>
    <mergeCell ref="H46:L46"/>
    <mergeCell ref="A47:D47"/>
    <mergeCell ref="E47:G47"/>
    <mergeCell ref="H47:L47"/>
    <mergeCell ref="A44:D44"/>
    <mergeCell ref="E44:G44"/>
    <mergeCell ref="H44:L44"/>
    <mergeCell ref="A45:D45"/>
    <mergeCell ref="E45:G45"/>
    <mergeCell ref="H45:L45"/>
    <mergeCell ref="A42:D42"/>
    <mergeCell ref="E42:G42"/>
    <mergeCell ref="H42:L42"/>
    <mergeCell ref="A43:D43"/>
    <mergeCell ref="E43:G43"/>
    <mergeCell ref="H43:L43"/>
    <mergeCell ref="A39:I39"/>
    <mergeCell ref="A40:D41"/>
    <mergeCell ref="E40:G41"/>
    <mergeCell ref="H40:L41"/>
    <mergeCell ref="A110:A111"/>
    <mergeCell ref="A119:A120"/>
    <mergeCell ref="B119:E119"/>
    <mergeCell ref="F119:I119"/>
    <mergeCell ref="B110:E110"/>
    <mergeCell ref="F110:I110"/>
    <mergeCell ref="J119:N119"/>
    <mergeCell ref="J110:N110"/>
    <mergeCell ref="I95:L95"/>
    <mergeCell ref="I65:J65"/>
    <mergeCell ref="I66:J66"/>
    <mergeCell ref="M75:O75"/>
    <mergeCell ref="M73:O74"/>
    <mergeCell ref="H80:L80"/>
    <mergeCell ref="M80:O80"/>
    <mergeCell ref="M76:O76"/>
    <mergeCell ref="G66:H66"/>
    <mergeCell ref="E64:F64"/>
    <mergeCell ref="L66:M66"/>
    <mergeCell ref="L65:M65"/>
    <mergeCell ref="L64:M64"/>
    <mergeCell ref="I57:J57"/>
    <mergeCell ref="I58:J58"/>
    <mergeCell ref="I59:J59"/>
    <mergeCell ref="I60:J60"/>
    <mergeCell ref="G61:H61"/>
    <mergeCell ref="G62:H62"/>
    <mergeCell ref="I62:J62"/>
    <mergeCell ref="I64:J64"/>
    <mergeCell ref="I61:J61"/>
    <mergeCell ref="C57:D57"/>
    <mergeCell ref="C58:D58"/>
    <mergeCell ref="C59:D59"/>
    <mergeCell ref="E57:F57"/>
    <mergeCell ref="L57:M57"/>
    <mergeCell ref="L58:M58"/>
    <mergeCell ref="L59:M59"/>
    <mergeCell ref="B37:D37"/>
    <mergeCell ref="E37:G37"/>
    <mergeCell ref="B38:D38"/>
    <mergeCell ref="E38:G38"/>
    <mergeCell ref="L56:M56"/>
    <mergeCell ref="C55:D55"/>
    <mergeCell ref="E55:F55"/>
    <mergeCell ref="G55:H55"/>
    <mergeCell ref="L55:M55"/>
    <mergeCell ref="I56:J56"/>
    <mergeCell ref="I55:J55"/>
    <mergeCell ref="H95:H96"/>
    <mergeCell ref="A104:A105"/>
    <mergeCell ref="B104:B105"/>
    <mergeCell ref="C104:H104"/>
    <mergeCell ref="A95:A96"/>
    <mergeCell ref="B95:B96"/>
    <mergeCell ref="C95:F95"/>
    <mergeCell ref="G95:G96"/>
    <mergeCell ref="A82:D82"/>
    <mergeCell ref="E82:G82"/>
    <mergeCell ref="H75:L75"/>
    <mergeCell ref="H76:L76"/>
    <mergeCell ref="H77:L77"/>
    <mergeCell ref="H78:L78"/>
    <mergeCell ref="H79:L79"/>
    <mergeCell ref="A75:D75"/>
    <mergeCell ref="A80:D80"/>
    <mergeCell ref="E81:G81"/>
    <mergeCell ref="A73:D74"/>
    <mergeCell ref="H73:L74"/>
    <mergeCell ref="C61:D61"/>
    <mergeCell ref="C62:D62"/>
    <mergeCell ref="E73:G74"/>
    <mergeCell ref="E61:F61"/>
    <mergeCell ref="E62:F62"/>
    <mergeCell ref="E65:F65"/>
    <mergeCell ref="E66:F66"/>
    <mergeCell ref="L62:M62"/>
    <mergeCell ref="A3:A6"/>
    <mergeCell ref="M4:N4"/>
    <mergeCell ref="H4:I4"/>
    <mergeCell ref="B36:D36"/>
    <mergeCell ref="E36:G36"/>
    <mergeCell ref="B3:N3"/>
    <mergeCell ref="J36:L36"/>
    <mergeCell ref="E75:G75"/>
    <mergeCell ref="E76:G76"/>
    <mergeCell ref="E77:G77"/>
    <mergeCell ref="E78:G78"/>
    <mergeCell ref="E79:G79"/>
    <mergeCell ref="E80:G80"/>
    <mergeCell ref="A76:D76"/>
    <mergeCell ref="A77:D77"/>
    <mergeCell ref="A78:D78"/>
    <mergeCell ref="A79:D79"/>
    <mergeCell ref="M77:O77"/>
    <mergeCell ref="M78:O78"/>
    <mergeCell ref="M79:O79"/>
    <mergeCell ref="A88:A90"/>
    <mergeCell ref="H81:L81"/>
    <mergeCell ref="M81:O81"/>
    <mergeCell ref="C89:C90"/>
    <mergeCell ref="B88:B90"/>
    <mergeCell ref="A81:D81"/>
    <mergeCell ref="C88:I88"/>
    <mergeCell ref="M40:O41"/>
    <mergeCell ref="M42:O42"/>
    <mergeCell ref="M43:O43"/>
    <mergeCell ref="M44:O44"/>
    <mergeCell ref="M45:O45"/>
    <mergeCell ref="M46:O46"/>
    <mergeCell ref="M47:O47"/>
    <mergeCell ref="M48:O48"/>
    <mergeCell ref="M49:O49"/>
    <mergeCell ref="M50:O50"/>
    <mergeCell ref="M51:O51"/>
    <mergeCell ref="M52:O52"/>
  </mergeCells>
  <printOptions horizontalCentered="1"/>
  <pageMargins left="0.2362204724409449" right="0.2755905511811024" top="0.6692913385826772" bottom="0.2362204724409449" header="0.2362204724409449" footer="0.1968503937007874"/>
  <pageSetup horizontalDpi="600" verticalDpi="600" orientation="portrait" paperSize="9" scale="60" r:id="rId1"/>
  <rowBreaks count="1" manualBreakCount="1">
    <brk id="8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F140"/>
  <sheetViews>
    <sheetView zoomScale="85" zoomScaleNormal="85" workbookViewId="0" topLeftCell="A1">
      <selection activeCell="L1" sqref="L1"/>
    </sheetView>
  </sheetViews>
  <sheetFormatPr defaultColWidth="9.00390625" defaultRowHeight="12.75"/>
  <cols>
    <col min="1" max="1" width="28.125" style="1" customWidth="1"/>
    <col min="2" max="2" width="10.875" style="2" customWidth="1"/>
    <col min="3" max="3" width="9.875" style="2" customWidth="1"/>
    <col min="4" max="4" width="9.75390625" style="2" customWidth="1"/>
    <col min="5" max="5" width="10.625" style="2" customWidth="1"/>
    <col min="6" max="8" width="9.75390625" style="2" customWidth="1"/>
    <col min="9" max="9" width="10.25390625" style="1" customWidth="1"/>
    <col min="10" max="12" width="9.125" style="1" customWidth="1"/>
    <col min="13" max="13" width="9.75390625" style="1" bestFit="1" customWidth="1"/>
    <col min="14" max="14" width="10.875" style="1" customWidth="1"/>
    <col min="15" max="15" width="8.25390625" style="1" customWidth="1"/>
    <col min="16" max="17" width="9.125" style="1" customWidth="1"/>
  </cols>
  <sheetData>
    <row r="1" spans="12:15" ht="15">
      <c r="L1" s="4" t="s">
        <v>262</v>
      </c>
      <c r="M1" s="4"/>
      <c r="O1" s="5"/>
    </row>
    <row r="2" spans="1:15" ht="16.5" thickBot="1">
      <c r="A2" s="6"/>
      <c r="B2" s="7"/>
      <c r="C2" s="7"/>
      <c r="D2" s="7"/>
      <c r="E2" s="7"/>
      <c r="F2" s="7"/>
      <c r="G2" s="7"/>
      <c r="H2" s="7"/>
      <c r="L2" s="4" t="s">
        <v>232</v>
      </c>
      <c r="M2" s="4"/>
      <c r="O2" s="5"/>
    </row>
    <row r="3" spans="1:17" ht="24" customHeight="1" thickBot="1">
      <c r="A3" s="590" t="s">
        <v>1</v>
      </c>
      <c r="B3" s="595" t="s">
        <v>203</v>
      </c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7"/>
      <c r="Q3"/>
    </row>
    <row r="4" spans="1:17" ht="12.75">
      <c r="A4" s="591"/>
      <c r="B4" s="8" t="s">
        <v>3</v>
      </c>
      <c r="C4" s="9"/>
      <c r="D4" s="10"/>
      <c r="E4" s="11" t="s">
        <v>204</v>
      </c>
      <c r="F4" s="11"/>
      <c r="G4" s="10"/>
      <c r="H4" s="523" t="s">
        <v>5</v>
      </c>
      <c r="I4" s="594"/>
      <c r="J4" s="9" t="s">
        <v>6</v>
      </c>
      <c r="K4" s="11"/>
      <c r="L4" s="10"/>
      <c r="M4" s="523" t="s">
        <v>7</v>
      </c>
      <c r="N4" s="593"/>
      <c r="Q4"/>
    </row>
    <row r="5" spans="1:17" ht="12.75">
      <c r="A5" s="591"/>
      <c r="B5" s="12" t="s">
        <v>8</v>
      </c>
      <c r="C5" s="13" t="s">
        <v>9</v>
      </c>
      <c r="D5" s="14" t="s">
        <v>10</v>
      </c>
      <c r="E5" s="16" t="s">
        <v>8</v>
      </c>
      <c r="F5" s="13" t="s">
        <v>9</v>
      </c>
      <c r="G5" s="14" t="s">
        <v>10</v>
      </c>
      <c r="H5" s="15" t="s">
        <v>10</v>
      </c>
      <c r="I5" s="15" t="s">
        <v>11</v>
      </c>
      <c r="J5" s="16" t="s">
        <v>8</v>
      </c>
      <c r="K5" s="13" t="s">
        <v>9</v>
      </c>
      <c r="L5" s="14" t="s">
        <v>10</v>
      </c>
      <c r="M5" s="15" t="s">
        <v>10</v>
      </c>
      <c r="N5" s="14" t="s">
        <v>11</v>
      </c>
      <c r="Q5"/>
    </row>
    <row r="6" spans="1:17" ht="13.5" thickBot="1">
      <c r="A6" s="592"/>
      <c r="B6" s="17" t="s">
        <v>12</v>
      </c>
      <c r="C6" s="18" t="s">
        <v>12</v>
      </c>
      <c r="D6" s="19"/>
      <c r="E6" s="22" t="s">
        <v>12</v>
      </c>
      <c r="F6" s="18" t="s">
        <v>12</v>
      </c>
      <c r="G6" s="19"/>
      <c r="H6" s="20" t="s">
        <v>13</v>
      </c>
      <c r="I6" s="21" t="s">
        <v>14</v>
      </c>
      <c r="J6" s="22" t="s">
        <v>12</v>
      </c>
      <c r="K6" s="18" t="s">
        <v>12</v>
      </c>
      <c r="L6" s="19"/>
      <c r="M6" s="20" t="s">
        <v>13</v>
      </c>
      <c r="N6" s="19" t="s">
        <v>14</v>
      </c>
      <c r="Q6"/>
    </row>
    <row r="7" spans="1:17" ht="13.5" customHeight="1" thickTop="1">
      <c r="A7" s="23" t="s">
        <v>15</v>
      </c>
      <c r="B7" s="24">
        <v>0</v>
      </c>
      <c r="C7" s="25">
        <v>0</v>
      </c>
      <c r="D7" s="26"/>
      <c r="E7" s="29">
        <v>0</v>
      </c>
      <c r="F7" s="25">
        <v>0</v>
      </c>
      <c r="G7" s="30"/>
      <c r="H7" s="27"/>
      <c r="I7" s="28"/>
      <c r="J7" s="29">
        <v>0</v>
      </c>
      <c r="K7" s="25">
        <v>0</v>
      </c>
      <c r="L7" s="30"/>
      <c r="M7" s="27"/>
      <c r="N7" s="31"/>
      <c r="Q7"/>
    </row>
    <row r="8" spans="1:17" ht="13.5" customHeight="1">
      <c r="A8" s="32" t="s">
        <v>16</v>
      </c>
      <c r="B8" s="33">
        <v>0</v>
      </c>
      <c r="C8" s="34">
        <v>814</v>
      </c>
      <c r="D8" s="35">
        <f>SUM(B8:C8)</f>
        <v>814</v>
      </c>
      <c r="E8" s="38">
        <v>0</v>
      </c>
      <c r="F8" s="34">
        <v>5158</v>
      </c>
      <c r="G8" s="39">
        <f aca="true" t="shared" si="0" ref="G8:G15">SUM(E8:F8)</f>
        <v>5158</v>
      </c>
      <c r="H8" s="36">
        <f>+G8-D8</f>
        <v>4344</v>
      </c>
      <c r="I8" s="37">
        <f>+G8/D8</f>
        <v>6.336609336609337</v>
      </c>
      <c r="J8" s="38">
        <v>0</v>
      </c>
      <c r="K8" s="34">
        <v>9500</v>
      </c>
      <c r="L8" s="39">
        <f aca="true" t="shared" si="1" ref="L8:L15">SUM(J8:K8)</f>
        <v>9500</v>
      </c>
      <c r="M8" s="36">
        <f aca="true" t="shared" si="2" ref="M8:M35">+L8-G8</f>
        <v>4342</v>
      </c>
      <c r="N8" s="40">
        <f>+L8/G8</f>
        <v>1.8417991469561845</v>
      </c>
      <c r="Q8"/>
    </row>
    <row r="9" spans="1:17" ht="13.5" customHeight="1">
      <c r="A9" s="32" t="s">
        <v>17</v>
      </c>
      <c r="B9" s="33">
        <v>0</v>
      </c>
      <c r="C9" s="34">
        <v>0</v>
      </c>
      <c r="D9" s="35">
        <f aca="true" t="shared" si="3" ref="D9:D15">SUM(B9:C9)</f>
        <v>0</v>
      </c>
      <c r="E9" s="38">
        <v>0</v>
      </c>
      <c r="F9" s="34">
        <v>0</v>
      </c>
      <c r="G9" s="39">
        <f t="shared" si="0"/>
        <v>0</v>
      </c>
      <c r="H9" s="36">
        <f aca="true" t="shared" si="4" ref="H9:H35">+G9-D9</f>
        <v>0</v>
      </c>
      <c r="I9" s="37">
        <v>0</v>
      </c>
      <c r="J9" s="38">
        <v>0</v>
      </c>
      <c r="K9" s="34">
        <v>0</v>
      </c>
      <c r="L9" s="39">
        <f t="shared" si="1"/>
        <v>0</v>
      </c>
      <c r="M9" s="36">
        <f t="shared" si="2"/>
        <v>0</v>
      </c>
      <c r="N9" s="40">
        <v>0</v>
      </c>
      <c r="Q9"/>
    </row>
    <row r="10" spans="1:17" ht="13.5" customHeight="1">
      <c r="A10" s="32" t="s">
        <v>18</v>
      </c>
      <c r="B10" s="33">
        <v>3566</v>
      </c>
      <c r="C10" s="34">
        <v>0</v>
      </c>
      <c r="D10" s="35">
        <f t="shared" si="3"/>
        <v>3566</v>
      </c>
      <c r="E10" s="38">
        <v>2871</v>
      </c>
      <c r="F10" s="34">
        <v>0</v>
      </c>
      <c r="G10" s="39">
        <f t="shared" si="0"/>
        <v>2871</v>
      </c>
      <c r="H10" s="36">
        <f t="shared" si="4"/>
        <v>-695</v>
      </c>
      <c r="I10" s="37">
        <f aca="true" t="shared" si="5" ref="I10:I35">+G10/D10</f>
        <v>0.8051037577117218</v>
      </c>
      <c r="J10" s="38">
        <v>3200</v>
      </c>
      <c r="K10" s="34">
        <v>0</v>
      </c>
      <c r="L10" s="39">
        <f t="shared" si="1"/>
        <v>3200</v>
      </c>
      <c r="M10" s="36">
        <f t="shared" si="2"/>
        <v>329</v>
      </c>
      <c r="N10" s="40">
        <f>+L10/G10</f>
        <v>1.114594218042494</v>
      </c>
      <c r="Q10"/>
    </row>
    <row r="11" spans="1:17" ht="13.5" customHeight="1">
      <c r="A11" s="32" t="s">
        <v>19</v>
      </c>
      <c r="B11" s="33">
        <v>542</v>
      </c>
      <c r="C11" s="34">
        <v>0</v>
      </c>
      <c r="D11" s="35">
        <f t="shared" si="3"/>
        <v>542</v>
      </c>
      <c r="E11" s="38">
        <v>528</v>
      </c>
      <c r="F11" s="34">
        <v>0</v>
      </c>
      <c r="G11" s="39">
        <f t="shared" si="0"/>
        <v>528</v>
      </c>
      <c r="H11" s="36">
        <f t="shared" si="4"/>
        <v>-14</v>
      </c>
      <c r="I11" s="37">
        <f t="shared" si="5"/>
        <v>0.974169741697417</v>
      </c>
      <c r="J11" s="38">
        <v>600</v>
      </c>
      <c r="K11" s="34">
        <v>0</v>
      </c>
      <c r="L11" s="39">
        <f t="shared" si="1"/>
        <v>600</v>
      </c>
      <c r="M11" s="36">
        <f t="shared" si="2"/>
        <v>72</v>
      </c>
      <c r="N11" s="40">
        <f>+L11/G11</f>
        <v>1.1363636363636365</v>
      </c>
      <c r="Q11"/>
    </row>
    <row r="12" spans="1:17" ht="13.5" customHeight="1">
      <c r="A12" s="41" t="s">
        <v>20</v>
      </c>
      <c r="B12" s="33">
        <v>0</v>
      </c>
      <c r="C12" s="34">
        <v>0</v>
      </c>
      <c r="D12" s="35">
        <f t="shared" si="3"/>
        <v>0</v>
      </c>
      <c r="E12" s="38">
        <v>0</v>
      </c>
      <c r="F12" s="34">
        <v>0</v>
      </c>
      <c r="G12" s="39">
        <f t="shared" si="0"/>
        <v>0</v>
      </c>
      <c r="H12" s="36">
        <f t="shared" si="4"/>
        <v>0</v>
      </c>
      <c r="I12" s="37">
        <v>0</v>
      </c>
      <c r="J12" s="38">
        <v>0</v>
      </c>
      <c r="K12" s="34">
        <v>0</v>
      </c>
      <c r="L12" s="39">
        <f t="shared" si="1"/>
        <v>0</v>
      </c>
      <c r="M12" s="36">
        <f t="shared" si="2"/>
        <v>0</v>
      </c>
      <c r="N12" s="40">
        <v>0</v>
      </c>
      <c r="Q12"/>
    </row>
    <row r="13" spans="1:17" ht="13.5" customHeight="1">
      <c r="A13" s="41" t="s">
        <v>21</v>
      </c>
      <c r="B13" s="33">
        <v>0</v>
      </c>
      <c r="C13" s="34">
        <v>0</v>
      </c>
      <c r="D13" s="35">
        <f t="shared" si="3"/>
        <v>0</v>
      </c>
      <c r="E13" s="38">
        <v>0</v>
      </c>
      <c r="F13" s="34">
        <v>0</v>
      </c>
      <c r="G13" s="39">
        <f t="shared" si="0"/>
        <v>0</v>
      </c>
      <c r="H13" s="36">
        <f t="shared" si="4"/>
        <v>0</v>
      </c>
      <c r="I13" s="37">
        <v>0</v>
      </c>
      <c r="J13" s="38">
        <v>0</v>
      </c>
      <c r="K13" s="34">
        <v>0</v>
      </c>
      <c r="L13" s="39">
        <f t="shared" si="1"/>
        <v>0</v>
      </c>
      <c r="M13" s="36">
        <f t="shared" si="2"/>
        <v>0</v>
      </c>
      <c r="N13" s="40">
        <v>0</v>
      </c>
      <c r="Q13"/>
    </row>
    <row r="14" spans="1:17" ht="13.5" customHeight="1">
      <c r="A14" s="41" t="s">
        <v>22</v>
      </c>
      <c r="B14" s="33">
        <v>0</v>
      </c>
      <c r="C14" s="34">
        <v>0</v>
      </c>
      <c r="D14" s="35">
        <f t="shared" si="3"/>
        <v>0</v>
      </c>
      <c r="E14" s="38">
        <v>0</v>
      </c>
      <c r="F14" s="34">
        <v>0</v>
      </c>
      <c r="G14" s="39">
        <f t="shared" si="0"/>
        <v>0</v>
      </c>
      <c r="H14" s="36">
        <f t="shared" si="4"/>
        <v>0</v>
      </c>
      <c r="I14" s="37">
        <v>0</v>
      </c>
      <c r="J14" s="38">
        <v>0</v>
      </c>
      <c r="K14" s="34">
        <v>0</v>
      </c>
      <c r="L14" s="39">
        <f t="shared" si="1"/>
        <v>0</v>
      </c>
      <c r="M14" s="36">
        <f t="shared" si="2"/>
        <v>0</v>
      </c>
      <c r="N14" s="40">
        <v>0</v>
      </c>
      <c r="Q14"/>
    </row>
    <row r="15" spans="1:17" ht="13.5" customHeight="1" thickBot="1">
      <c r="A15" s="42" t="s">
        <v>23</v>
      </c>
      <c r="B15" s="43">
        <v>126298</v>
      </c>
      <c r="C15" s="44">
        <v>0</v>
      </c>
      <c r="D15" s="35">
        <f t="shared" si="3"/>
        <v>126298</v>
      </c>
      <c r="E15" s="47">
        <v>130399</v>
      </c>
      <c r="F15" s="44">
        <v>0</v>
      </c>
      <c r="G15" s="48">
        <f t="shared" si="0"/>
        <v>130399</v>
      </c>
      <c r="H15" s="45">
        <f t="shared" si="4"/>
        <v>4101</v>
      </c>
      <c r="I15" s="46">
        <f t="shared" si="5"/>
        <v>1.0324708229742356</v>
      </c>
      <c r="J15" s="47">
        <v>135933</v>
      </c>
      <c r="K15" s="44">
        <v>0</v>
      </c>
      <c r="L15" s="48">
        <f t="shared" si="1"/>
        <v>135933</v>
      </c>
      <c r="M15" s="45">
        <f t="shared" si="2"/>
        <v>5534</v>
      </c>
      <c r="N15" s="49">
        <f>+L15/G15</f>
        <v>1.0424389757590165</v>
      </c>
      <c r="Q15"/>
    </row>
    <row r="16" spans="1:17" ht="13.5" customHeight="1" thickBot="1">
      <c r="A16" s="50" t="s">
        <v>24</v>
      </c>
      <c r="B16" s="51">
        <f aca="true" t="shared" si="6" ref="B16:G16">SUM(B7+B8+B9+B10+B11+B13+B15)</f>
        <v>130406</v>
      </c>
      <c r="C16" s="52">
        <f t="shared" si="6"/>
        <v>814</v>
      </c>
      <c r="D16" s="53">
        <f t="shared" si="6"/>
        <v>131220</v>
      </c>
      <c r="E16" s="56">
        <f t="shared" si="6"/>
        <v>133798</v>
      </c>
      <c r="F16" s="52">
        <f t="shared" si="6"/>
        <v>5158</v>
      </c>
      <c r="G16" s="53">
        <f t="shared" si="6"/>
        <v>138956</v>
      </c>
      <c r="H16" s="54">
        <f t="shared" si="4"/>
        <v>7736</v>
      </c>
      <c r="I16" s="55">
        <f t="shared" si="5"/>
        <v>1.0589544276787075</v>
      </c>
      <c r="J16" s="56">
        <f>SUM(J7+J8+J9+J10+J11+J13+J15)</f>
        <v>139733</v>
      </c>
      <c r="K16" s="52">
        <f>SUM(K7+K8+K9+K10+K11+K13+K15)</f>
        <v>9500</v>
      </c>
      <c r="L16" s="53">
        <f>SUM(L7+L8+L9+L10+L11+L13+L15)</f>
        <v>149233</v>
      </c>
      <c r="M16" s="54">
        <f t="shared" si="2"/>
        <v>10277</v>
      </c>
      <c r="N16" s="57">
        <f>+L16/G16</f>
        <v>1.0739586631739544</v>
      </c>
      <c r="Q16"/>
    </row>
    <row r="17" spans="1:17" ht="13.5" customHeight="1">
      <c r="A17" s="58" t="s">
        <v>25</v>
      </c>
      <c r="B17" s="24">
        <v>38938</v>
      </c>
      <c r="C17" s="25">
        <v>273</v>
      </c>
      <c r="D17" s="26">
        <f>SUM(B17:C17)</f>
        <v>39211</v>
      </c>
      <c r="E17" s="29">
        <v>42219</v>
      </c>
      <c r="F17" s="25">
        <v>2221</v>
      </c>
      <c r="G17" s="30">
        <f aca="true" t="shared" si="7" ref="G17:G34">SUM(E17:F17)</f>
        <v>44440</v>
      </c>
      <c r="H17" s="27">
        <f t="shared" si="4"/>
        <v>5229</v>
      </c>
      <c r="I17" s="59">
        <f t="shared" si="5"/>
        <v>1.133355435974599</v>
      </c>
      <c r="J17" s="29">
        <v>35368</v>
      </c>
      <c r="K17" s="25">
        <v>5200</v>
      </c>
      <c r="L17" s="30">
        <f aca="true" t="shared" si="8" ref="L17:L34">SUM(J17:K17)</f>
        <v>40568</v>
      </c>
      <c r="M17" s="27">
        <f t="shared" si="2"/>
        <v>-3872</v>
      </c>
      <c r="N17" s="60">
        <f>+L17/G17</f>
        <v>0.9128712871287129</v>
      </c>
      <c r="Q17"/>
    </row>
    <row r="18" spans="1:17" ht="13.5" customHeight="1">
      <c r="A18" s="61" t="s">
        <v>26</v>
      </c>
      <c r="B18" s="24">
        <v>1200</v>
      </c>
      <c r="C18" s="25">
        <v>8</v>
      </c>
      <c r="D18" s="26">
        <f aca="true" t="shared" si="9" ref="D18:D34">SUM(B18:C18)</f>
        <v>1208</v>
      </c>
      <c r="E18" s="29">
        <v>891</v>
      </c>
      <c r="F18" s="25">
        <v>35</v>
      </c>
      <c r="G18" s="30">
        <f t="shared" si="7"/>
        <v>926</v>
      </c>
      <c r="H18" s="36">
        <f t="shared" si="4"/>
        <v>-282</v>
      </c>
      <c r="I18" s="37">
        <f t="shared" si="5"/>
        <v>0.7665562913907285</v>
      </c>
      <c r="J18" s="29">
        <v>1000</v>
      </c>
      <c r="K18" s="25">
        <v>50</v>
      </c>
      <c r="L18" s="30">
        <f t="shared" si="8"/>
        <v>1050</v>
      </c>
      <c r="M18" s="36">
        <f t="shared" si="2"/>
        <v>124</v>
      </c>
      <c r="N18" s="40">
        <f>+L18/G18</f>
        <v>1.1339092872570193</v>
      </c>
      <c r="Q18"/>
    </row>
    <row r="19" spans="1:17" ht="13.5" customHeight="1">
      <c r="A19" s="32" t="s">
        <v>27</v>
      </c>
      <c r="B19" s="33">
        <v>1786</v>
      </c>
      <c r="C19" s="34">
        <v>12</v>
      </c>
      <c r="D19" s="26">
        <f t="shared" si="9"/>
        <v>1798</v>
      </c>
      <c r="E19" s="38">
        <v>1810</v>
      </c>
      <c r="F19" s="34">
        <v>69</v>
      </c>
      <c r="G19" s="30">
        <f t="shared" si="7"/>
        <v>1879</v>
      </c>
      <c r="H19" s="36">
        <f t="shared" si="4"/>
        <v>81</v>
      </c>
      <c r="I19" s="37">
        <f t="shared" si="5"/>
        <v>1.0450500556173525</v>
      </c>
      <c r="J19" s="38">
        <v>1630</v>
      </c>
      <c r="K19" s="34">
        <v>320</v>
      </c>
      <c r="L19" s="30">
        <f t="shared" si="8"/>
        <v>1950</v>
      </c>
      <c r="M19" s="36">
        <f t="shared" si="2"/>
        <v>71</v>
      </c>
      <c r="N19" s="40">
        <f>+L19/G19</f>
        <v>1.0377860564129857</v>
      </c>
      <c r="Q19"/>
    </row>
    <row r="20" spans="1:17" ht="13.5" customHeight="1">
      <c r="A20" s="41" t="s">
        <v>28</v>
      </c>
      <c r="B20" s="33">
        <v>0</v>
      </c>
      <c r="C20" s="34">
        <v>0</v>
      </c>
      <c r="D20" s="26">
        <f t="shared" si="9"/>
        <v>0</v>
      </c>
      <c r="E20" s="38">
        <v>0</v>
      </c>
      <c r="F20" s="34">
        <v>0</v>
      </c>
      <c r="G20" s="30">
        <f t="shared" si="7"/>
        <v>0</v>
      </c>
      <c r="H20" s="36">
        <f t="shared" si="4"/>
        <v>0</v>
      </c>
      <c r="I20" s="37">
        <v>0</v>
      </c>
      <c r="J20" s="38">
        <v>0</v>
      </c>
      <c r="K20" s="34">
        <v>0</v>
      </c>
      <c r="L20" s="30">
        <f t="shared" si="8"/>
        <v>0</v>
      </c>
      <c r="M20" s="36">
        <f t="shared" si="2"/>
        <v>0</v>
      </c>
      <c r="N20" s="40">
        <v>0</v>
      </c>
      <c r="Q20"/>
    </row>
    <row r="21" spans="1:17" ht="13.5" customHeight="1">
      <c r="A21" s="32" t="s">
        <v>29</v>
      </c>
      <c r="B21" s="33">
        <v>0</v>
      </c>
      <c r="C21" s="34">
        <v>0</v>
      </c>
      <c r="D21" s="26">
        <f t="shared" si="9"/>
        <v>0</v>
      </c>
      <c r="E21" s="38">
        <v>0</v>
      </c>
      <c r="F21" s="34">
        <v>0</v>
      </c>
      <c r="G21" s="30">
        <f t="shared" si="7"/>
        <v>0</v>
      </c>
      <c r="H21" s="36">
        <f t="shared" si="4"/>
        <v>0</v>
      </c>
      <c r="I21" s="37">
        <v>0</v>
      </c>
      <c r="J21" s="38">
        <v>0</v>
      </c>
      <c r="K21" s="34">
        <v>0</v>
      </c>
      <c r="L21" s="30">
        <f t="shared" si="8"/>
        <v>0</v>
      </c>
      <c r="M21" s="36">
        <f t="shared" si="2"/>
        <v>0</v>
      </c>
      <c r="N21" s="40">
        <v>0</v>
      </c>
      <c r="Q21"/>
    </row>
    <row r="22" spans="1:17" ht="13.5" customHeight="1">
      <c r="A22" s="32" t="s">
        <v>30</v>
      </c>
      <c r="B22" s="38">
        <v>30089</v>
      </c>
      <c r="C22" s="34">
        <v>41</v>
      </c>
      <c r="D22" s="26">
        <f t="shared" si="9"/>
        <v>30130</v>
      </c>
      <c r="E22" s="38">
        <v>31283</v>
      </c>
      <c r="F22" s="34">
        <v>227</v>
      </c>
      <c r="G22" s="30">
        <f t="shared" si="7"/>
        <v>31510</v>
      </c>
      <c r="H22" s="36">
        <f t="shared" si="4"/>
        <v>1380</v>
      </c>
      <c r="I22" s="37">
        <f t="shared" si="5"/>
        <v>1.0458015267175573</v>
      </c>
      <c r="J22" s="38">
        <v>42540</v>
      </c>
      <c r="K22" s="34">
        <v>780</v>
      </c>
      <c r="L22" s="30">
        <f t="shared" si="8"/>
        <v>43320</v>
      </c>
      <c r="M22" s="36">
        <f t="shared" si="2"/>
        <v>11810</v>
      </c>
      <c r="N22" s="40">
        <f aca="true" t="shared" si="10" ref="N22:N35">+L22/G22</f>
        <v>1.3748016502697555</v>
      </c>
      <c r="Q22"/>
    </row>
    <row r="23" spans="1:17" ht="13.5" customHeight="1">
      <c r="A23" s="41" t="s">
        <v>31</v>
      </c>
      <c r="B23" s="33">
        <v>26209</v>
      </c>
      <c r="C23" s="34">
        <v>17</v>
      </c>
      <c r="D23" s="26">
        <f t="shared" si="9"/>
        <v>26226</v>
      </c>
      <c r="E23" s="62">
        <v>27534</v>
      </c>
      <c r="F23" s="34">
        <v>100</v>
      </c>
      <c r="G23" s="30">
        <f t="shared" si="7"/>
        <v>27634</v>
      </c>
      <c r="H23" s="36">
        <f t="shared" si="4"/>
        <v>1408</v>
      </c>
      <c r="I23" s="37">
        <f t="shared" si="5"/>
        <v>1.0536871806604133</v>
      </c>
      <c r="J23" s="62">
        <v>38770</v>
      </c>
      <c r="K23" s="34">
        <v>380</v>
      </c>
      <c r="L23" s="30">
        <f t="shared" si="8"/>
        <v>39150</v>
      </c>
      <c r="M23" s="36">
        <f t="shared" si="2"/>
        <v>11516</v>
      </c>
      <c r="N23" s="40">
        <f t="shared" si="10"/>
        <v>1.416733010060071</v>
      </c>
      <c r="Q23"/>
    </row>
    <row r="24" spans="1:17" ht="13.5" customHeight="1">
      <c r="A24" s="32" t="s">
        <v>32</v>
      </c>
      <c r="B24" s="33">
        <v>3035</v>
      </c>
      <c r="C24" s="34">
        <v>19</v>
      </c>
      <c r="D24" s="26">
        <f t="shared" si="9"/>
        <v>3054</v>
      </c>
      <c r="E24" s="62">
        <v>2905</v>
      </c>
      <c r="F24" s="34">
        <v>95</v>
      </c>
      <c r="G24" s="30">
        <f t="shared" si="7"/>
        <v>3000</v>
      </c>
      <c r="H24" s="36">
        <f t="shared" si="4"/>
        <v>-54</v>
      </c>
      <c r="I24" s="37">
        <f t="shared" si="5"/>
        <v>0.9823182711198428</v>
      </c>
      <c r="J24" s="62">
        <v>2880</v>
      </c>
      <c r="K24" s="34">
        <v>370</v>
      </c>
      <c r="L24" s="30">
        <f t="shared" si="8"/>
        <v>3250</v>
      </c>
      <c r="M24" s="36">
        <f t="shared" si="2"/>
        <v>250</v>
      </c>
      <c r="N24" s="40">
        <f t="shared" si="10"/>
        <v>1.0833333333333333</v>
      </c>
      <c r="Q24"/>
    </row>
    <row r="25" spans="1:17" ht="13.5" customHeight="1">
      <c r="A25" s="63" t="s">
        <v>33</v>
      </c>
      <c r="B25" s="38">
        <v>45915</v>
      </c>
      <c r="C25" s="34">
        <v>238</v>
      </c>
      <c r="D25" s="26">
        <f t="shared" si="9"/>
        <v>46153</v>
      </c>
      <c r="E25" s="38">
        <v>45546</v>
      </c>
      <c r="F25" s="34">
        <v>1573</v>
      </c>
      <c r="G25" s="30">
        <f t="shared" si="7"/>
        <v>47119</v>
      </c>
      <c r="H25" s="36">
        <f t="shared" si="4"/>
        <v>966</v>
      </c>
      <c r="I25" s="37">
        <f t="shared" si="5"/>
        <v>1.0209303837237016</v>
      </c>
      <c r="J25" s="38">
        <v>47710</v>
      </c>
      <c r="K25" s="34">
        <v>1580</v>
      </c>
      <c r="L25" s="30">
        <f t="shared" si="8"/>
        <v>49290</v>
      </c>
      <c r="M25" s="36">
        <f t="shared" si="2"/>
        <v>2171</v>
      </c>
      <c r="N25" s="40">
        <f t="shared" si="10"/>
        <v>1.0460748318088244</v>
      </c>
      <c r="Q25"/>
    </row>
    <row r="26" spans="1:17" ht="13.5" customHeight="1">
      <c r="A26" s="41" t="s">
        <v>34</v>
      </c>
      <c r="B26" s="33">
        <v>33452</v>
      </c>
      <c r="C26" s="34">
        <v>176</v>
      </c>
      <c r="D26" s="26">
        <f t="shared" si="9"/>
        <v>33628</v>
      </c>
      <c r="E26" s="62">
        <v>33253</v>
      </c>
      <c r="F26" s="64">
        <v>1146</v>
      </c>
      <c r="G26" s="30">
        <f t="shared" si="7"/>
        <v>34399</v>
      </c>
      <c r="H26" s="36">
        <f t="shared" si="4"/>
        <v>771</v>
      </c>
      <c r="I26" s="37">
        <f t="shared" si="5"/>
        <v>1.0229273224693707</v>
      </c>
      <c r="J26" s="62">
        <v>34735</v>
      </c>
      <c r="K26" s="64">
        <v>1130</v>
      </c>
      <c r="L26" s="30">
        <f t="shared" si="8"/>
        <v>35865</v>
      </c>
      <c r="M26" s="36">
        <f t="shared" si="2"/>
        <v>1466</v>
      </c>
      <c r="N26" s="40">
        <f t="shared" si="10"/>
        <v>1.0426175179511032</v>
      </c>
      <c r="Q26"/>
    </row>
    <row r="27" spans="1:17" ht="13.5" customHeight="1">
      <c r="A27" s="63" t="s">
        <v>35</v>
      </c>
      <c r="B27" s="33">
        <v>32862</v>
      </c>
      <c r="C27" s="34">
        <v>172</v>
      </c>
      <c r="D27" s="26">
        <f t="shared" si="9"/>
        <v>33034</v>
      </c>
      <c r="E27" s="38">
        <v>32483</v>
      </c>
      <c r="F27" s="34">
        <v>1125</v>
      </c>
      <c r="G27" s="30">
        <f t="shared" si="7"/>
        <v>33608</v>
      </c>
      <c r="H27" s="36">
        <f t="shared" si="4"/>
        <v>574</v>
      </c>
      <c r="I27" s="37">
        <f t="shared" si="5"/>
        <v>1.0173760368105589</v>
      </c>
      <c r="J27" s="38">
        <v>34185</v>
      </c>
      <c r="K27" s="34">
        <v>1100</v>
      </c>
      <c r="L27" s="30">
        <f t="shared" si="8"/>
        <v>35285</v>
      </c>
      <c r="M27" s="36">
        <f t="shared" si="2"/>
        <v>1677</v>
      </c>
      <c r="N27" s="40">
        <f t="shared" si="10"/>
        <v>1.049898833611045</v>
      </c>
      <c r="Q27"/>
    </row>
    <row r="28" spans="1:17" ht="13.5" customHeight="1">
      <c r="A28" s="41" t="s">
        <v>36</v>
      </c>
      <c r="B28" s="33">
        <v>590</v>
      </c>
      <c r="C28" s="34">
        <v>4</v>
      </c>
      <c r="D28" s="26">
        <f t="shared" si="9"/>
        <v>594</v>
      </c>
      <c r="E28" s="38">
        <v>770</v>
      </c>
      <c r="F28" s="34">
        <v>21</v>
      </c>
      <c r="G28" s="30">
        <f t="shared" si="7"/>
        <v>791</v>
      </c>
      <c r="H28" s="36">
        <f t="shared" si="4"/>
        <v>197</v>
      </c>
      <c r="I28" s="37">
        <f t="shared" si="5"/>
        <v>1.3316498316498318</v>
      </c>
      <c r="J28" s="38">
        <v>550</v>
      </c>
      <c r="K28" s="34">
        <v>30</v>
      </c>
      <c r="L28" s="30">
        <f t="shared" si="8"/>
        <v>580</v>
      </c>
      <c r="M28" s="36">
        <f t="shared" si="2"/>
        <v>-211</v>
      </c>
      <c r="N28" s="40">
        <f t="shared" si="10"/>
        <v>0.7332490518331226</v>
      </c>
      <c r="Q28"/>
    </row>
    <row r="29" spans="1:17" ht="13.5" customHeight="1">
      <c r="A29" s="41" t="s">
        <v>37</v>
      </c>
      <c r="B29" s="33">
        <v>12463</v>
      </c>
      <c r="C29" s="34">
        <v>62</v>
      </c>
      <c r="D29" s="26">
        <f t="shared" si="9"/>
        <v>12525</v>
      </c>
      <c r="E29" s="38">
        <v>12293</v>
      </c>
      <c r="F29" s="34">
        <v>427</v>
      </c>
      <c r="G29" s="30">
        <f t="shared" si="7"/>
        <v>12720</v>
      </c>
      <c r="H29" s="36">
        <f t="shared" si="4"/>
        <v>195</v>
      </c>
      <c r="I29" s="37">
        <f t="shared" si="5"/>
        <v>1.015568862275449</v>
      </c>
      <c r="J29" s="38">
        <v>12975</v>
      </c>
      <c r="K29" s="34">
        <v>450</v>
      </c>
      <c r="L29" s="30">
        <f t="shared" si="8"/>
        <v>13425</v>
      </c>
      <c r="M29" s="36">
        <f t="shared" si="2"/>
        <v>705</v>
      </c>
      <c r="N29" s="40">
        <f t="shared" si="10"/>
        <v>1.0554245283018868</v>
      </c>
      <c r="Q29"/>
    </row>
    <row r="30" spans="1:17" ht="13.5" customHeight="1">
      <c r="A30" s="63" t="s">
        <v>38</v>
      </c>
      <c r="B30" s="33">
        <v>4</v>
      </c>
      <c r="C30" s="34">
        <v>42</v>
      </c>
      <c r="D30" s="26">
        <f t="shared" si="9"/>
        <v>46</v>
      </c>
      <c r="E30" s="38">
        <v>17</v>
      </c>
      <c r="F30" s="34">
        <v>44</v>
      </c>
      <c r="G30" s="30">
        <f t="shared" si="7"/>
        <v>61</v>
      </c>
      <c r="H30" s="36">
        <f t="shared" si="4"/>
        <v>15</v>
      </c>
      <c r="I30" s="37">
        <f t="shared" si="5"/>
        <v>1.326086956521739</v>
      </c>
      <c r="J30" s="38">
        <v>15</v>
      </c>
      <c r="K30" s="34">
        <v>50</v>
      </c>
      <c r="L30" s="30">
        <f t="shared" si="8"/>
        <v>65</v>
      </c>
      <c r="M30" s="36">
        <f t="shared" si="2"/>
        <v>4</v>
      </c>
      <c r="N30" s="40">
        <f t="shared" si="10"/>
        <v>1.0655737704918034</v>
      </c>
      <c r="Q30"/>
    </row>
    <row r="31" spans="1:17" ht="13.5" customHeight="1">
      <c r="A31" s="63" t="s">
        <v>39</v>
      </c>
      <c r="B31" s="33">
        <v>1991</v>
      </c>
      <c r="C31" s="34">
        <v>23</v>
      </c>
      <c r="D31" s="26">
        <f t="shared" si="9"/>
        <v>2014</v>
      </c>
      <c r="E31" s="38">
        <v>1785</v>
      </c>
      <c r="F31" s="34">
        <v>62</v>
      </c>
      <c r="G31" s="30">
        <f t="shared" si="7"/>
        <v>1847</v>
      </c>
      <c r="H31" s="36">
        <f t="shared" si="4"/>
        <v>-167</v>
      </c>
      <c r="I31" s="37">
        <f t="shared" si="5"/>
        <v>0.9170804369414102</v>
      </c>
      <c r="J31" s="38">
        <v>1750</v>
      </c>
      <c r="K31" s="34">
        <v>400</v>
      </c>
      <c r="L31" s="30">
        <f t="shared" si="8"/>
        <v>2150</v>
      </c>
      <c r="M31" s="36">
        <f t="shared" si="2"/>
        <v>303</v>
      </c>
      <c r="N31" s="40">
        <f t="shared" si="10"/>
        <v>1.1640498105035193</v>
      </c>
      <c r="Q31"/>
    </row>
    <row r="32" spans="1:17" ht="13.5" customHeight="1">
      <c r="A32" s="41" t="s">
        <v>40</v>
      </c>
      <c r="B32" s="33">
        <v>11627</v>
      </c>
      <c r="C32" s="34">
        <v>20</v>
      </c>
      <c r="D32" s="26">
        <f t="shared" si="9"/>
        <v>11647</v>
      </c>
      <c r="E32" s="62">
        <v>11072</v>
      </c>
      <c r="F32" s="34">
        <v>651</v>
      </c>
      <c r="G32" s="30">
        <f t="shared" si="7"/>
        <v>11723</v>
      </c>
      <c r="H32" s="36">
        <f t="shared" si="4"/>
        <v>76</v>
      </c>
      <c r="I32" s="37">
        <f t="shared" si="5"/>
        <v>1.0065252854812399</v>
      </c>
      <c r="J32" s="62">
        <v>10660</v>
      </c>
      <c r="K32" s="34">
        <v>850</v>
      </c>
      <c r="L32" s="30">
        <f t="shared" si="8"/>
        <v>11510</v>
      </c>
      <c r="M32" s="36">
        <f t="shared" si="2"/>
        <v>-213</v>
      </c>
      <c r="N32" s="40">
        <f t="shared" si="10"/>
        <v>0.9818305894395633</v>
      </c>
      <c r="Q32"/>
    </row>
    <row r="33" spans="1:17" ht="13.5" customHeight="1">
      <c r="A33" s="61" t="s">
        <v>41</v>
      </c>
      <c r="B33" s="33">
        <v>11588</v>
      </c>
      <c r="C33" s="34">
        <v>20</v>
      </c>
      <c r="D33" s="26">
        <f t="shared" si="9"/>
        <v>11608</v>
      </c>
      <c r="E33" s="62">
        <v>11028</v>
      </c>
      <c r="F33" s="34">
        <v>651</v>
      </c>
      <c r="G33" s="30">
        <f t="shared" si="7"/>
        <v>11679</v>
      </c>
      <c r="H33" s="36">
        <f t="shared" si="4"/>
        <v>71</v>
      </c>
      <c r="I33" s="37">
        <f t="shared" si="5"/>
        <v>1.0061164713990352</v>
      </c>
      <c r="J33" s="62">
        <v>10650</v>
      </c>
      <c r="K33" s="34">
        <v>850</v>
      </c>
      <c r="L33" s="30">
        <f t="shared" si="8"/>
        <v>11500</v>
      </c>
      <c r="M33" s="36">
        <f t="shared" si="2"/>
        <v>-179</v>
      </c>
      <c r="N33" s="40">
        <f t="shared" si="10"/>
        <v>0.984673345320661</v>
      </c>
      <c r="Q33"/>
    </row>
    <row r="34" spans="1:17" ht="13.5" customHeight="1" thickBot="1">
      <c r="A34" s="65" t="s">
        <v>42</v>
      </c>
      <c r="B34" s="43">
        <v>0</v>
      </c>
      <c r="C34" s="44">
        <v>0</v>
      </c>
      <c r="D34" s="26">
        <f t="shared" si="9"/>
        <v>0</v>
      </c>
      <c r="E34" s="66">
        <v>2</v>
      </c>
      <c r="F34" s="44">
        <v>25</v>
      </c>
      <c r="G34" s="30">
        <f t="shared" si="7"/>
        <v>27</v>
      </c>
      <c r="H34" s="45">
        <f t="shared" si="4"/>
        <v>27</v>
      </c>
      <c r="I34" s="46">
        <v>0</v>
      </c>
      <c r="J34" s="66">
        <v>60</v>
      </c>
      <c r="K34" s="44">
        <v>120</v>
      </c>
      <c r="L34" s="30">
        <f t="shared" si="8"/>
        <v>180</v>
      </c>
      <c r="M34" s="45">
        <f t="shared" si="2"/>
        <v>153</v>
      </c>
      <c r="N34" s="49">
        <v>0</v>
      </c>
      <c r="Q34"/>
    </row>
    <row r="35" spans="1:17" ht="13.5" customHeight="1" thickBot="1">
      <c r="A35" s="50" t="s">
        <v>43</v>
      </c>
      <c r="B35" s="51">
        <f aca="true" t="shared" si="11" ref="B35:G35">SUM(B17+B19+B20+B21+B22+B25+B30+B31+B32+B34)</f>
        <v>130350</v>
      </c>
      <c r="C35" s="52">
        <f t="shared" si="11"/>
        <v>649</v>
      </c>
      <c r="D35" s="53">
        <f t="shared" si="11"/>
        <v>130999</v>
      </c>
      <c r="E35" s="56">
        <f t="shared" si="11"/>
        <v>133734</v>
      </c>
      <c r="F35" s="52">
        <f t="shared" si="11"/>
        <v>4872</v>
      </c>
      <c r="G35" s="53">
        <f t="shared" si="11"/>
        <v>138606</v>
      </c>
      <c r="H35" s="54">
        <f t="shared" si="4"/>
        <v>7607</v>
      </c>
      <c r="I35" s="55">
        <f t="shared" si="5"/>
        <v>1.0580691455659967</v>
      </c>
      <c r="J35" s="56">
        <f>SUM(J17+J19+J20+J21+J22+J25+J30+J31+J32+J34)</f>
        <v>139733</v>
      </c>
      <c r="K35" s="52">
        <f>SUM(K17+K19+K20+K21+K22+K25+K30+K31+K32+K34)</f>
        <v>9300</v>
      </c>
      <c r="L35" s="53">
        <f>SUM(L17+L19+L20+L21+L22+L25+L30+L31+L32+L34)</f>
        <v>149033</v>
      </c>
      <c r="M35" s="396">
        <f t="shared" si="2"/>
        <v>10427</v>
      </c>
      <c r="N35" s="397">
        <f t="shared" si="10"/>
        <v>1.075227623623797</v>
      </c>
      <c r="Q35"/>
    </row>
    <row r="36" spans="1:32" ht="13.5" customHeight="1" thickBot="1">
      <c r="A36" s="50" t="s">
        <v>44</v>
      </c>
      <c r="B36" s="56">
        <f aca="true" t="shared" si="12" ref="B36:G36">B16-B35</f>
        <v>56</v>
      </c>
      <c r="C36" s="398">
        <f t="shared" si="12"/>
        <v>165</v>
      </c>
      <c r="D36" s="53">
        <f t="shared" si="12"/>
        <v>221</v>
      </c>
      <c r="E36" s="56">
        <f t="shared" si="12"/>
        <v>64</v>
      </c>
      <c r="F36" s="398">
        <f t="shared" si="12"/>
        <v>286</v>
      </c>
      <c r="G36" s="53">
        <f t="shared" si="12"/>
        <v>350</v>
      </c>
      <c r="H36" s="54">
        <f>+G36-D36</f>
        <v>129</v>
      </c>
      <c r="I36" s="55">
        <f>+G36/D36</f>
        <v>1.583710407239819</v>
      </c>
      <c r="J36" s="56">
        <f>J16-J35</f>
        <v>0</v>
      </c>
      <c r="K36" s="398">
        <f>K16-K35</f>
        <v>200</v>
      </c>
      <c r="L36" s="53">
        <f>L16-L35</f>
        <v>200</v>
      </c>
      <c r="M36" s="54">
        <f>+L36-G36</f>
        <v>-150</v>
      </c>
      <c r="N36" s="57">
        <f>+L36/G36</f>
        <v>0.5714285714285714</v>
      </c>
      <c r="O36" s="399"/>
      <c r="P36" s="399"/>
      <c r="Q36" s="894"/>
      <c r="R36" s="895"/>
      <c r="S36" s="895"/>
      <c r="T36" s="894"/>
      <c r="U36" s="895"/>
      <c r="V36" s="895"/>
      <c r="W36" s="401"/>
      <c r="X36" s="381"/>
      <c r="Y36" s="894"/>
      <c r="Z36" s="896"/>
      <c r="AA36" s="896"/>
      <c r="AB36" s="400"/>
      <c r="AC36" s="401"/>
      <c r="AD36" s="381"/>
      <c r="AE36" s="1"/>
      <c r="AF36" s="1"/>
    </row>
    <row r="37" spans="1:17" ht="20.25" customHeight="1" thickBot="1">
      <c r="A37" s="382" t="s">
        <v>205</v>
      </c>
      <c r="B37" s="544">
        <v>221</v>
      </c>
      <c r="C37" s="545"/>
      <c r="D37" s="546"/>
      <c r="E37" s="544">
        <v>350</v>
      </c>
      <c r="F37" s="545"/>
      <c r="G37" s="546"/>
      <c r="H37"/>
      <c r="I37"/>
      <c r="J37"/>
      <c r="K37"/>
      <c r="L37"/>
      <c r="M37"/>
      <c r="N37"/>
      <c r="O37"/>
      <c r="P37"/>
      <c r="Q37"/>
    </row>
    <row r="38" spans="1:17" ht="19.5" customHeight="1" thickBot="1">
      <c r="A38" s="71" t="s">
        <v>46</v>
      </c>
      <c r="B38" s="544">
        <v>0</v>
      </c>
      <c r="C38" s="545"/>
      <c r="D38" s="546"/>
      <c r="E38" s="544">
        <v>0</v>
      </c>
      <c r="F38" s="545"/>
      <c r="G38" s="546"/>
      <c r="H38"/>
      <c r="I38"/>
      <c r="J38"/>
      <c r="K38"/>
      <c r="L38"/>
      <c r="M38"/>
      <c r="N38"/>
      <c r="O38"/>
      <c r="P38"/>
      <c r="Q38"/>
    </row>
    <row r="39" spans="1:17" ht="19.5" customHeight="1" thickBot="1">
      <c r="A39" s="504" t="s">
        <v>47</v>
      </c>
      <c r="B39" s="875"/>
      <c r="C39" s="875"/>
      <c r="D39" s="875"/>
      <c r="E39" s="875"/>
      <c r="F39" s="875"/>
      <c r="G39" s="875"/>
      <c r="H39" s="875"/>
      <c r="I39" s="875"/>
      <c r="J39" s="402"/>
      <c r="K39" s="402"/>
      <c r="L39" s="402"/>
      <c r="M39" s="403"/>
      <c r="N39" s="403"/>
      <c r="O39" s="403"/>
      <c r="P39"/>
      <c r="Q39"/>
    </row>
    <row r="40" spans="1:17" ht="19.5" customHeight="1">
      <c r="A40" s="876" t="s">
        <v>48</v>
      </c>
      <c r="B40" s="877"/>
      <c r="C40" s="877"/>
      <c r="D40" s="878"/>
      <c r="E40" s="882" t="s">
        <v>49</v>
      </c>
      <c r="F40" s="883"/>
      <c r="G40" s="883"/>
      <c r="H40" s="876" t="s">
        <v>50</v>
      </c>
      <c r="I40" s="877"/>
      <c r="J40" s="877"/>
      <c r="K40" s="877"/>
      <c r="L40" s="878"/>
      <c r="M40" s="882" t="s">
        <v>49</v>
      </c>
      <c r="N40" s="883"/>
      <c r="O40" s="898"/>
      <c r="P40"/>
      <c r="Q40"/>
    </row>
    <row r="41" spans="1:17" ht="19.5" customHeight="1">
      <c r="A41" s="879"/>
      <c r="B41" s="880"/>
      <c r="C41" s="880"/>
      <c r="D41" s="881"/>
      <c r="E41" s="884"/>
      <c r="F41" s="885"/>
      <c r="G41" s="885"/>
      <c r="H41" s="879"/>
      <c r="I41" s="880"/>
      <c r="J41" s="880"/>
      <c r="K41" s="880"/>
      <c r="L41" s="881"/>
      <c r="M41" s="884"/>
      <c r="N41" s="885"/>
      <c r="O41" s="899"/>
      <c r="P41"/>
      <c r="Q41"/>
    </row>
    <row r="42" spans="1:17" ht="13.5" customHeight="1">
      <c r="A42" s="864" t="s">
        <v>206</v>
      </c>
      <c r="B42" s="865"/>
      <c r="C42" s="865"/>
      <c r="D42" s="865"/>
      <c r="E42" s="869">
        <v>200</v>
      </c>
      <c r="F42" s="870"/>
      <c r="G42" s="871"/>
      <c r="H42" s="864" t="s">
        <v>207</v>
      </c>
      <c r="I42" s="865"/>
      <c r="J42" s="865"/>
      <c r="K42" s="865"/>
      <c r="L42" s="865"/>
      <c r="M42" s="869">
        <v>2300</v>
      </c>
      <c r="N42" s="870"/>
      <c r="O42" s="900"/>
      <c r="P42"/>
      <c r="Q42"/>
    </row>
    <row r="43" spans="1:17" ht="13.5" customHeight="1">
      <c r="A43" s="864" t="s">
        <v>208</v>
      </c>
      <c r="B43" s="865"/>
      <c r="C43" s="865"/>
      <c r="D43" s="865"/>
      <c r="E43" s="869">
        <v>1000</v>
      </c>
      <c r="F43" s="870"/>
      <c r="G43" s="871"/>
      <c r="H43" s="872" t="s">
        <v>209</v>
      </c>
      <c r="I43" s="873"/>
      <c r="J43" s="873"/>
      <c r="K43" s="873"/>
      <c r="L43" s="874"/>
      <c r="M43" s="869">
        <v>2400</v>
      </c>
      <c r="N43" s="870"/>
      <c r="O43" s="900"/>
      <c r="P43"/>
      <c r="Q43"/>
    </row>
    <row r="44" spans="1:17" ht="13.5" customHeight="1">
      <c r="A44" s="864" t="s">
        <v>210</v>
      </c>
      <c r="B44" s="865"/>
      <c r="C44" s="865"/>
      <c r="D44" s="865"/>
      <c r="E44" s="869">
        <v>100</v>
      </c>
      <c r="F44" s="870"/>
      <c r="G44" s="871"/>
      <c r="H44" s="872" t="s">
        <v>211</v>
      </c>
      <c r="I44" s="873"/>
      <c r="J44" s="873"/>
      <c r="K44" s="873"/>
      <c r="L44" s="874"/>
      <c r="M44" s="869">
        <v>250</v>
      </c>
      <c r="N44" s="870"/>
      <c r="O44" s="900"/>
      <c r="P44"/>
      <c r="Q44"/>
    </row>
    <row r="45" spans="1:17" ht="13.5" customHeight="1">
      <c r="A45" s="864" t="s">
        <v>212</v>
      </c>
      <c r="B45" s="865"/>
      <c r="C45" s="865"/>
      <c r="D45" s="865"/>
      <c r="E45" s="869"/>
      <c r="F45" s="870"/>
      <c r="G45" s="871"/>
      <c r="H45" s="872" t="s">
        <v>213</v>
      </c>
      <c r="I45" s="873"/>
      <c r="J45" s="873"/>
      <c r="K45" s="873"/>
      <c r="L45" s="874"/>
      <c r="M45" s="869">
        <v>800</v>
      </c>
      <c r="N45" s="870"/>
      <c r="O45" s="900"/>
      <c r="P45"/>
      <c r="Q45"/>
    </row>
    <row r="46" spans="1:17" ht="13.5" customHeight="1">
      <c r="A46" s="864"/>
      <c r="B46" s="865"/>
      <c r="C46" s="865"/>
      <c r="D46" s="865"/>
      <c r="E46" s="869"/>
      <c r="F46" s="870"/>
      <c r="G46" s="871"/>
      <c r="H46" s="864" t="s">
        <v>214</v>
      </c>
      <c r="I46" s="865"/>
      <c r="J46" s="865"/>
      <c r="K46" s="865"/>
      <c r="L46" s="865"/>
      <c r="M46" s="869">
        <v>650</v>
      </c>
      <c r="N46" s="870"/>
      <c r="O46" s="900"/>
      <c r="P46"/>
      <c r="Q46"/>
    </row>
    <row r="47" spans="1:17" ht="13.5" customHeight="1">
      <c r="A47" s="864"/>
      <c r="B47" s="865"/>
      <c r="C47" s="865"/>
      <c r="D47" s="865"/>
      <c r="E47" s="869"/>
      <c r="F47" s="870"/>
      <c r="G47" s="871"/>
      <c r="H47" s="864" t="s">
        <v>215</v>
      </c>
      <c r="I47" s="865"/>
      <c r="J47" s="865"/>
      <c r="K47" s="865"/>
      <c r="L47" s="865"/>
      <c r="M47" s="869">
        <v>1900</v>
      </c>
      <c r="N47" s="870"/>
      <c r="O47" s="900"/>
      <c r="P47"/>
      <c r="Q47"/>
    </row>
    <row r="48" spans="1:17" ht="13.5" customHeight="1">
      <c r="A48" s="864"/>
      <c r="B48" s="865"/>
      <c r="C48" s="865"/>
      <c r="D48" s="865"/>
      <c r="E48" s="869"/>
      <c r="F48" s="870"/>
      <c r="G48" s="871"/>
      <c r="H48" s="864" t="s">
        <v>216</v>
      </c>
      <c r="I48" s="865"/>
      <c r="J48" s="865"/>
      <c r="K48" s="865"/>
      <c r="L48" s="865"/>
      <c r="M48" s="869">
        <v>800</v>
      </c>
      <c r="N48" s="870"/>
      <c r="O48" s="900"/>
      <c r="P48"/>
      <c r="Q48"/>
    </row>
    <row r="49" spans="1:17" ht="13.5" customHeight="1">
      <c r="A49" s="851"/>
      <c r="B49" s="852"/>
      <c r="C49" s="852"/>
      <c r="D49" s="853"/>
      <c r="E49" s="854"/>
      <c r="F49" s="852"/>
      <c r="G49" s="855"/>
      <c r="H49" s="856" t="s">
        <v>217</v>
      </c>
      <c r="I49" s="857"/>
      <c r="J49" s="857"/>
      <c r="K49" s="857"/>
      <c r="L49" s="858"/>
      <c r="M49" s="902">
        <v>650</v>
      </c>
      <c r="N49" s="857"/>
      <c r="O49" s="903"/>
      <c r="P49"/>
      <c r="Q49"/>
    </row>
    <row r="50" spans="1:17" ht="13.5" customHeight="1">
      <c r="A50" s="864"/>
      <c r="B50" s="865"/>
      <c r="C50" s="865"/>
      <c r="D50" s="865"/>
      <c r="E50" s="869"/>
      <c r="F50" s="870"/>
      <c r="G50" s="871"/>
      <c r="H50" s="864" t="s">
        <v>218</v>
      </c>
      <c r="I50" s="865"/>
      <c r="J50" s="865"/>
      <c r="K50" s="865"/>
      <c r="L50" s="865"/>
      <c r="M50" s="869">
        <v>100</v>
      </c>
      <c r="N50" s="870"/>
      <c r="O50" s="900"/>
      <c r="P50"/>
      <c r="Q50"/>
    </row>
    <row r="51" spans="1:17" ht="13.5" customHeight="1">
      <c r="A51" s="864"/>
      <c r="B51" s="865"/>
      <c r="C51" s="865"/>
      <c r="D51" s="865"/>
      <c r="E51" s="869"/>
      <c r="F51" s="870"/>
      <c r="G51" s="871"/>
      <c r="H51" s="864" t="s">
        <v>219</v>
      </c>
      <c r="I51" s="865"/>
      <c r="J51" s="865"/>
      <c r="K51" s="865"/>
      <c r="L51" s="865"/>
      <c r="M51" s="869">
        <v>150</v>
      </c>
      <c r="N51" s="870"/>
      <c r="O51" s="900"/>
      <c r="P51"/>
      <c r="Q51"/>
    </row>
    <row r="52" spans="1:17" ht="13.5" customHeight="1">
      <c r="A52" s="851"/>
      <c r="B52" s="852"/>
      <c r="C52" s="852"/>
      <c r="D52" s="853"/>
      <c r="E52" s="854"/>
      <c r="F52" s="852"/>
      <c r="G52" s="855"/>
      <c r="H52" s="856" t="s">
        <v>220</v>
      </c>
      <c r="I52" s="857"/>
      <c r="J52" s="857"/>
      <c r="K52" s="857"/>
      <c r="L52" s="858"/>
      <c r="M52" s="902">
        <v>150</v>
      </c>
      <c r="N52" s="857"/>
      <c r="O52" s="903"/>
      <c r="P52"/>
      <c r="Q52"/>
    </row>
    <row r="53" spans="1:17" ht="13.5" customHeight="1">
      <c r="A53" s="851"/>
      <c r="B53" s="852"/>
      <c r="C53" s="852"/>
      <c r="D53" s="853"/>
      <c r="E53" s="854"/>
      <c r="F53" s="852"/>
      <c r="G53" s="855"/>
      <c r="H53" s="856" t="s">
        <v>221</v>
      </c>
      <c r="I53" s="857"/>
      <c r="J53" s="857"/>
      <c r="K53" s="857"/>
      <c r="L53" s="858"/>
      <c r="M53" s="902">
        <v>70</v>
      </c>
      <c r="N53" s="857"/>
      <c r="O53" s="903"/>
      <c r="P53"/>
      <c r="Q53"/>
    </row>
    <row r="54" spans="1:17" ht="13.5" customHeight="1">
      <c r="A54" s="851"/>
      <c r="B54" s="852"/>
      <c r="C54" s="852"/>
      <c r="D54" s="411"/>
      <c r="E54" s="405"/>
      <c r="F54" s="404"/>
      <c r="G54" s="404"/>
      <c r="H54" s="406" t="s">
        <v>222</v>
      </c>
      <c r="I54" s="407"/>
      <c r="J54" s="407"/>
      <c r="K54" s="407"/>
      <c r="L54" s="408"/>
      <c r="M54" s="409"/>
      <c r="N54" s="407"/>
      <c r="O54" s="410"/>
      <c r="P54"/>
      <c r="Q54"/>
    </row>
    <row r="55" spans="1:17" ht="13.5" customHeight="1">
      <c r="A55" s="864"/>
      <c r="B55" s="865"/>
      <c r="C55" s="865"/>
      <c r="D55" s="865"/>
      <c r="E55" s="869"/>
      <c r="F55" s="870"/>
      <c r="G55" s="871"/>
      <c r="H55" s="897" t="s">
        <v>223</v>
      </c>
      <c r="I55" s="870"/>
      <c r="J55" s="870"/>
      <c r="K55" s="870"/>
      <c r="L55" s="870"/>
      <c r="M55" s="901"/>
      <c r="N55" s="870"/>
      <c r="O55" s="900"/>
      <c r="P55"/>
      <c r="Q55"/>
    </row>
    <row r="56" spans="1:17" ht="13.5" customHeight="1" thickBot="1">
      <c r="A56" s="859" t="s">
        <v>61</v>
      </c>
      <c r="B56" s="860"/>
      <c r="C56" s="860"/>
      <c r="D56" s="861"/>
      <c r="E56" s="862">
        <f>SUM(E42:E55)</f>
        <v>1300</v>
      </c>
      <c r="F56" s="863"/>
      <c r="G56" s="863"/>
      <c r="H56" s="859" t="s">
        <v>62</v>
      </c>
      <c r="I56" s="860"/>
      <c r="J56" s="860"/>
      <c r="K56" s="860"/>
      <c r="L56" s="861"/>
      <c r="M56" s="862">
        <f>SUM(M42:M55)</f>
        <v>10220</v>
      </c>
      <c r="N56" s="863"/>
      <c r="O56" s="866"/>
      <c r="P56"/>
      <c r="Q56"/>
    </row>
    <row r="57" spans="1:17" ht="13.5" customHeight="1">
      <c r="A57" s="412"/>
      <c r="B57" s="413"/>
      <c r="C57" s="413"/>
      <c r="D57" s="413"/>
      <c r="E57" s="414"/>
      <c r="F57" s="100"/>
      <c r="G57" s="100"/>
      <c r="H57" s="412"/>
      <c r="I57" s="413"/>
      <c r="J57" s="413"/>
      <c r="K57" s="413"/>
      <c r="L57" s="413"/>
      <c r="M57" s="414"/>
      <c r="N57" s="100"/>
      <c r="O57" s="100"/>
      <c r="P57"/>
      <c r="Q57"/>
    </row>
    <row r="58" spans="1:17" ht="13.5" customHeight="1">
      <c r="A58" s="412" t="s">
        <v>224</v>
      </c>
      <c r="B58" s="413"/>
      <c r="C58" s="413"/>
      <c r="D58" s="413"/>
      <c r="E58" s="414"/>
      <c r="F58" s="100"/>
      <c r="G58" s="100"/>
      <c r="H58" s="412"/>
      <c r="I58" s="413"/>
      <c r="J58" s="413"/>
      <c r="K58" s="413"/>
      <c r="L58" s="413"/>
      <c r="M58" s="414"/>
      <c r="N58" s="100"/>
      <c r="O58" s="100"/>
      <c r="P58"/>
      <c r="Q58"/>
    </row>
    <row r="59" spans="2:8" ht="13.5" thickBot="1">
      <c r="B59" s="1"/>
      <c r="C59" s="1"/>
      <c r="D59" s="72"/>
      <c r="E59" s="1"/>
      <c r="F59" s="1"/>
      <c r="G59" s="1"/>
      <c r="H59" s="1"/>
    </row>
    <row r="60" spans="1:13" ht="12.75">
      <c r="A60" s="473" t="s">
        <v>64</v>
      </c>
      <c r="B60" s="474"/>
      <c r="C60" s="474"/>
      <c r="D60" s="474"/>
      <c r="E60" s="474"/>
      <c r="F60" s="474"/>
      <c r="G60" s="474"/>
      <c r="H60" s="474"/>
      <c r="I60" s="474"/>
      <c r="J60" s="474"/>
      <c r="K60" s="474"/>
      <c r="L60" s="474"/>
      <c r="M60" s="475"/>
    </row>
    <row r="61" spans="1:13" ht="13.5" thickBot="1">
      <c r="A61" s="73"/>
      <c r="B61" s="74"/>
      <c r="C61" s="541">
        <v>2004</v>
      </c>
      <c r="D61" s="542"/>
      <c r="E61" s="541">
        <v>2005</v>
      </c>
      <c r="F61" s="551"/>
      <c r="G61" s="541">
        <v>2006</v>
      </c>
      <c r="H61" s="551"/>
      <c r="I61" s="556" t="s">
        <v>65</v>
      </c>
      <c r="J61" s="541"/>
      <c r="K61" s="75"/>
      <c r="L61" s="552" t="s">
        <v>66</v>
      </c>
      <c r="M61" s="553"/>
    </row>
    <row r="62" spans="1:13" ht="12.75">
      <c r="A62" s="76" t="s">
        <v>67</v>
      </c>
      <c r="B62" s="77"/>
      <c r="C62" s="478">
        <v>24127</v>
      </c>
      <c r="D62" s="543"/>
      <c r="E62" s="478">
        <v>25095</v>
      </c>
      <c r="F62" s="479"/>
      <c r="G62" s="478">
        <v>36050</v>
      </c>
      <c r="H62" s="479"/>
      <c r="I62" s="554">
        <f aca="true" t="shared" si="13" ref="I62:I68">E62/C62</f>
        <v>1.0401210262361669</v>
      </c>
      <c r="J62" s="555"/>
      <c r="K62" s="78"/>
      <c r="L62" s="557">
        <f aca="true" t="shared" si="14" ref="L62:L68">G62/E62</f>
        <v>1.4365411436541144</v>
      </c>
      <c r="M62" s="558"/>
    </row>
    <row r="63" spans="1:13" ht="12.75">
      <c r="A63" s="79" t="s">
        <v>68</v>
      </c>
      <c r="B63" s="80"/>
      <c r="C63" s="476">
        <v>18.42</v>
      </c>
      <c r="D63" s="476"/>
      <c r="E63" s="476">
        <v>18.11</v>
      </c>
      <c r="F63" s="539"/>
      <c r="G63" s="476">
        <v>24.19</v>
      </c>
      <c r="H63" s="539"/>
      <c r="I63" s="537">
        <f t="shared" si="13"/>
        <v>0.9831704668838218</v>
      </c>
      <c r="J63" s="538"/>
      <c r="K63" s="81"/>
      <c r="L63" s="496">
        <f t="shared" si="14"/>
        <v>1.3357261181667588</v>
      </c>
      <c r="M63" s="497"/>
    </row>
    <row r="64" spans="1:13" ht="12.75">
      <c r="A64" s="79" t="s">
        <v>69</v>
      </c>
      <c r="B64" s="80"/>
      <c r="C64" s="476">
        <v>28.44</v>
      </c>
      <c r="D64" s="476"/>
      <c r="E64" s="867">
        <v>27.43</v>
      </c>
      <c r="F64" s="868"/>
      <c r="G64" s="867">
        <v>36.14</v>
      </c>
      <c r="H64" s="868"/>
      <c r="I64" s="537">
        <f t="shared" si="13"/>
        <v>0.9644866385372713</v>
      </c>
      <c r="J64" s="538"/>
      <c r="K64" s="81"/>
      <c r="L64" s="496">
        <f t="shared" si="14"/>
        <v>1.3175355450236967</v>
      </c>
      <c r="M64" s="497"/>
    </row>
    <row r="65" spans="1:13" ht="12.75">
      <c r="A65" s="79" t="s">
        <v>70</v>
      </c>
      <c r="B65" s="80"/>
      <c r="C65" s="476">
        <v>35.23</v>
      </c>
      <c r="D65" s="476"/>
      <c r="E65" s="476">
        <v>33.99</v>
      </c>
      <c r="F65" s="539"/>
      <c r="G65" s="476">
        <v>33.07</v>
      </c>
      <c r="H65" s="539"/>
      <c r="I65" s="537">
        <f t="shared" si="13"/>
        <v>0.9648027249503266</v>
      </c>
      <c r="J65" s="538"/>
      <c r="K65" s="81"/>
      <c r="L65" s="496">
        <f t="shared" si="14"/>
        <v>0.9729332156516622</v>
      </c>
      <c r="M65" s="497"/>
    </row>
    <row r="66" spans="1:13" ht="12.75">
      <c r="A66" s="79" t="s">
        <v>71</v>
      </c>
      <c r="B66" s="80"/>
      <c r="C66" s="477">
        <v>19232</v>
      </c>
      <c r="D66" s="476"/>
      <c r="E66" s="477">
        <v>18852</v>
      </c>
      <c r="F66" s="539"/>
      <c r="G66" s="477">
        <v>31050</v>
      </c>
      <c r="H66" s="539"/>
      <c r="I66" s="537">
        <f t="shared" si="13"/>
        <v>0.9802412645590682</v>
      </c>
      <c r="J66" s="538"/>
      <c r="K66" s="81"/>
      <c r="L66" s="496">
        <f t="shared" si="14"/>
        <v>1.647040101845958</v>
      </c>
      <c r="M66" s="497"/>
    </row>
    <row r="67" spans="1:13" ht="12.75">
      <c r="A67" s="79" t="s">
        <v>72</v>
      </c>
      <c r="B67" s="80"/>
      <c r="C67" s="476">
        <v>14.68</v>
      </c>
      <c r="D67" s="476"/>
      <c r="E67" s="867">
        <v>13.6</v>
      </c>
      <c r="F67" s="868"/>
      <c r="G67" s="476">
        <v>20.83</v>
      </c>
      <c r="H67" s="539"/>
      <c r="I67" s="537">
        <f t="shared" si="13"/>
        <v>0.9264305177111717</v>
      </c>
      <c r="J67" s="538"/>
      <c r="K67" s="81"/>
      <c r="L67" s="496">
        <f t="shared" si="14"/>
        <v>1.5316176470588234</v>
      </c>
      <c r="M67" s="497"/>
    </row>
    <row r="68" spans="1:13" ht="12.75">
      <c r="A68" s="82" t="s">
        <v>73</v>
      </c>
      <c r="B68" s="83"/>
      <c r="C68" s="476">
        <v>8.86</v>
      </c>
      <c r="D68" s="476"/>
      <c r="E68" s="867">
        <v>8.43</v>
      </c>
      <c r="F68" s="868"/>
      <c r="G68" s="867">
        <v>7.72</v>
      </c>
      <c r="H68" s="868"/>
      <c r="I68" s="537">
        <f t="shared" si="13"/>
        <v>0.9514672686230249</v>
      </c>
      <c r="J68" s="538"/>
      <c r="K68" s="81"/>
      <c r="L68" s="496">
        <f t="shared" si="14"/>
        <v>0.9157769869513642</v>
      </c>
      <c r="M68" s="497"/>
    </row>
    <row r="69" spans="1:13" ht="12.75">
      <c r="A69" s="84"/>
      <c r="B69" s="85"/>
      <c r="C69" s="85"/>
      <c r="D69" s="85"/>
      <c r="E69" s="85"/>
      <c r="F69" s="86"/>
      <c r="G69" s="85"/>
      <c r="H69" s="86"/>
      <c r="I69" s="87"/>
      <c r="J69" s="88"/>
      <c r="K69" s="88"/>
      <c r="L69" s="88"/>
      <c r="M69" s="89"/>
    </row>
    <row r="70" spans="1:13" ht="12.75">
      <c r="A70" s="90" t="s">
        <v>74</v>
      </c>
      <c r="B70" s="91"/>
      <c r="C70" s="476">
        <v>20.77</v>
      </c>
      <c r="D70" s="476"/>
      <c r="E70" s="476">
        <v>21.19</v>
      </c>
      <c r="F70" s="539"/>
      <c r="G70" s="867">
        <v>28.8</v>
      </c>
      <c r="H70" s="868"/>
      <c r="I70" s="526">
        <f>E70/C70</f>
        <v>1.0202214732787676</v>
      </c>
      <c r="J70" s="527"/>
      <c r="K70" s="92"/>
      <c r="L70" s="527">
        <f>G70/E70</f>
        <v>1.359131665880132</v>
      </c>
      <c r="M70" s="536"/>
    </row>
    <row r="71" spans="1:13" ht="12.75">
      <c r="A71" s="79" t="s">
        <v>75</v>
      </c>
      <c r="B71" s="80"/>
      <c r="C71" s="867">
        <v>19.1</v>
      </c>
      <c r="D71" s="867"/>
      <c r="E71" s="867">
        <v>19.24</v>
      </c>
      <c r="F71" s="868"/>
      <c r="G71" s="867">
        <v>26.52</v>
      </c>
      <c r="H71" s="868"/>
      <c r="I71" s="526">
        <f>E71/C71</f>
        <v>1.007329842931937</v>
      </c>
      <c r="J71" s="527"/>
      <c r="K71" s="92"/>
      <c r="L71" s="527">
        <f>G71/E71</f>
        <v>1.3783783783783785</v>
      </c>
      <c r="M71" s="536"/>
    </row>
    <row r="72" spans="1:13" ht="13.5" thickBot="1">
      <c r="A72" s="93" t="s">
        <v>76</v>
      </c>
      <c r="B72" s="94"/>
      <c r="C72" s="529">
        <v>15.23</v>
      </c>
      <c r="D72" s="529"/>
      <c r="E72" s="534">
        <v>14.46</v>
      </c>
      <c r="F72" s="535"/>
      <c r="G72" s="534">
        <v>22.84</v>
      </c>
      <c r="H72" s="535"/>
      <c r="I72" s="886">
        <f>E72/C72</f>
        <v>0.9494418910045962</v>
      </c>
      <c r="J72" s="534"/>
      <c r="K72" s="95"/>
      <c r="L72" s="534">
        <f>G72/E72</f>
        <v>1.5795297372060857</v>
      </c>
      <c r="M72" s="535"/>
    </row>
    <row r="73" spans="1:8" ht="6" customHeight="1">
      <c r="A73" s="96"/>
      <c r="B73" s="1"/>
      <c r="C73" s="1"/>
      <c r="D73" s="72"/>
      <c r="E73" s="1"/>
      <c r="F73" s="1"/>
      <c r="G73" s="1"/>
      <c r="H73" s="1"/>
    </row>
    <row r="74" spans="1:8" ht="12.75">
      <c r="A74" s="3" t="s">
        <v>77</v>
      </c>
      <c r="B74" s="1" t="s">
        <v>78</v>
      </c>
      <c r="C74" s="1"/>
      <c r="D74" s="72"/>
      <c r="E74" s="1"/>
      <c r="F74" s="1"/>
      <c r="G74" s="1"/>
      <c r="H74" s="1"/>
    </row>
    <row r="75" ht="15.75" customHeight="1">
      <c r="A75" s="2"/>
    </row>
    <row r="76" spans="1:17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8:17" ht="8.25" customHeight="1">
      <c r="H77" s="1"/>
      <c r="P77"/>
      <c r="Q77"/>
    </row>
    <row r="78" spans="1:8" ht="13.5" thickBot="1">
      <c r="A78" s="3" t="s">
        <v>225</v>
      </c>
      <c r="B78" s="1"/>
      <c r="C78" s="1"/>
      <c r="D78" s="1"/>
      <c r="E78" s="1"/>
      <c r="F78" s="1"/>
      <c r="G78" s="1"/>
      <c r="H78" s="1"/>
    </row>
    <row r="79" spans="1:17" ht="12.75">
      <c r="A79" s="578" t="s">
        <v>80</v>
      </c>
      <c r="B79" s="579"/>
      <c r="C79" s="579"/>
      <c r="D79" s="580"/>
      <c r="E79" s="584" t="s">
        <v>49</v>
      </c>
      <c r="F79" s="585"/>
      <c r="G79" s="840"/>
      <c r="H79" s="578" t="s">
        <v>81</v>
      </c>
      <c r="I79" s="579"/>
      <c r="J79" s="579"/>
      <c r="K79" s="579"/>
      <c r="L79" s="580"/>
      <c r="M79" s="584" t="s">
        <v>49</v>
      </c>
      <c r="N79" s="585"/>
      <c r="O79" s="586"/>
      <c r="P79"/>
      <c r="Q79"/>
    </row>
    <row r="80" spans="1:17" ht="13.5" thickBot="1">
      <c r="A80" s="581"/>
      <c r="B80" s="582"/>
      <c r="C80" s="582"/>
      <c r="D80" s="583"/>
      <c r="E80" s="587"/>
      <c r="F80" s="588"/>
      <c r="G80" s="841"/>
      <c r="H80" s="581"/>
      <c r="I80" s="582"/>
      <c r="J80" s="582"/>
      <c r="K80" s="582"/>
      <c r="L80" s="583"/>
      <c r="M80" s="587"/>
      <c r="N80" s="588"/>
      <c r="O80" s="589"/>
      <c r="P80"/>
      <c r="Q80"/>
    </row>
    <row r="81" spans="1:17" ht="12.75">
      <c r="A81" s="637" t="s">
        <v>226</v>
      </c>
      <c r="B81" s="638"/>
      <c r="C81" s="638"/>
      <c r="D81" s="638"/>
      <c r="E81" s="832">
        <f>14550+15000</f>
        <v>29550</v>
      </c>
      <c r="F81" s="833"/>
      <c r="G81" s="834"/>
      <c r="H81" s="575" t="s">
        <v>159</v>
      </c>
      <c r="I81" s="576"/>
      <c r="J81" s="576"/>
      <c r="K81" s="576"/>
      <c r="L81" s="577"/>
      <c r="M81" s="608">
        <v>2000</v>
      </c>
      <c r="N81" s="609"/>
      <c r="O81" s="565"/>
      <c r="P81"/>
      <c r="Q81"/>
    </row>
    <row r="82" spans="1:17" ht="12.75">
      <c r="A82" s="559" t="s">
        <v>227</v>
      </c>
      <c r="B82" s="560"/>
      <c r="C82" s="560"/>
      <c r="D82" s="560"/>
      <c r="E82" s="598">
        <v>1500</v>
      </c>
      <c r="F82" s="830"/>
      <c r="G82" s="831"/>
      <c r="H82" s="559"/>
      <c r="I82" s="560"/>
      <c r="J82" s="560"/>
      <c r="K82" s="560"/>
      <c r="L82" s="560"/>
      <c r="M82" s="598"/>
      <c r="N82" s="599"/>
      <c r="O82" s="600"/>
      <c r="P82"/>
      <c r="Q82"/>
    </row>
    <row r="83" spans="1:17" ht="12.75">
      <c r="A83" s="559" t="s">
        <v>228</v>
      </c>
      <c r="B83" s="560"/>
      <c r="C83" s="560"/>
      <c r="D83" s="560"/>
      <c r="E83" s="598">
        <v>4750</v>
      </c>
      <c r="F83" s="830"/>
      <c r="G83" s="831"/>
      <c r="H83" s="559"/>
      <c r="I83" s="560"/>
      <c r="J83" s="560"/>
      <c r="K83" s="560"/>
      <c r="L83" s="560"/>
      <c r="M83" s="598"/>
      <c r="N83" s="599"/>
      <c r="O83" s="600"/>
      <c r="P83"/>
      <c r="Q83"/>
    </row>
    <row r="84" spans="1:17" ht="12.75">
      <c r="A84" s="559" t="s">
        <v>229</v>
      </c>
      <c r="B84" s="560"/>
      <c r="C84" s="560"/>
      <c r="D84" s="560"/>
      <c r="E84" s="598">
        <v>250</v>
      </c>
      <c r="F84" s="830"/>
      <c r="G84" s="831"/>
      <c r="H84" s="559"/>
      <c r="I84" s="560"/>
      <c r="J84" s="560"/>
      <c r="K84" s="560"/>
      <c r="L84" s="560"/>
      <c r="M84" s="598"/>
      <c r="N84" s="599"/>
      <c r="O84" s="600"/>
      <c r="P84"/>
      <c r="Q84"/>
    </row>
    <row r="85" spans="1:17" ht="12.75">
      <c r="A85" s="559" t="s">
        <v>157</v>
      </c>
      <c r="B85" s="560"/>
      <c r="C85" s="560"/>
      <c r="D85" s="560"/>
      <c r="E85" s="598">
        <v>850</v>
      </c>
      <c r="F85" s="830"/>
      <c r="G85" s="831"/>
      <c r="H85" s="559"/>
      <c r="I85" s="560"/>
      <c r="J85" s="560"/>
      <c r="K85" s="560"/>
      <c r="L85" s="560"/>
      <c r="M85" s="598"/>
      <c r="N85" s="599"/>
      <c r="O85" s="600"/>
      <c r="P85"/>
      <c r="Q85"/>
    </row>
    <row r="86" spans="1:17" ht="12.75">
      <c r="A86" s="559" t="s">
        <v>230</v>
      </c>
      <c r="B86" s="560"/>
      <c r="C86" s="560"/>
      <c r="D86" s="560"/>
      <c r="E86" s="598">
        <v>250</v>
      </c>
      <c r="F86" s="830"/>
      <c r="G86" s="831"/>
      <c r="H86" s="559"/>
      <c r="I86" s="560"/>
      <c r="J86" s="560"/>
      <c r="K86" s="560"/>
      <c r="L86" s="560"/>
      <c r="M86" s="598"/>
      <c r="N86" s="599"/>
      <c r="O86" s="600"/>
      <c r="P86"/>
      <c r="Q86"/>
    </row>
    <row r="87" spans="1:17" ht="12.75">
      <c r="A87" s="559"/>
      <c r="B87" s="560"/>
      <c r="C87" s="560"/>
      <c r="D87" s="560"/>
      <c r="E87" s="598"/>
      <c r="F87" s="830"/>
      <c r="G87" s="831"/>
      <c r="H87" s="559"/>
      <c r="I87" s="560"/>
      <c r="J87" s="560"/>
      <c r="K87" s="560"/>
      <c r="L87" s="560"/>
      <c r="M87" s="598"/>
      <c r="N87" s="599"/>
      <c r="O87" s="600"/>
      <c r="P87"/>
      <c r="Q87"/>
    </row>
    <row r="88" spans="1:17" ht="12.75">
      <c r="A88" s="559"/>
      <c r="B88" s="560"/>
      <c r="C88" s="560"/>
      <c r="D88" s="560"/>
      <c r="E88" s="598"/>
      <c r="F88" s="830"/>
      <c r="G88" s="831"/>
      <c r="H88" s="559"/>
      <c r="I88" s="560"/>
      <c r="J88" s="560"/>
      <c r="K88" s="560"/>
      <c r="L88" s="560"/>
      <c r="M88" s="598"/>
      <c r="N88" s="599"/>
      <c r="O88" s="600"/>
      <c r="P88"/>
      <c r="Q88"/>
    </row>
    <row r="89" spans="1:17" ht="13.5" thickBot="1">
      <c r="A89" s="827"/>
      <c r="B89" s="828"/>
      <c r="C89" s="828"/>
      <c r="D89" s="829"/>
      <c r="E89" s="845"/>
      <c r="F89" s="846"/>
      <c r="G89" s="847"/>
      <c r="H89" s="613"/>
      <c r="I89" s="614"/>
      <c r="J89" s="614"/>
      <c r="K89" s="614"/>
      <c r="L89" s="614"/>
      <c r="M89" s="615"/>
      <c r="N89" s="616"/>
      <c r="O89" s="617"/>
      <c r="P89"/>
      <c r="Q89"/>
    </row>
    <row r="90" spans="1:15" s="98" customFormat="1" ht="16.5" customHeight="1" thickBot="1">
      <c r="A90" s="629" t="s">
        <v>92</v>
      </c>
      <c r="B90" s="630"/>
      <c r="C90" s="630"/>
      <c r="D90" s="630"/>
      <c r="E90" s="842">
        <f>SUM(E81:G89,M81:O89)</f>
        <v>39150</v>
      </c>
      <c r="F90" s="843"/>
      <c r="G90" s="844"/>
      <c r="H90" s="97"/>
      <c r="I90" s="97"/>
      <c r="J90" s="97"/>
      <c r="K90" s="97"/>
      <c r="L90" s="97"/>
      <c r="M90" s="97"/>
      <c r="N90" s="97"/>
      <c r="O90" s="97"/>
    </row>
    <row r="91" spans="1:15" s="98" customFormat="1" ht="16.5" customHeight="1">
      <c r="A91" s="99"/>
      <c r="B91" s="100"/>
      <c r="C91" s="100"/>
      <c r="D91" s="100"/>
      <c r="E91" s="101"/>
      <c r="F91" s="102"/>
      <c r="G91" s="102"/>
      <c r="H91" s="97"/>
      <c r="I91" s="97"/>
      <c r="J91" s="97"/>
      <c r="K91" s="97"/>
      <c r="L91" s="97"/>
      <c r="M91" s="97"/>
      <c r="N91" s="97"/>
      <c r="O91" s="97"/>
    </row>
    <row r="92" spans="1:15" s="98" customFormat="1" ht="16.5" customHeight="1">
      <c r="A92" s="99"/>
      <c r="B92" s="100"/>
      <c r="C92" s="100"/>
      <c r="D92" s="100"/>
      <c r="E92" s="101"/>
      <c r="F92" s="102"/>
      <c r="G92" s="102"/>
      <c r="H92" s="97"/>
      <c r="I92" s="97"/>
      <c r="J92" s="97"/>
      <c r="K92" s="97"/>
      <c r="L92" s="97"/>
      <c r="M92" s="97"/>
      <c r="N92" s="97"/>
      <c r="O92" s="97"/>
    </row>
    <row r="93" spans="1:15" s="98" customFormat="1" ht="16.5" customHeight="1">
      <c r="A93" s="99"/>
      <c r="B93" s="100"/>
      <c r="C93" s="100"/>
      <c r="D93" s="100"/>
      <c r="E93" s="101"/>
      <c r="F93" s="102"/>
      <c r="G93" s="102"/>
      <c r="H93" s="97"/>
      <c r="I93" s="97"/>
      <c r="J93" s="97"/>
      <c r="K93" s="97"/>
      <c r="L93" s="97"/>
      <c r="M93" s="97"/>
      <c r="N93" s="97"/>
      <c r="O93" s="97"/>
    </row>
    <row r="94" spans="8:17" ht="12.75">
      <c r="H94" s="1"/>
      <c r="P94"/>
      <c r="Q94"/>
    </row>
    <row r="95" ht="13.5" thickBot="1"/>
    <row r="96" spans="1:15" s="104" customFormat="1" ht="17.25" customHeight="1">
      <c r="A96" s="904" t="s">
        <v>94</v>
      </c>
      <c r="B96" s="626" t="s">
        <v>95</v>
      </c>
      <c r="C96" s="810" t="s">
        <v>96</v>
      </c>
      <c r="D96" s="491"/>
      <c r="E96" s="491"/>
      <c r="F96" s="491"/>
      <c r="G96" s="491"/>
      <c r="H96" s="491"/>
      <c r="I96" s="491"/>
      <c r="J96" s="610" t="s">
        <v>97</v>
      </c>
      <c r="K96" s="1"/>
      <c r="L96" s="1"/>
      <c r="M96" s="1"/>
      <c r="N96" s="1"/>
      <c r="O96" s="1"/>
    </row>
    <row r="97" spans="1:15" s="104" customFormat="1" ht="17.25" customHeight="1">
      <c r="A97" s="905"/>
      <c r="B97" s="909"/>
      <c r="C97" s="415" t="s">
        <v>98</v>
      </c>
      <c r="D97" s="618" t="s">
        <v>99</v>
      </c>
      <c r="E97" s="619"/>
      <c r="F97" s="619"/>
      <c r="G97" s="619"/>
      <c r="H97" s="619"/>
      <c r="I97" s="620"/>
      <c r="J97" s="907"/>
      <c r="K97" s="1"/>
      <c r="L97" s="1"/>
      <c r="M97" s="1"/>
      <c r="N97" s="1"/>
      <c r="O97" s="1"/>
    </row>
    <row r="98" spans="1:15" s="104" customFormat="1" ht="11.25" customHeight="1" thickBot="1">
      <c r="A98" s="906"/>
      <c r="B98" s="910"/>
      <c r="C98" s="416"/>
      <c r="D98" s="105">
        <v>1</v>
      </c>
      <c r="E98" s="105">
        <v>2</v>
      </c>
      <c r="F98" s="105">
        <v>3</v>
      </c>
      <c r="G98" s="105">
        <v>4</v>
      </c>
      <c r="H98" s="105">
        <v>5</v>
      </c>
      <c r="I98" s="106">
        <v>6</v>
      </c>
      <c r="J98" s="908"/>
      <c r="K98" s="97"/>
      <c r="L98" s="97"/>
      <c r="M98" s="97"/>
      <c r="N98" s="97"/>
      <c r="O98" s="97"/>
    </row>
    <row r="99" spans="1:15" s="104" customFormat="1" ht="17.25" customHeight="1" thickBot="1">
      <c r="A99" s="417">
        <f>1220485-897478-118507-12898-2597</f>
        <v>189005</v>
      </c>
      <c r="B99" s="418">
        <v>114216</v>
      </c>
      <c r="C99" s="419">
        <f>SUM(D99:I99)</f>
        <v>11500</v>
      </c>
      <c r="D99" s="418">
        <v>480</v>
      </c>
      <c r="E99" s="418">
        <v>9860</v>
      </c>
      <c r="F99" s="418">
        <v>50</v>
      </c>
      <c r="G99" s="418">
        <v>160</v>
      </c>
      <c r="H99" s="418">
        <v>740</v>
      </c>
      <c r="I99" s="420">
        <v>210</v>
      </c>
      <c r="J99" s="421">
        <f>SUM(A99-B99-C99)</f>
        <v>63289</v>
      </c>
      <c r="K99" s="1"/>
      <c r="L99" s="1"/>
      <c r="M99" s="1"/>
      <c r="N99" s="1"/>
      <c r="O99" s="1"/>
    </row>
    <row r="100" spans="1:15" s="104" customFormat="1" ht="17.25" customHeight="1">
      <c r="A100" s="103"/>
      <c r="B100" s="112"/>
      <c r="C100" s="112"/>
      <c r="D100" s="112"/>
      <c r="E100" s="112"/>
      <c r="F100" s="112"/>
      <c r="G100" s="112"/>
      <c r="H100" s="112"/>
      <c r="I100" s="112"/>
      <c r="J100" s="1"/>
      <c r="K100" s="1"/>
      <c r="L100" s="1"/>
      <c r="M100" s="1"/>
      <c r="N100" s="1"/>
      <c r="O100" s="1"/>
    </row>
    <row r="101" spans="1:15" s="104" customFormat="1" ht="17.25" customHeight="1">
      <c r="A101" s="103"/>
      <c r="B101" s="112"/>
      <c r="C101" s="112"/>
      <c r="D101" s="112"/>
      <c r="E101" s="112"/>
      <c r="F101" s="112"/>
      <c r="G101" s="112"/>
      <c r="H101" s="112"/>
      <c r="I101" s="112"/>
      <c r="J101" s="1"/>
      <c r="K101" s="1"/>
      <c r="L101" s="1"/>
      <c r="M101" s="1"/>
      <c r="N101" s="1"/>
      <c r="O101" s="1"/>
    </row>
    <row r="102" spans="1:15" s="104" customFormat="1" ht="17.25" customHeight="1" thickBot="1">
      <c r="A102" s="103"/>
      <c r="B102" s="112"/>
      <c r="C102" s="112"/>
      <c r="D102" s="112"/>
      <c r="E102" s="112"/>
      <c r="F102" s="112"/>
      <c r="G102" s="112"/>
      <c r="H102" s="112"/>
      <c r="I102" s="112"/>
      <c r="J102" s="1"/>
      <c r="K102" s="1"/>
      <c r="L102" s="1"/>
      <c r="M102" s="1"/>
      <c r="N102" s="1"/>
      <c r="O102" s="1"/>
    </row>
    <row r="103" spans="1:17" ht="12.75">
      <c r="A103" s="892" t="s">
        <v>100</v>
      </c>
      <c r="B103" s="568" t="s">
        <v>101</v>
      </c>
      <c r="C103" s="570" t="s">
        <v>102</v>
      </c>
      <c r="D103" s="571"/>
      <c r="E103" s="571"/>
      <c r="F103" s="572"/>
      <c r="G103" s="573" t="s">
        <v>103</v>
      </c>
      <c r="H103" s="887" t="s">
        <v>104</v>
      </c>
      <c r="I103" s="523" t="s">
        <v>105</v>
      </c>
      <c r="J103" s="524"/>
      <c r="K103" s="524"/>
      <c r="L103" s="525"/>
      <c r="Q103"/>
    </row>
    <row r="104" spans="1:17" ht="18.75" thickBot="1">
      <c r="A104" s="893"/>
      <c r="B104" s="569"/>
      <c r="C104" s="113" t="s">
        <v>106</v>
      </c>
      <c r="D104" s="114" t="s">
        <v>107</v>
      </c>
      <c r="E104" s="114" t="s">
        <v>108</v>
      </c>
      <c r="F104" s="115" t="s">
        <v>109</v>
      </c>
      <c r="G104" s="574"/>
      <c r="H104" s="888"/>
      <c r="I104" s="422" t="s">
        <v>110</v>
      </c>
      <c r="J104" s="423" t="s">
        <v>107</v>
      </c>
      <c r="K104" s="423" t="s">
        <v>108</v>
      </c>
      <c r="L104" s="424" t="s">
        <v>111</v>
      </c>
      <c r="Q104"/>
    </row>
    <row r="105" spans="1:17" ht="12.75">
      <c r="A105" s="425" t="s">
        <v>112</v>
      </c>
      <c r="B105" s="426">
        <v>11186</v>
      </c>
      <c r="C105" s="427" t="s">
        <v>231</v>
      </c>
      <c r="D105" s="427" t="s">
        <v>231</v>
      </c>
      <c r="E105" s="427" t="s">
        <v>231</v>
      </c>
      <c r="F105" s="427" t="s">
        <v>231</v>
      </c>
      <c r="G105" s="428">
        <v>14898</v>
      </c>
      <c r="H105" s="429" t="s">
        <v>231</v>
      </c>
      <c r="I105" s="430" t="s">
        <v>231</v>
      </c>
      <c r="J105" s="431" t="s">
        <v>231</v>
      </c>
      <c r="K105" s="431" t="s">
        <v>231</v>
      </c>
      <c r="L105" s="432" t="s">
        <v>231</v>
      </c>
      <c r="Q105"/>
    </row>
    <row r="106" spans="1:17" ht="12.75">
      <c r="A106" s="433" t="s">
        <v>113</v>
      </c>
      <c r="B106" s="434">
        <v>548</v>
      </c>
      <c r="C106" s="132">
        <v>548</v>
      </c>
      <c r="D106" s="132">
        <v>44</v>
      </c>
      <c r="E106" s="132">
        <v>0</v>
      </c>
      <c r="F106" s="132">
        <f>C106+D106-E106</f>
        <v>592</v>
      </c>
      <c r="G106" s="435">
        <v>592</v>
      </c>
      <c r="H106" s="436">
        <f>F106-G106</f>
        <v>0</v>
      </c>
      <c r="I106" s="437">
        <f>F106</f>
        <v>592</v>
      </c>
      <c r="J106" s="132"/>
      <c r="K106" s="132"/>
      <c r="L106" s="438">
        <f>I106+J106-K106</f>
        <v>592</v>
      </c>
      <c r="Q106"/>
    </row>
    <row r="107" spans="1:17" ht="12.75">
      <c r="A107" s="433" t="s">
        <v>114</v>
      </c>
      <c r="B107" s="434">
        <v>184</v>
      </c>
      <c r="C107" s="132">
        <v>184</v>
      </c>
      <c r="D107" s="132">
        <v>176</v>
      </c>
      <c r="E107" s="132">
        <v>205</v>
      </c>
      <c r="F107" s="132">
        <f>C107+D107-E107</f>
        <v>155</v>
      </c>
      <c r="G107" s="435">
        <v>155</v>
      </c>
      <c r="H107" s="436">
        <f>F107-G107</f>
        <v>0</v>
      </c>
      <c r="I107" s="437">
        <f>F107</f>
        <v>155</v>
      </c>
      <c r="J107" s="132"/>
      <c r="K107" s="132"/>
      <c r="L107" s="438">
        <f>I107+J107-K107</f>
        <v>155</v>
      </c>
      <c r="Q107"/>
    </row>
    <row r="108" spans="1:17" ht="12.75">
      <c r="A108" s="433" t="s">
        <v>115</v>
      </c>
      <c r="B108" s="434">
        <v>10124</v>
      </c>
      <c r="C108" s="431" t="s">
        <v>231</v>
      </c>
      <c r="D108" s="431" t="s">
        <v>231</v>
      </c>
      <c r="E108" s="431" t="s">
        <v>231</v>
      </c>
      <c r="F108" s="431" t="s">
        <v>231</v>
      </c>
      <c r="G108" s="435">
        <v>13737</v>
      </c>
      <c r="H108" s="429" t="s">
        <v>231</v>
      </c>
      <c r="I108" s="431" t="s">
        <v>231</v>
      </c>
      <c r="J108" s="431" t="s">
        <v>231</v>
      </c>
      <c r="K108" s="431" t="s">
        <v>231</v>
      </c>
      <c r="L108" s="432" t="s">
        <v>231</v>
      </c>
      <c r="Q108"/>
    </row>
    <row r="109" spans="1:17" ht="12.75">
      <c r="A109" s="433" t="s">
        <v>116</v>
      </c>
      <c r="B109" s="437">
        <v>330</v>
      </c>
      <c r="C109" s="132">
        <v>330</v>
      </c>
      <c r="D109" s="132">
        <v>12083</v>
      </c>
      <c r="E109" s="132">
        <v>11999</v>
      </c>
      <c r="F109" s="132">
        <f>C109+D109-E109</f>
        <v>414</v>
      </c>
      <c r="G109" s="438">
        <v>414</v>
      </c>
      <c r="H109" s="436">
        <f>F109-G109</f>
        <v>0</v>
      </c>
      <c r="I109" s="437">
        <f>F109</f>
        <v>414</v>
      </c>
      <c r="J109" s="439">
        <v>11500</v>
      </c>
      <c r="K109" s="439">
        <v>11520</v>
      </c>
      <c r="L109" s="438">
        <f>I109+J109-K109</f>
        <v>394</v>
      </c>
      <c r="Q109"/>
    </row>
    <row r="110" spans="1:17" ht="13.5" thickBot="1">
      <c r="A110" s="440" t="s">
        <v>117</v>
      </c>
      <c r="B110" s="441">
        <v>376</v>
      </c>
      <c r="C110" s="442">
        <v>425</v>
      </c>
      <c r="D110" s="442">
        <v>672</v>
      </c>
      <c r="E110" s="442">
        <v>690</v>
      </c>
      <c r="F110" s="442">
        <f>C110+D110-E110</f>
        <v>407</v>
      </c>
      <c r="G110" s="443">
        <v>344</v>
      </c>
      <c r="H110" s="444">
        <f>F110-G110</f>
        <v>63</v>
      </c>
      <c r="I110" s="441">
        <f>F110</f>
        <v>407</v>
      </c>
      <c r="J110" s="445">
        <v>705</v>
      </c>
      <c r="K110" s="445">
        <v>705</v>
      </c>
      <c r="L110" s="446">
        <f>I110-K110+J110</f>
        <v>407</v>
      </c>
      <c r="N110"/>
      <c r="Q110"/>
    </row>
    <row r="111" ht="13.5" thickBot="1">
      <c r="O111"/>
    </row>
    <row r="112" spans="1:17" ht="12.75">
      <c r="A112" s="566" t="s">
        <v>118</v>
      </c>
      <c r="B112" s="890" t="s">
        <v>10</v>
      </c>
      <c r="C112" s="490" t="s">
        <v>119</v>
      </c>
      <c r="D112" s="564"/>
      <c r="E112" s="564"/>
      <c r="F112" s="564"/>
      <c r="G112" s="564"/>
      <c r="H112" s="565"/>
      <c r="I112" s="146"/>
      <c r="O112"/>
      <c r="P112"/>
      <c r="Q112"/>
    </row>
    <row r="113" spans="1:17" ht="12.75">
      <c r="A113" s="889"/>
      <c r="B113" s="891"/>
      <c r="C113" s="147" t="s">
        <v>120</v>
      </c>
      <c r="D113" s="148" t="s">
        <v>121</v>
      </c>
      <c r="E113" s="148" t="s">
        <v>122</v>
      </c>
      <c r="F113" s="148" t="s">
        <v>123</v>
      </c>
      <c r="G113" s="149" t="s">
        <v>124</v>
      </c>
      <c r="H113" s="150" t="s">
        <v>98</v>
      </c>
      <c r="I113" s="146"/>
      <c r="O113"/>
      <c r="P113"/>
      <c r="Q113"/>
    </row>
    <row r="114" spans="1:17" ht="12.75">
      <c r="A114" s="447" t="s">
        <v>168</v>
      </c>
      <c r="B114" s="436">
        <v>1545</v>
      </c>
      <c r="C114" s="132">
        <v>29.72</v>
      </c>
      <c r="D114" s="132">
        <v>29.99</v>
      </c>
      <c r="E114" s="132">
        <v>14.78</v>
      </c>
      <c r="F114" s="132">
        <v>0</v>
      </c>
      <c r="G114" s="448">
        <v>3.81</v>
      </c>
      <c r="H114" s="438">
        <f>SUM(C114:G114)</f>
        <v>78.3</v>
      </c>
      <c r="I114" s="146"/>
      <c r="P114"/>
      <c r="Q114"/>
    </row>
    <row r="115" spans="1:17" ht="13.5" thickBot="1">
      <c r="A115" s="449" t="s">
        <v>169</v>
      </c>
      <c r="B115" s="444">
        <v>4396</v>
      </c>
      <c r="C115" s="442">
        <v>0</v>
      </c>
      <c r="D115" s="442">
        <v>0</v>
      </c>
      <c r="E115" s="442">
        <v>0</v>
      </c>
      <c r="F115" s="442">
        <v>0</v>
      </c>
      <c r="G115" s="450">
        <v>0</v>
      </c>
      <c r="H115" s="443">
        <f>SUM(C115:G115)</f>
        <v>0</v>
      </c>
      <c r="I115" s="146"/>
      <c r="P115"/>
      <c r="Q115"/>
    </row>
    <row r="117" ht="13.5" thickBot="1"/>
    <row r="118" spans="1:14" ht="24" customHeight="1">
      <c r="A118" s="515" t="s">
        <v>127</v>
      </c>
      <c r="B118" s="517" t="s">
        <v>128</v>
      </c>
      <c r="C118" s="518"/>
      <c r="D118" s="518"/>
      <c r="E118" s="519"/>
      <c r="F118" s="520" t="s">
        <v>129</v>
      </c>
      <c r="G118" s="521"/>
      <c r="H118" s="521"/>
      <c r="I118" s="522"/>
      <c r="J118" s="520" t="s">
        <v>130</v>
      </c>
      <c r="K118" s="521"/>
      <c r="L118" s="521"/>
      <c r="M118" s="521"/>
      <c r="N118" s="522"/>
    </row>
    <row r="119" spans="1:14" ht="12.75">
      <c r="A119" s="516"/>
      <c r="B119" s="154">
        <v>2004</v>
      </c>
      <c r="C119" s="154">
        <v>2005</v>
      </c>
      <c r="D119" s="154">
        <v>2006</v>
      </c>
      <c r="E119" s="155" t="s">
        <v>131</v>
      </c>
      <c r="F119" s="154">
        <v>2004</v>
      </c>
      <c r="G119" s="154">
        <v>2005</v>
      </c>
      <c r="H119" s="154">
        <v>2006</v>
      </c>
      <c r="I119" s="155" t="s">
        <v>131</v>
      </c>
      <c r="J119" s="156">
        <v>2003</v>
      </c>
      <c r="K119" s="154">
        <v>2004</v>
      </c>
      <c r="L119" s="154">
        <v>2005</v>
      </c>
      <c r="M119" s="154">
        <v>2006</v>
      </c>
      <c r="N119" s="155" t="s">
        <v>131</v>
      </c>
    </row>
    <row r="120" spans="1:14" ht="6" customHeight="1">
      <c r="A120" s="84"/>
      <c r="B120" s="158"/>
      <c r="C120" s="158"/>
      <c r="D120" s="158"/>
      <c r="E120" s="159"/>
      <c r="F120" s="158"/>
      <c r="G120" s="158"/>
      <c r="H120" s="158"/>
      <c r="I120" s="160"/>
      <c r="J120" s="80"/>
      <c r="K120" s="162"/>
      <c r="L120" s="162"/>
      <c r="M120" s="162"/>
      <c r="N120" s="160"/>
    </row>
    <row r="121" spans="1:14" ht="12.75">
      <c r="A121" s="163" t="s">
        <v>132</v>
      </c>
      <c r="B121" s="165">
        <v>41</v>
      </c>
      <c r="C121" s="165">
        <v>38</v>
      </c>
      <c r="D121" s="165">
        <v>37</v>
      </c>
      <c r="E121" s="166">
        <f>D121-C121</f>
        <v>-1</v>
      </c>
      <c r="F121" s="165">
        <v>39</v>
      </c>
      <c r="G121" s="165">
        <v>36</v>
      </c>
      <c r="H121" s="165">
        <v>36</v>
      </c>
      <c r="I121" s="166">
        <f>H121-G121</f>
        <v>0</v>
      </c>
      <c r="J121" s="168">
        <v>18075</v>
      </c>
      <c r="K121" s="169">
        <v>19746</v>
      </c>
      <c r="L121" s="169">
        <v>20373</v>
      </c>
      <c r="M121" s="169">
        <v>21644</v>
      </c>
      <c r="N121" s="166">
        <f>M121-L121</f>
        <v>1271</v>
      </c>
    </row>
    <row r="122" spans="1:14" ht="12.75">
      <c r="A122" s="163" t="s">
        <v>133</v>
      </c>
      <c r="B122" s="165">
        <v>123</v>
      </c>
      <c r="C122" s="165">
        <v>123</v>
      </c>
      <c r="D122" s="165">
        <v>122</v>
      </c>
      <c r="E122" s="166">
        <f>D122-C122</f>
        <v>-1</v>
      </c>
      <c r="F122" s="165">
        <v>125</v>
      </c>
      <c r="G122" s="165">
        <v>122</v>
      </c>
      <c r="H122" s="165">
        <v>122</v>
      </c>
      <c r="I122" s="166">
        <f>H122-G122</f>
        <v>0</v>
      </c>
      <c r="J122" s="168">
        <v>13190</v>
      </c>
      <c r="K122" s="169">
        <v>13991</v>
      </c>
      <c r="L122" s="169">
        <v>15123</v>
      </c>
      <c r="M122" s="169">
        <v>16247</v>
      </c>
      <c r="N122" s="166">
        <f>M122-L122</f>
        <v>1124</v>
      </c>
    </row>
    <row r="123" spans="1:14" ht="13.5" thickBot="1">
      <c r="A123" s="171" t="s">
        <v>134</v>
      </c>
      <c r="B123" s="173">
        <v>20</v>
      </c>
      <c r="C123" s="173">
        <v>15</v>
      </c>
      <c r="D123" s="173">
        <v>13</v>
      </c>
      <c r="E123" s="174">
        <f>D123-C123</f>
        <v>-2</v>
      </c>
      <c r="F123" s="173">
        <v>20</v>
      </c>
      <c r="G123" s="173">
        <v>10</v>
      </c>
      <c r="H123" s="173">
        <v>10</v>
      </c>
      <c r="I123" s="174">
        <f>H123-G123</f>
        <v>0</v>
      </c>
      <c r="J123" s="176">
        <v>10334</v>
      </c>
      <c r="K123" s="177">
        <v>11152</v>
      </c>
      <c r="L123" s="177">
        <v>11094</v>
      </c>
      <c r="M123" s="177">
        <v>12115</v>
      </c>
      <c r="N123" s="174">
        <f>M123-L123</f>
        <v>1021</v>
      </c>
    </row>
    <row r="124" spans="1:14" ht="13.5" thickTop="1">
      <c r="A124" s="179" t="s">
        <v>10</v>
      </c>
      <c r="B124" s="180">
        <f aca="true" t="shared" si="15" ref="B124:I124">SUM(B121:B123)</f>
        <v>184</v>
      </c>
      <c r="C124" s="180">
        <f t="shared" si="15"/>
        <v>176</v>
      </c>
      <c r="D124" s="180">
        <f t="shared" si="15"/>
        <v>172</v>
      </c>
      <c r="E124" s="180">
        <f t="shared" si="15"/>
        <v>-4</v>
      </c>
      <c r="F124" s="180">
        <f t="shared" si="15"/>
        <v>184</v>
      </c>
      <c r="G124" s="180">
        <f t="shared" si="15"/>
        <v>168</v>
      </c>
      <c r="H124" s="180">
        <f t="shared" si="15"/>
        <v>168</v>
      </c>
      <c r="I124" s="180">
        <f t="shared" si="15"/>
        <v>0</v>
      </c>
      <c r="J124" s="181">
        <v>13960</v>
      </c>
      <c r="K124" s="181">
        <v>14964</v>
      </c>
      <c r="L124" s="181">
        <v>15913</v>
      </c>
      <c r="M124" s="181">
        <v>17095</v>
      </c>
      <c r="N124" s="180">
        <f>M124-L124</f>
        <v>1182</v>
      </c>
    </row>
    <row r="126" ht="13.5" thickBot="1"/>
    <row r="127" spans="1:14" ht="23.25" customHeight="1">
      <c r="A127" s="515" t="s">
        <v>127</v>
      </c>
      <c r="B127" s="517" t="s">
        <v>135</v>
      </c>
      <c r="C127" s="518"/>
      <c r="D127" s="518"/>
      <c r="E127" s="519"/>
      <c r="F127" s="520" t="s">
        <v>136</v>
      </c>
      <c r="G127" s="521"/>
      <c r="H127" s="521"/>
      <c r="I127" s="522"/>
      <c r="J127" s="520" t="s">
        <v>137</v>
      </c>
      <c r="K127" s="521"/>
      <c r="L127" s="521"/>
      <c r="M127" s="521"/>
      <c r="N127" s="522"/>
    </row>
    <row r="128" spans="1:14" ht="12.75">
      <c r="A128" s="516"/>
      <c r="B128" s="154">
        <v>2004</v>
      </c>
      <c r="C128" s="154">
        <v>2005</v>
      </c>
      <c r="D128" s="154">
        <v>2006</v>
      </c>
      <c r="E128" s="155" t="s">
        <v>138</v>
      </c>
      <c r="F128" s="154">
        <v>2004</v>
      </c>
      <c r="G128" s="154">
        <v>2005</v>
      </c>
      <c r="H128" s="154">
        <v>2006</v>
      </c>
      <c r="I128" s="155" t="s">
        <v>138</v>
      </c>
      <c r="J128" s="156">
        <v>2003</v>
      </c>
      <c r="K128" s="154">
        <v>2004</v>
      </c>
      <c r="L128" s="154">
        <v>2005</v>
      </c>
      <c r="M128" s="154">
        <v>2006</v>
      </c>
      <c r="N128" s="182" t="s">
        <v>138</v>
      </c>
    </row>
    <row r="129" spans="1:14" ht="6" customHeight="1">
      <c r="A129" s="84"/>
      <c r="B129" s="158"/>
      <c r="C129" s="158"/>
      <c r="D129" s="158"/>
      <c r="E129" s="159"/>
      <c r="F129" s="158"/>
      <c r="G129" s="158"/>
      <c r="H129" s="158"/>
      <c r="I129" s="160"/>
      <c r="J129" s="80"/>
      <c r="K129" s="162"/>
      <c r="L129" s="162"/>
      <c r="M129" s="162"/>
      <c r="N129" s="160"/>
    </row>
    <row r="130" spans="1:16" ht="12.75">
      <c r="A130" s="163" t="s">
        <v>132</v>
      </c>
      <c r="B130" s="169">
        <v>5396</v>
      </c>
      <c r="C130" s="169">
        <v>5191</v>
      </c>
      <c r="D130" s="169">
        <v>5500</v>
      </c>
      <c r="E130" s="183">
        <f>D130/C130*100</f>
        <v>105.95261028703524</v>
      </c>
      <c r="F130" s="169">
        <v>1963</v>
      </c>
      <c r="G130" s="169">
        <v>1876</v>
      </c>
      <c r="H130" s="169">
        <v>1980</v>
      </c>
      <c r="I130" s="183">
        <f>H130/G130*100</f>
        <v>105.54371002132197</v>
      </c>
      <c r="J130" s="168">
        <v>2265</v>
      </c>
      <c r="K130" s="169">
        <v>2356</v>
      </c>
      <c r="L130" s="169">
        <v>2223</v>
      </c>
      <c r="M130" s="169">
        <v>2130</v>
      </c>
      <c r="N130" s="183">
        <f>M130/L130*100</f>
        <v>95.81646423751687</v>
      </c>
      <c r="P130" s="72"/>
    </row>
    <row r="131" spans="1:16" ht="12.75">
      <c r="A131" s="163" t="s">
        <v>133</v>
      </c>
      <c r="B131" s="169">
        <v>12717</v>
      </c>
      <c r="C131" s="169">
        <v>15054</v>
      </c>
      <c r="D131" s="169">
        <v>16170</v>
      </c>
      <c r="E131" s="183">
        <f>D131/C131*100</f>
        <v>107.41331207652452</v>
      </c>
      <c r="F131" s="169">
        <v>4364</v>
      </c>
      <c r="G131" s="169">
        <v>4695</v>
      </c>
      <c r="H131" s="169">
        <v>5110</v>
      </c>
      <c r="I131" s="183">
        <f>H131/G131*100</f>
        <v>108.83919062832801</v>
      </c>
      <c r="J131" s="168">
        <v>3529</v>
      </c>
      <c r="K131" s="169">
        <v>3561</v>
      </c>
      <c r="L131" s="169">
        <v>2572</v>
      </c>
      <c r="M131" s="169">
        <v>2505</v>
      </c>
      <c r="N131" s="183">
        <f>M131/L131*100</f>
        <v>97.39502332814929</v>
      </c>
      <c r="P131" s="72"/>
    </row>
    <row r="132" spans="1:16" ht="13.5" thickBot="1">
      <c r="A132" s="171" t="s">
        <v>134</v>
      </c>
      <c r="B132" s="177">
        <v>1734</v>
      </c>
      <c r="C132" s="177">
        <v>1315</v>
      </c>
      <c r="D132" s="177">
        <v>1250</v>
      </c>
      <c r="E132" s="184">
        <f>D132/C132*100</f>
        <v>95.05703422053232</v>
      </c>
      <c r="F132" s="177">
        <v>614</v>
      </c>
      <c r="G132" s="177">
        <v>463</v>
      </c>
      <c r="H132" s="177">
        <v>430</v>
      </c>
      <c r="I132" s="184">
        <f>H132/G132*100</f>
        <v>92.87257019438445</v>
      </c>
      <c r="J132" s="176">
        <v>332</v>
      </c>
      <c r="K132" s="177">
        <v>329</v>
      </c>
      <c r="L132" s="177">
        <v>219</v>
      </c>
      <c r="M132" s="177">
        <v>210</v>
      </c>
      <c r="N132" s="184">
        <f>M132/L132*100</f>
        <v>95.8904109589041</v>
      </c>
      <c r="P132" s="72"/>
    </row>
    <row r="133" spans="1:14" ht="13.5" thickTop="1">
      <c r="A133" s="179" t="s">
        <v>10</v>
      </c>
      <c r="B133" s="181">
        <f>SUM(B130:B132)</f>
        <v>19847</v>
      </c>
      <c r="C133" s="181">
        <f>SUM(C130:C132)</f>
        <v>21560</v>
      </c>
      <c r="D133" s="181">
        <f>SUM(D130:D132)</f>
        <v>22920</v>
      </c>
      <c r="E133" s="185">
        <f>D133/C133*100</f>
        <v>106.30797773654916</v>
      </c>
      <c r="F133" s="181">
        <f>SUM(F130:F132)</f>
        <v>6941</v>
      </c>
      <c r="G133" s="181">
        <f>SUM(G130:G132)</f>
        <v>7034</v>
      </c>
      <c r="H133" s="181">
        <f>SUM(H130:H132)</f>
        <v>7520</v>
      </c>
      <c r="I133" s="185">
        <f>H133/G133*100</f>
        <v>106.90929769690077</v>
      </c>
      <c r="J133" s="181">
        <f>SUM(J130:J132)</f>
        <v>6126</v>
      </c>
      <c r="K133" s="181">
        <f>SUM(K130:K132)</f>
        <v>6246</v>
      </c>
      <c r="L133" s="181">
        <f>SUM(L130:L132)</f>
        <v>5014</v>
      </c>
      <c r="M133" s="181">
        <f>SUM(M130:M132)</f>
        <v>4845</v>
      </c>
      <c r="N133" s="185">
        <f>M133/L133*100</f>
        <v>96.62943757479059</v>
      </c>
    </row>
    <row r="134" spans="1:14" ht="12.75">
      <c r="A134" s="85"/>
      <c r="B134" s="186"/>
      <c r="C134" s="186"/>
      <c r="D134" s="186"/>
      <c r="E134" s="187"/>
      <c r="F134" s="186"/>
      <c r="G134" s="186"/>
      <c r="H134" s="186"/>
      <c r="I134" s="187"/>
      <c r="J134" s="85"/>
      <c r="K134" s="85"/>
      <c r="L134" s="85"/>
      <c r="M134" s="85"/>
      <c r="N134" s="187"/>
    </row>
    <row r="135" spans="12:14" ht="12.75">
      <c r="L135" s="72"/>
      <c r="M135" s="451"/>
      <c r="N135" s="72"/>
    </row>
    <row r="136" spans="1:13" ht="12.75">
      <c r="A136" s="395" t="s">
        <v>172</v>
      </c>
      <c r="M136" s="451"/>
    </row>
    <row r="137" spans="1:14" ht="12.75">
      <c r="A137" s="395" t="s">
        <v>173</v>
      </c>
      <c r="L137" s="452"/>
      <c r="N137" s="72"/>
    </row>
    <row r="138" spans="1:14" ht="12.75">
      <c r="A138" s="395" t="s">
        <v>141</v>
      </c>
      <c r="N138" s="72"/>
    </row>
    <row r="139" ht="12.75">
      <c r="N139" s="72"/>
    </row>
    <row r="140" ht="12.75">
      <c r="N140" s="72"/>
    </row>
  </sheetData>
  <mergeCells count="193">
    <mergeCell ref="L66:M66"/>
    <mergeCell ref="L67:M67"/>
    <mergeCell ref="A52:D52"/>
    <mergeCell ref="A53:D53"/>
    <mergeCell ref="A54:C54"/>
    <mergeCell ref="H52:L52"/>
    <mergeCell ref="H53:L53"/>
    <mergeCell ref="L63:M63"/>
    <mergeCell ref="L64:M64"/>
    <mergeCell ref="L65:M65"/>
    <mergeCell ref="A96:A98"/>
    <mergeCell ref="M88:O88"/>
    <mergeCell ref="H89:L89"/>
    <mergeCell ref="M89:O89"/>
    <mergeCell ref="E88:G88"/>
    <mergeCell ref="A89:D89"/>
    <mergeCell ref="J96:J98"/>
    <mergeCell ref="B96:B98"/>
    <mergeCell ref="M85:O85"/>
    <mergeCell ref="A82:D82"/>
    <mergeCell ref="A83:D83"/>
    <mergeCell ref="M84:O84"/>
    <mergeCell ref="A85:D85"/>
    <mergeCell ref="E85:G85"/>
    <mergeCell ref="M83:O83"/>
    <mergeCell ref="M48:O48"/>
    <mergeCell ref="M50:O50"/>
    <mergeCell ref="M51:O51"/>
    <mergeCell ref="M55:O55"/>
    <mergeCell ref="M49:O49"/>
    <mergeCell ref="M52:O52"/>
    <mergeCell ref="M53:O53"/>
    <mergeCell ref="H55:L55"/>
    <mergeCell ref="E52:G52"/>
    <mergeCell ref="L62:M62"/>
    <mergeCell ref="M40:O41"/>
    <mergeCell ref="M42:O42"/>
    <mergeCell ref="M43:O43"/>
    <mergeCell ref="M44:O44"/>
    <mergeCell ref="M45:O45"/>
    <mergeCell ref="M46:O46"/>
    <mergeCell ref="M47:O47"/>
    <mergeCell ref="A81:D81"/>
    <mergeCell ref="E89:G89"/>
    <mergeCell ref="C96:I96"/>
    <mergeCell ref="D97:I97"/>
    <mergeCell ref="H87:L87"/>
    <mergeCell ref="A87:D87"/>
    <mergeCell ref="E87:G87"/>
    <mergeCell ref="A88:D88"/>
    <mergeCell ref="A90:D90"/>
    <mergeCell ref="E90:G90"/>
    <mergeCell ref="E81:G81"/>
    <mergeCell ref="E82:G82"/>
    <mergeCell ref="E83:G83"/>
    <mergeCell ref="E84:G84"/>
    <mergeCell ref="A3:A6"/>
    <mergeCell ref="M4:N4"/>
    <mergeCell ref="H4:I4"/>
    <mergeCell ref="Q36:S36"/>
    <mergeCell ref="T36:V36"/>
    <mergeCell ref="B3:N3"/>
    <mergeCell ref="Y36:AA36"/>
    <mergeCell ref="M79:O80"/>
    <mergeCell ref="A79:D80"/>
    <mergeCell ref="H79:L80"/>
    <mergeCell ref="C67:D67"/>
    <mergeCell ref="C68:D68"/>
    <mergeCell ref="E79:G80"/>
    <mergeCell ref="E67:F67"/>
    <mergeCell ref="E68:F68"/>
    <mergeCell ref="E71:F71"/>
    <mergeCell ref="E72:F72"/>
    <mergeCell ref="M81:O81"/>
    <mergeCell ref="L68:M68"/>
    <mergeCell ref="L70:M70"/>
    <mergeCell ref="G72:H72"/>
    <mergeCell ref="E70:F70"/>
    <mergeCell ref="L72:M72"/>
    <mergeCell ref="L71:M71"/>
    <mergeCell ref="E86:G86"/>
    <mergeCell ref="A86:D86"/>
    <mergeCell ref="H82:L82"/>
    <mergeCell ref="H83:L83"/>
    <mergeCell ref="H84:L84"/>
    <mergeCell ref="A84:D84"/>
    <mergeCell ref="A112:A113"/>
    <mergeCell ref="B112:B113"/>
    <mergeCell ref="C112:H112"/>
    <mergeCell ref="A103:A104"/>
    <mergeCell ref="B103:B104"/>
    <mergeCell ref="C103:F103"/>
    <mergeCell ref="G103:G104"/>
    <mergeCell ref="I62:J62"/>
    <mergeCell ref="I61:J61"/>
    <mergeCell ref="H103:H104"/>
    <mergeCell ref="M87:O87"/>
    <mergeCell ref="M86:O86"/>
    <mergeCell ref="M82:O82"/>
    <mergeCell ref="H85:L85"/>
    <mergeCell ref="H86:L86"/>
    <mergeCell ref="H88:L88"/>
    <mergeCell ref="H81:L81"/>
    <mergeCell ref="E62:F62"/>
    <mergeCell ref="E63:F63"/>
    <mergeCell ref="B37:D37"/>
    <mergeCell ref="E37:G37"/>
    <mergeCell ref="B38:D38"/>
    <mergeCell ref="E38:G38"/>
    <mergeCell ref="A55:D55"/>
    <mergeCell ref="E55:G55"/>
    <mergeCell ref="A60:M60"/>
    <mergeCell ref="H51:L51"/>
    <mergeCell ref="G65:H65"/>
    <mergeCell ref="G66:H66"/>
    <mergeCell ref="C61:D61"/>
    <mergeCell ref="E61:F61"/>
    <mergeCell ref="E64:F64"/>
    <mergeCell ref="E65:F65"/>
    <mergeCell ref="C63:D63"/>
    <mergeCell ref="C64:D64"/>
    <mergeCell ref="C65:D65"/>
    <mergeCell ref="C62:D62"/>
    <mergeCell ref="G67:H67"/>
    <mergeCell ref="G68:H68"/>
    <mergeCell ref="I68:J68"/>
    <mergeCell ref="I70:J70"/>
    <mergeCell ref="I67:J67"/>
    <mergeCell ref="C70:D70"/>
    <mergeCell ref="C71:D71"/>
    <mergeCell ref="J127:N127"/>
    <mergeCell ref="J118:N118"/>
    <mergeCell ref="I103:L103"/>
    <mergeCell ref="I71:J71"/>
    <mergeCell ref="I72:J72"/>
    <mergeCell ref="C72:D72"/>
    <mergeCell ref="G70:H70"/>
    <mergeCell ref="G71:H71"/>
    <mergeCell ref="A118:A119"/>
    <mergeCell ref="A127:A128"/>
    <mergeCell ref="B127:E127"/>
    <mergeCell ref="F127:I127"/>
    <mergeCell ref="B118:E118"/>
    <mergeCell ref="F118:I118"/>
    <mergeCell ref="A39:I39"/>
    <mergeCell ref="A40:D41"/>
    <mergeCell ref="E40:G41"/>
    <mergeCell ref="H40:L41"/>
    <mergeCell ref="A42:D42"/>
    <mergeCell ref="E42:G42"/>
    <mergeCell ref="H42:L42"/>
    <mergeCell ref="A43:D43"/>
    <mergeCell ref="E43:G43"/>
    <mergeCell ref="H43:L43"/>
    <mergeCell ref="A44:D44"/>
    <mergeCell ref="E44:G44"/>
    <mergeCell ref="H44:L44"/>
    <mergeCell ref="A45:D45"/>
    <mergeCell ref="E45:G45"/>
    <mergeCell ref="H45:L45"/>
    <mergeCell ref="H46:L46"/>
    <mergeCell ref="A47:D47"/>
    <mergeCell ref="E47:G47"/>
    <mergeCell ref="H47:L47"/>
    <mergeCell ref="E51:G51"/>
    <mergeCell ref="A46:D46"/>
    <mergeCell ref="E46:G46"/>
    <mergeCell ref="A48:D48"/>
    <mergeCell ref="E48:G48"/>
    <mergeCell ref="H48:L48"/>
    <mergeCell ref="A50:D50"/>
    <mergeCell ref="E50:G50"/>
    <mergeCell ref="H50:L50"/>
    <mergeCell ref="M56:O56"/>
    <mergeCell ref="G61:H61"/>
    <mergeCell ref="L61:M61"/>
    <mergeCell ref="E66:F66"/>
    <mergeCell ref="I63:J63"/>
    <mergeCell ref="I64:J64"/>
    <mergeCell ref="I65:J65"/>
    <mergeCell ref="I66:J66"/>
    <mergeCell ref="G63:H63"/>
    <mergeCell ref="G64:H64"/>
    <mergeCell ref="C66:D66"/>
    <mergeCell ref="G62:H62"/>
    <mergeCell ref="A49:D49"/>
    <mergeCell ref="E49:G49"/>
    <mergeCell ref="H49:L49"/>
    <mergeCell ref="A56:D56"/>
    <mergeCell ref="E56:G56"/>
    <mergeCell ref="H56:L56"/>
    <mergeCell ref="E53:G53"/>
    <mergeCell ref="A51:D51"/>
  </mergeCells>
  <printOptions horizontalCentered="1"/>
  <pageMargins left="0.2362204724409449" right="0.2755905511811024" top="0.6692913385826772" bottom="0.2362204724409449" header="0.2362204724409449" footer="0.1968503937007874"/>
  <pageSetup horizontalDpi="1200" verticalDpi="1200" orientation="portrait" paperSize="9" scale="60" r:id="rId1"/>
  <rowBreaks count="1" manualBreakCount="1">
    <brk id="94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36"/>
  <sheetViews>
    <sheetView tabSelected="1" zoomScale="85" zoomScaleNormal="85" workbookViewId="0" topLeftCell="A1">
      <selection activeCell="O2" sqref="O2"/>
    </sheetView>
  </sheetViews>
  <sheetFormatPr defaultColWidth="9.125" defaultRowHeight="12.75"/>
  <cols>
    <col min="1" max="1" width="28.125" style="1" customWidth="1"/>
    <col min="2" max="2" width="10.875" style="2" customWidth="1"/>
    <col min="3" max="3" width="9.875" style="2" customWidth="1"/>
    <col min="4" max="4" width="9.75390625" style="2" customWidth="1"/>
    <col min="5" max="5" width="10.625" style="2" customWidth="1"/>
    <col min="6" max="7" width="9.75390625" style="2" customWidth="1"/>
    <col min="8" max="8" width="8.125" style="2" customWidth="1"/>
    <col min="9" max="9" width="10.25390625" style="1" customWidth="1"/>
    <col min="10" max="13" width="9.125" style="1" customWidth="1"/>
    <col min="14" max="14" width="10.875" style="1" customWidth="1"/>
    <col min="15" max="15" width="9.25390625" style="1" customWidth="1"/>
    <col min="16" max="17" width="9.125" style="1" customWidth="1"/>
  </cols>
  <sheetData>
    <row r="1" spans="12:15" ht="16.5" customHeight="1">
      <c r="L1" s="4" t="s">
        <v>263</v>
      </c>
      <c r="M1" s="4"/>
      <c r="O1" s="5"/>
    </row>
    <row r="2" spans="1:15" ht="16.5" thickBot="1">
      <c r="A2" s="6"/>
      <c r="B2" s="7"/>
      <c r="C2" s="7"/>
      <c r="D2" s="7"/>
      <c r="E2" s="7"/>
      <c r="F2" s="7"/>
      <c r="G2" s="7"/>
      <c r="H2" s="7"/>
      <c r="L2" s="4" t="s">
        <v>232</v>
      </c>
      <c r="M2" s="4"/>
      <c r="O2" s="5"/>
    </row>
    <row r="3" spans="1:17" ht="24" customHeight="1" thickBot="1">
      <c r="A3" s="1001" t="s">
        <v>1</v>
      </c>
      <c r="B3" s="595" t="s">
        <v>233</v>
      </c>
      <c r="C3" s="1004"/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1005"/>
      <c r="Q3"/>
    </row>
    <row r="4" spans="1:17" ht="12.75" customHeight="1">
      <c r="A4" s="1002"/>
      <c r="B4" s="8" t="s">
        <v>3</v>
      </c>
      <c r="C4" s="9"/>
      <c r="D4" s="10"/>
      <c r="E4" s="8" t="s">
        <v>4</v>
      </c>
      <c r="F4" s="9"/>
      <c r="G4" s="10"/>
      <c r="H4" s="523" t="s">
        <v>5</v>
      </c>
      <c r="I4" s="593"/>
      <c r="J4" s="9" t="s">
        <v>6</v>
      </c>
      <c r="K4" s="11"/>
      <c r="L4" s="10"/>
      <c r="M4" s="523" t="s">
        <v>7</v>
      </c>
      <c r="N4" s="593"/>
      <c r="Q4"/>
    </row>
    <row r="5" spans="1:17" ht="12.75" customHeight="1">
      <c r="A5" s="1002"/>
      <c r="B5" s="12" t="s">
        <v>8</v>
      </c>
      <c r="C5" s="13" t="s">
        <v>9</v>
      </c>
      <c r="D5" s="14" t="s">
        <v>10</v>
      </c>
      <c r="E5" s="12" t="s">
        <v>8</v>
      </c>
      <c r="F5" s="13" t="s">
        <v>9</v>
      </c>
      <c r="G5" s="14" t="s">
        <v>10</v>
      </c>
      <c r="H5" s="15" t="s">
        <v>10</v>
      </c>
      <c r="I5" s="15" t="s">
        <v>11</v>
      </c>
      <c r="J5" s="16" t="s">
        <v>8</v>
      </c>
      <c r="K5" s="13" t="s">
        <v>9</v>
      </c>
      <c r="L5" s="14" t="s">
        <v>10</v>
      </c>
      <c r="M5" s="15" t="s">
        <v>10</v>
      </c>
      <c r="N5" s="14" t="s">
        <v>11</v>
      </c>
      <c r="Q5"/>
    </row>
    <row r="6" spans="1:17" ht="13.5" customHeight="1" thickBot="1">
      <c r="A6" s="1003"/>
      <c r="B6" s="17" t="s">
        <v>12</v>
      </c>
      <c r="C6" s="18" t="s">
        <v>12</v>
      </c>
      <c r="D6" s="19"/>
      <c r="E6" s="17" t="s">
        <v>12</v>
      </c>
      <c r="F6" s="18" t="s">
        <v>12</v>
      </c>
      <c r="G6" s="19"/>
      <c r="H6" s="20" t="s">
        <v>13</v>
      </c>
      <c r="I6" s="21" t="s">
        <v>14</v>
      </c>
      <c r="J6" s="22" t="s">
        <v>12</v>
      </c>
      <c r="K6" s="18" t="s">
        <v>12</v>
      </c>
      <c r="L6" s="19"/>
      <c r="M6" s="20" t="s">
        <v>13</v>
      </c>
      <c r="N6" s="19" t="s">
        <v>14</v>
      </c>
      <c r="Q6"/>
    </row>
    <row r="7" spans="1:17" ht="13.5" customHeight="1" thickTop="1">
      <c r="A7" s="23" t="s">
        <v>15</v>
      </c>
      <c r="B7" s="24"/>
      <c r="C7" s="25"/>
      <c r="D7" s="26"/>
      <c r="E7" s="29"/>
      <c r="F7" s="25"/>
      <c r="G7" s="26"/>
      <c r="H7" s="27"/>
      <c r="I7" s="28"/>
      <c r="J7" s="29"/>
      <c r="K7" s="25"/>
      <c r="L7" s="30"/>
      <c r="M7" s="27"/>
      <c r="N7" s="31"/>
      <c r="Q7"/>
    </row>
    <row r="8" spans="1:17" ht="13.5" customHeight="1">
      <c r="A8" s="32" t="s">
        <v>16</v>
      </c>
      <c r="B8" s="33"/>
      <c r="C8" s="34">
        <v>2834</v>
      </c>
      <c r="D8" s="35">
        <f>SUM(B8:C8)</f>
        <v>2834</v>
      </c>
      <c r="E8" s="38"/>
      <c r="F8" s="34">
        <v>10099</v>
      </c>
      <c r="G8" s="35">
        <f>SUM(E8:F8)</f>
        <v>10099</v>
      </c>
      <c r="H8" s="36">
        <f>+G8-D8</f>
        <v>7265</v>
      </c>
      <c r="I8" s="37">
        <f>+G8/D8</f>
        <v>3.563514467184192</v>
      </c>
      <c r="J8" s="38"/>
      <c r="K8" s="34">
        <v>16700</v>
      </c>
      <c r="L8" s="39">
        <f aca="true" t="shared" si="0" ref="L8:L15">SUM(J8:K8)</f>
        <v>16700</v>
      </c>
      <c r="M8" s="36">
        <f aca="true" t="shared" si="1" ref="M8:M34">+L8-G8</f>
        <v>6601</v>
      </c>
      <c r="N8" s="40">
        <f>+L8/G8</f>
        <v>1.6536290721853648</v>
      </c>
      <c r="Q8"/>
    </row>
    <row r="9" spans="1:17" ht="13.5" customHeight="1">
      <c r="A9" s="32" t="s">
        <v>17</v>
      </c>
      <c r="B9" s="33"/>
      <c r="C9" s="34"/>
      <c r="D9" s="35">
        <f aca="true" t="shared" si="2" ref="D9:D15">SUM(B9:C9)</f>
        <v>0</v>
      </c>
      <c r="E9" s="38"/>
      <c r="F9" s="34"/>
      <c r="G9" s="35">
        <f aca="true" t="shared" si="3" ref="G9:G15">SUM(E9:F9)</f>
        <v>0</v>
      </c>
      <c r="H9" s="36">
        <f aca="true" t="shared" si="4" ref="H9:H34">+G9-D9</f>
        <v>0</v>
      </c>
      <c r="I9" s="37">
        <v>0</v>
      </c>
      <c r="J9" s="38"/>
      <c r="K9" s="34"/>
      <c r="L9" s="39">
        <f t="shared" si="0"/>
        <v>0</v>
      </c>
      <c r="M9" s="36">
        <f t="shared" si="1"/>
        <v>0</v>
      </c>
      <c r="N9" s="40">
        <v>0</v>
      </c>
      <c r="Q9"/>
    </row>
    <row r="10" spans="1:17" ht="13.5" customHeight="1">
      <c r="A10" s="32" t="s">
        <v>18</v>
      </c>
      <c r="B10" s="33">
        <v>4114</v>
      </c>
      <c r="C10" s="34"/>
      <c r="D10" s="35">
        <f t="shared" si="2"/>
        <v>4114</v>
      </c>
      <c r="E10" s="38">
        <v>2555</v>
      </c>
      <c r="F10" s="34"/>
      <c r="G10" s="35">
        <f t="shared" si="3"/>
        <v>2555</v>
      </c>
      <c r="H10" s="36">
        <f t="shared" si="4"/>
        <v>-1559</v>
      </c>
      <c r="I10" s="37">
        <f aca="true" t="shared" si="5" ref="I10:I33">+G10/D10</f>
        <v>0.6210500729217306</v>
      </c>
      <c r="J10" s="38">
        <v>3400</v>
      </c>
      <c r="K10" s="34"/>
      <c r="L10" s="39">
        <f t="shared" si="0"/>
        <v>3400</v>
      </c>
      <c r="M10" s="36">
        <f t="shared" si="1"/>
        <v>845</v>
      </c>
      <c r="N10" s="40">
        <f>+L10/G10</f>
        <v>1.3307240704500978</v>
      </c>
      <c r="Q10"/>
    </row>
    <row r="11" spans="1:17" ht="13.5" customHeight="1">
      <c r="A11" s="32" t="s">
        <v>19</v>
      </c>
      <c r="B11" s="33">
        <v>-607</v>
      </c>
      <c r="C11" s="34"/>
      <c r="D11" s="35">
        <f t="shared" si="2"/>
        <v>-607</v>
      </c>
      <c r="E11" s="38">
        <v>1149</v>
      </c>
      <c r="F11" s="34"/>
      <c r="G11" s="35">
        <f t="shared" si="3"/>
        <v>1149</v>
      </c>
      <c r="H11" s="36">
        <f t="shared" si="4"/>
        <v>1756</v>
      </c>
      <c r="I11" s="37">
        <f t="shared" si="5"/>
        <v>-1.8929159802306426</v>
      </c>
      <c r="J11" s="38">
        <v>500</v>
      </c>
      <c r="K11" s="34"/>
      <c r="L11" s="39">
        <f t="shared" si="0"/>
        <v>500</v>
      </c>
      <c r="M11" s="36">
        <f t="shared" si="1"/>
        <v>-649</v>
      </c>
      <c r="N11" s="40">
        <f>+L11/G11</f>
        <v>0.4351610095735422</v>
      </c>
      <c r="Q11"/>
    </row>
    <row r="12" spans="1:17" ht="13.5" customHeight="1">
      <c r="A12" s="41" t="s">
        <v>20</v>
      </c>
      <c r="B12" s="33">
        <v>78</v>
      </c>
      <c r="C12" s="34"/>
      <c r="D12" s="35">
        <f t="shared" si="2"/>
        <v>78</v>
      </c>
      <c r="E12" s="38" t="s">
        <v>192</v>
      </c>
      <c r="F12" s="34"/>
      <c r="G12" s="35">
        <f t="shared" si="3"/>
        <v>0</v>
      </c>
      <c r="H12" s="36">
        <f t="shared" si="4"/>
        <v>-78</v>
      </c>
      <c r="I12" s="37">
        <v>0</v>
      </c>
      <c r="J12" s="38"/>
      <c r="K12" s="34"/>
      <c r="L12" s="39">
        <f t="shared" si="0"/>
        <v>0</v>
      </c>
      <c r="M12" s="36">
        <f t="shared" si="1"/>
        <v>0</v>
      </c>
      <c r="N12" s="40">
        <v>0</v>
      </c>
      <c r="Q12"/>
    </row>
    <row r="13" spans="1:17" ht="13.5" customHeight="1">
      <c r="A13" s="41" t="s">
        <v>21</v>
      </c>
      <c r="B13" s="33"/>
      <c r="C13" s="34">
        <v>42</v>
      </c>
      <c r="D13" s="35">
        <f t="shared" si="2"/>
        <v>42</v>
      </c>
      <c r="E13" s="38"/>
      <c r="F13" s="34">
        <v>31</v>
      </c>
      <c r="G13" s="35">
        <f t="shared" si="3"/>
        <v>31</v>
      </c>
      <c r="H13" s="36">
        <f t="shared" si="4"/>
        <v>-11</v>
      </c>
      <c r="I13" s="37">
        <f t="shared" si="5"/>
        <v>0.7380952380952381</v>
      </c>
      <c r="J13" s="38"/>
      <c r="K13" s="34">
        <v>20</v>
      </c>
      <c r="L13" s="39">
        <f t="shared" si="0"/>
        <v>20</v>
      </c>
      <c r="M13" s="36">
        <f t="shared" si="1"/>
        <v>-11</v>
      </c>
      <c r="N13" s="40">
        <f aca="true" t="shared" si="6" ref="N13:N19">+L13/G13</f>
        <v>0.6451612903225806</v>
      </c>
      <c r="Q13"/>
    </row>
    <row r="14" spans="1:17" ht="13.5" customHeight="1">
      <c r="A14" s="41" t="s">
        <v>22</v>
      </c>
      <c r="B14" s="33"/>
      <c r="C14" s="34"/>
      <c r="D14" s="35">
        <f t="shared" si="2"/>
        <v>0</v>
      </c>
      <c r="E14" s="38"/>
      <c r="F14" s="34"/>
      <c r="G14" s="35">
        <f t="shared" si="3"/>
        <v>0</v>
      </c>
      <c r="H14" s="36">
        <f t="shared" si="4"/>
        <v>0</v>
      </c>
      <c r="I14" s="37">
        <v>0</v>
      </c>
      <c r="J14" s="38"/>
      <c r="K14" s="34"/>
      <c r="L14" s="39">
        <f t="shared" si="0"/>
        <v>0</v>
      </c>
      <c r="M14" s="36">
        <f t="shared" si="1"/>
        <v>0</v>
      </c>
      <c r="N14" s="40">
        <v>0</v>
      </c>
      <c r="Q14"/>
    </row>
    <row r="15" spans="1:17" ht="13.5" customHeight="1" thickBot="1">
      <c r="A15" s="42" t="s">
        <v>23</v>
      </c>
      <c r="B15" s="43">
        <v>152859</v>
      </c>
      <c r="C15" s="44"/>
      <c r="D15" s="35">
        <f t="shared" si="2"/>
        <v>152859</v>
      </c>
      <c r="E15" s="47">
        <v>142892</v>
      </c>
      <c r="F15" s="44"/>
      <c r="G15" s="35">
        <f t="shared" si="3"/>
        <v>142892</v>
      </c>
      <c r="H15" s="45">
        <f t="shared" si="4"/>
        <v>-9967</v>
      </c>
      <c r="I15" s="46">
        <f t="shared" si="5"/>
        <v>0.9347961192994851</v>
      </c>
      <c r="J15" s="47">
        <v>131849</v>
      </c>
      <c r="K15" s="44"/>
      <c r="L15" s="48">
        <f t="shared" si="0"/>
        <v>131849</v>
      </c>
      <c r="M15" s="45">
        <f t="shared" si="1"/>
        <v>-11043</v>
      </c>
      <c r="N15" s="49">
        <f t="shared" si="6"/>
        <v>0.9227178568429303</v>
      </c>
      <c r="Q15"/>
    </row>
    <row r="16" spans="1:17" ht="13.5" customHeight="1" thickBot="1">
      <c r="A16" s="50" t="s">
        <v>24</v>
      </c>
      <c r="B16" s="51">
        <f aca="true" t="shared" si="7" ref="B16:G16">SUM(B7+B8+B9+B10+B11+B13+B15)</f>
        <v>156366</v>
      </c>
      <c r="C16" s="52">
        <f t="shared" si="7"/>
        <v>2876</v>
      </c>
      <c r="D16" s="53">
        <f t="shared" si="7"/>
        <v>159242</v>
      </c>
      <c r="E16" s="51">
        <f t="shared" si="7"/>
        <v>146596</v>
      </c>
      <c r="F16" s="52">
        <f t="shared" si="7"/>
        <v>10130</v>
      </c>
      <c r="G16" s="53">
        <f t="shared" si="7"/>
        <v>156726</v>
      </c>
      <c r="H16" s="54">
        <f t="shared" si="4"/>
        <v>-2516</v>
      </c>
      <c r="I16" s="55">
        <f t="shared" si="5"/>
        <v>0.9842001482021074</v>
      </c>
      <c r="J16" s="56">
        <f>SUM(J7+J8+J9+J10+J11+J13+J15)</f>
        <v>135749</v>
      </c>
      <c r="K16" s="52">
        <f>SUM(K7+K8+K9+K10+K11+K13+K15)</f>
        <v>16720</v>
      </c>
      <c r="L16" s="53">
        <f>SUM(L7+L8+L9+L10+L11+L13+L15)</f>
        <v>152469</v>
      </c>
      <c r="M16" s="54">
        <f t="shared" si="1"/>
        <v>-4257</v>
      </c>
      <c r="N16" s="57">
        <f t="shared" si="6"/>
        <v>0.9728379464798438</v>
      </c>
      <c r="Q16"/>
    </row>
    <row r="17" spans="1:17" ht="13.5" customHeight="1">
      <c r="A17" s="58" t="s">
        <v>25</v>
      </c>
      <c r="B17" s="24">
        <v>57873</v>
      </c>
      <c r="C17" s="25">
        <v>706</v>
      </c>
      <c r="D17" s="35">
        <f aca="true" t="shared" si="8" ref="D17:D34">SUM(B17:C17)</f>
        <v>58579</v>
      </c>
      <c r="E17" s="29">
        <v>48631</v>
      </c>
      <c r="F17" s="25">
        <v>3879</v>
      </c>
      <c r="G17" s="26">
        <f>SUM(E17:F17)</f>
        <v>52510</v>
      </c>
      <c r="H17" s="27">
        <f t="shared" si="4"/>
        <v>-6069</v>
      </c>
      <c r="I17" s="59">
        <f t="shared" si="5"/>
        <v>0.8963963195001622</v>
      </c>
      <c r="J17" s="29">
        <v>35020</v>
      </c>
      <c r="K17" s="25">
        <v>10000</v>
      </c>
      <c r="L17" s="30">
        <f aca="true" t="shared" si="9" ref="L17:L34">SUM(J17:K17)</f>
        <v>45020</v>
      </c>
      <c r="M17" s="27">
        <f t="shared" si="1"/>
        <v>-7490</v>
      </c>
      <c r="N17" s="60">
        <f t="shared" si="6"/>
        <v>0.8573605027613788</v>
      </c>
      <c r="Q17"/>
    </row>
    <row r="18" spans="1:17" ht="13.5" customHeight="1">
      <c r="A18" s="61" t="s">
        <v>26</v>
      </c>
      <c r="B18" s="24">
        <v>1379</v>
      </c>
      <c r="C18" s="25">
        <v>31</v>
      </c>
      <c r="D18" s="35">
        <f t="shared" si="8"/>
        <v>1410</v>
      </c>
      <c r="E18" s="29">
        <v>778</v>
      </c>
      <c r="F18" s="25">
        <v>25</v>
      </c>
      <c r="G18" s="26">
        <f aca="true" t="shared" si="10" ref="G18:G34">SUM(E18:F18)</f>
        <v>803</v>
      </c>
      <c r="H18" s="36">
        <f t="shared" si="4"/>
        <v>-607</v>
      </c>
      <c r="I18" s="37">
        <f t="shared" si="5"/>
        <v>0.5695035460992908</v>
      </c>
      <c r="J18" s="29">
        <v>600</v>
      </c>
      <c r="K18" s="25">
        <v>80</v>
      </c>
      <c r="L18" s="30">
        <f t="shared" si="9"/>
        <v>680</v>
      </c>
      <c r="M18" s="36">
        <f t="shared" si="1"/>
        <v>-123</v>
      </c>
      <c r="N18" s="40">
        <f t="shared" si="6"/>
        <v>0.8468244084682441</v>
      </c>
      <c r="Q18"/>
    </row>
    <row r="19" spans="1:17" ht="13.5" customHeight="1">
      <c r="A19" s="32" t="s">
        <v>27</v>
      </c>
      <c r="B19" s="33">
        <v>1576</v>
      </c>
      <c r="C19" s="34">
        <v>35</v>
      </c>
      <c r="D19" s="35">
        <f t="shared" si="8"/>
        <v>1611</v>
      </c>
      <c r="E19" s="38">
        <v>1605</v>
      </c>
      <c r="F19" s="34">
        <v>54</v>
      </c>
      <c r="G19" s="26">
        <f t="shared" si="10"/>
        <v>1659</v>
      </c>
      <c r="H19" s="36">
        <f t="shared" si="4"/>
        <v>48</v>
      </c>
      <c r="I19" s="37">
        <f t="shared" si="5"/>
        <v>1.0297951582867784</v>
      </c>
      <c r="J19" s="38">
        <v>1740</v>
      </c>
      <c r="K19" s="34">
        <v>250</v>
      </c>
      <c r="L19" s="30">
        <f t="shared" si="9"/>
        <v>1990</v>
      </c>
      <c r="M19" s="36">
        <f t="shared" si="1"/>
        <v>331</v>
      </c>
      <c r="N19" s="40">
        <f t="shared" si="6"/>
        <v>1.1995177817962628</v>
      </c>
      <c r="Q19"/>
    </row>
    <row r="20" spans="1:17" ht="13.5" customHeight="1">
      <c r="A20" s="41" t="s">
        <v>28</v>
      </c>
      <c r="B20" s="33"/>
      <c r="C20" s="34"/>
      <c r="D20" s="35">
        <f t="shared" si="8"/>
        <v>0</v>
      </c>
      <c r="E20" s="38"/>
      <c r="F20" s="34"/>
      <c r="G20" s="26">
        <f t="shared" si="10"/>
        <v>0</v>
      </c>
      <c r="H20" s="36">
        <f t="shared" si="4"/>
        <v>0</v>
      </c>
      <c r="I20" s="37">
        <v>0</v>
      </c>
      <c r="J20" s="38"/>
      <c r="K20" s="34"/>
      <c r="L20" s="30">
        <f t="shared" si="9"/>
        <v>0</v>
      </c>
      <c r="M20" s="36">
        <f t="shared" si="1"/>
        <v>0</v>
      </c>
      <c r="N20" s="40">
        <v>0</v>
      </c>
      <c r="Q20"/>
    </row>
    <row r="21" spans="1:17" ht="13.5" customHeight="1">
      <c r="A21" s="32" t="s">
        <v>29</v>
      </c>
      <c r="B21" s="33"/>
      <c r="C21" s="34"/>
      <c r="D21" s="35">
        <f t="shared" si="8"/>
        <v>0</v>
      </c>
      <c r="E21" s="38"/>
      <c r="F21" s="34"/>
      <c r="G21" s="26">
        <f t="shared" si="10"/>
        <v>0</v>
      </c>
      <c r="H21" s="36">
        <f t="shared" si="4"/>
        <v>0</v>
      </c>
      <c r="I21" s="37">
        <v>0</v>
      </c>
      <c r="J21" s="38"/>
      <c r="K21" s="34"/>
      <c r="L21" s="30">
        <f t="shared" si="9"/>
        <v>0</v>
      </c>
      <c r="M21" s="36">
        <f t="shared" si="1"/>
        <v>0</v>
      </c>
      <c r="N21" s="40">
        <v>0</v>
      </c>
      <c r="Q21"/>
    </row>
    <row r="22" spans="1:17" ht="13.5" customHeight="1">
      <c r="A22" s="32" t="s">
        <v>30</v>
      </c>
      <c r="B22" s="38">
        <v>35768</v>
      </c>
      <c r="C22" s="34">
        <v>159</v>
      </c>
      <c r="D22" s="35">
        <f t="shared" si="8"/>
        <v>35927</v>
      </c>
      <c r="E22" s="38">
        <v>32892</v>
      </c>
      <c r="F22" s="34">
        <v>736</v>
      </c>
      <c r="G22" s="26">
        <f t="shared" si="10"/>
        <v>33628</v>
      </c>
      <c r="H22" s="36">
        <f t="shared" si="4"/>
        <v>-2299</v>
      </c>
      <c r="I22" s="37">
        <f t="shared" si="5"/>
        <v>0.9360091296239597</v>
      </c>
      <c r="J22" s="38">
        <v>35639</v>
      </c>
      <c r="K22" s="34">
        <v>700</v>
      </c>
      <c r="L22" s="30">
        <f t="shared" si="9"/>
        <v>36339</v>
      </c>
      <c r="M22" s="36">
        <f t="shared" si="1"/>
        <v>2711</v>
      </c>
      <c r="N22" s="40">
        <f aca="true" t="shared" si="11" ref="N22:N34">+L22/G22</f>
        <v>1.080617342690615</v>
      </c>
      <c r="Q22"/>
    </row>
    <row r="23" spans="1:17" ht="13.5" customHeight="1">
      <c r="A23" s="41" t="s">
        <v>31</v>
      </c>
      <c r="B23" s="33">
        <v>31634</v>
      </c>
      <c r="C23" s="34">
        <v>52</v>
      </c>
      <c r="D23" s="35">
        <f t="shared" si="8"/>
        <v>31686</v>
      </c>
      <c r="E23" s="62">
        <v>29910</v>
      </c>
      <c r="F23" s="34">
        <v>418</v>
      </c>
      <c r="G23" s="26">
        <f t="shared" si="10"/>
        <v>30328</v>
      </c>
      <c r="H23" s="36">
        <f t="shared" si="4"/>
        <v>-1358</v>
      </c>
      <c r="I23" s="37">
        <f t="shared" si="5"/>
        <v>0.9571419554377327</v>
      </c>
      <c r="J23" s="62">
        <v>32984</v>
      </c>
      <c r="K23" s="34">
        <v>500</v>
      </c>
      <c r="L23" s="30">
        <f t="shared" si="9"/>
        <v>33484</v>
      </c>
      <c r="M23" s="36">
        <f t="shared" si="1"/>
        <v>3156</v>
      </c>
      <c r="N23" s="40">
        <f t="shared" si="11"/>
        <v>1.104062252703772</v>
      </c>
      <c r="Q23"/>
    </row>
    <row r="24" spans="1:17" ht="13.5" customHeight="1">
      <c r="A24" s="32" t="s">
        <v>32</v>
      </c>
      <c r="B24" s="33">
        <v>2912</v>
      </c>
      <c r="C24" s="34">
        <v>80</v>
      </c>
      <c r="D24" s="35">
        <f t="shared" si="8"/>
        <v>2992</v>
      </c>
      <c r="E24" s="62">
        <v>2771</v>
      </c>
      <c r="F24" s="34">
        <v>312</v>
      </c>
      <c r="G24" s="26">
        <f t="shared" si="10"/>
        <v>3083</v>
      </c>
      <c r="H24" s="36">
        <f t="shared" si="4"/>
        <v>91</v>
      </c>
      <c r="I24" s="37">
        <f t="shared" si="5"/>
        <v>1.030414438502674</v>
      </c>
      <c r="J24" s="62">
        <v>2105</v>
      </c>
      <c r="K24" s="34">
        <v>155</v>
      </c>
      <c r="L24" s="30">
        <f t="shared" si="9"/>
        <v>2260</v>
      </c>
      <c r="M24" s="36">
        <f t="shared" si="1"/>
        <v>-823</v>
      </c>
      <c r="N24" s="40">
        <f t="shared" si="11"/>
        <v>0.733052221861823</v>
      </c>
      <c r="Q24"/>
    </row>
    <row r="25" spans="1:17" ht="13.5" customHeight="1">
      <c r="A25" s="63" t="s">
        <v>33</v>
      </c>
      <c r="B25" s="38">
        <v>47352</v>
      </c>
      <c r="C25" s="34">
        <v>1068</v>
      </c>
      <c r="D25" s="35">
        <f t="shared" si="8"/>
        <v>48420</v>
      </c>
      <c r="E25" s="38">
        <v>48940</v>
      </c>
      <c r="F25" s="34">
        <v>1738</v>
      </c>
      <c r="G25" s="26">
        <f t="shared" si="10"/>
        <v>50678</v>
      </c>
      <c r="H25" s="36">
        <f t="shared" si="4"/>
        <v>2258</v>
      </c>
      <c r="I25" s="37">
        <f t="shared" si="5"/>
        <v>1.0466336224700536</v>
      </c>
      <c r="J25" s="38">
        <v>50880</v>
      </c>
      <c r="K25" s="34">
        <v>2158</v>
      </c>
      <c r="L25" s="30">
        <f t="shared" si="9"/>
        <v>53038</v>
      </c>
      <c r="M25" s="36">
        <f t="shared" si="1"/>
        <v>2360</v>
      </c>
      <c r="N25" s="40">
        <f t="shared" si="11"/>
        <v>1.0465685307233907</v>
      </c>
      <c r="Q25"/>
    </row>
    <row r="26" spans="1:17" ht="13.5" customHeight="1">
      <c r="A26" s="41" t="s">
        <v>34</v>
      </c>
      <c r="B26" s="33">
        <v>34504</v>
      </c>
      <c r="C26" s="34">
        <v>792</v>
      </c>
      <c r="D26" s="35">
        <f t="shared" si="8"/>
        <v>35296</v>
      </c>
      <c r="E26" s="62">
        <v>35082</v>
      </c>
      <c r="F26" s="64">
        <v>1266</v>
      </c>
      <c r="G26" s="26">
        <f t="shared" si="10"/>
        <v>36348</v>
      </c>
      <c r="H26" s="36">
        <f t="shared" si="4"/>
        <v>1052</v>
      </c>
      <c r="I26" s="37">
        <f t="shared" si="5"/>
        <v>1.0298050770625566</v>
      </c>
      <c r="J26" s="62">
        <v>36604</v>
      </c>
      <c r="K26" s="64">
        <v>1602</v>
      </c>
      <c r="L26" s="30">
        <f t="shared" si="9"/>
        <v>38206</v>
      </c>
      <c r="M26" s="36">
        <f t="shared" si="1"/>
        <v>1858</v>
      </c>
      <c r="N26" s="40">
        <f t="shared" si="11"/>
        <v>1.0511169803015297</v>
      </c>
      <c r="Q26"/>
    </row>
    <row r="27" spans="1:17" ht="13.5" customHeight="1">
      <c r="A27" s="63" t="s">
        <v>35</v>
      </c>
      <c r="B27" s="33">
        <v>32964</v>
      </c>
      <c r="C27" s="34">
        <v>773</v>
      </c>
      <c r="D27" s="35">
        <f t="shared" si="8"/>
        <v>33737</v>
      </c>
      <c r="E27" s="38">
        <v>34390</v>
      </c>
      <c r="F27" s="34">
        <v>1135</v>
      </c>
      <c r="G27" s="26">
        <f t="shared" si="10"/>
        <v>35525</v>
      </c>
      <c r="H27" s="36">
        <f t="shared" si="4"/>
        <v>1788</v>
      </c>
      <c r="I27" s="37">
        <f t="shared" si="5"/>
        <v>1.0529981918961377</v>
      </c>
      <c r="J27" s="38">
        <v>35804</v>
      </c>
      <c r="K27" s="34">
        <v>1602</v>
      </c>
      <c r="L27" s="30">
        <f t="shared" si="9"/>
        <v>37406</v>
      </c>
      <c r="M27" s="36">
        <f t="shared" si="1"/>
        <v>1881</v>
      </c>
      <c r="N27" s="40">
        <f t="shared" si="11"/>
        <v>1.0529486277269529</v>
      </c>
      <c r="Q27"/>
    </row>
    <row r="28" spans="1:17" ht="13.5" customHeight="1">
      <c r="A28" s="41" t="s">
        <v>36</v>
      </c>
      <c r="B28" s="33">
        <v>1540</v>
      </c>
      <c r="C28" s="34">
        <v>19</v>
      </c>
      <c r="D28" s="35">
        <f t="shared" si="8"/>
        <v>1559</v>
      </c>
      <c r="E28" s="38">
        <v>692</v>
      </c>
      <c r="F28" s="34">
        <v>131</v>
      </c>
      <c r="G28" s="26">
        <f t="shared" si="10"/>
        <v>823</v>
      </c>
      <c r="H28" s="36">
        <f t="shared" si="4"/>
        <v>-736</v>
      </c>
      <c r="I28" s="37">
        <f t="shared" si="5"/>
        <v>0.5279025016035921</v>
      </c>
      <c r="J28" s="38">
        <v>800</v>
      </c>
      <c r="K28" s="34"/>
      <c r="L28" s="30">
        <f t="shared" si="9"/>
        <v>800</v>
      </c>
      <c r="M28" s="36">
        <f t="shared" si="1"/>
        <v>-23</v>
      </c>
      <c r="N28" s="40">
        <f t="shared" si="11"/>
        <v>0.9720534629404617</v>
      </c>
      <c r="Q28"/>
    </row>
    <row r="29" spans="1:17" ht="13.5" customHeight="1">
      <c r="A29" s="41" t="s">
        <v>37</v>
      </c>
      <c r="B29" s="33">
        <v>12848</v>
      </c>
      <c r="C29" s="34">
        <v>276</v>
      </c>
      <c r="D29" s="35">
        <f t="shared" si="8"/>
        <v>13124</v>
      </c>
      <c r="E29" s="38">
        <v>13858</v>
      </c>
      <c r="F29" s="34">
        <v>472</v>
      </c>
      <c r="G29" s="26">
        <f t="shared" si="10"/>
        <v>14330</v>
      </c>
      <c r="H29" s="36">
        <f t="shared" si="4"/>
        <v>1206</v>
      </c>
      <c r="I29" s="37">
        <f t="shared" si="5"/>
        <v>1.091892715635477</v>
      </c>
      <c r="J29" s="38">
        <v>14276</v>
      </c>
      <c r="K29" s="34">
        <v>556</v>
      </c>
      <c r="L29" s="30">
        <f t="shared" si="9"/>
        <v>14832</v>
      </c>
      <c r="M29" s="36">
        <f t="shared" si="1"/>
        <v>502</v>
      </c>
      <c r="N29" s="40">
        <f t="shared" si="11"/>
        <v>1.0350314026517795</v>
      </c>
      <c r="Q29"/>
    </row>
    <row r="30" spans="1:17" ht="13.5" customHeight="1">
      <c r="A30" s="63" t="s">
        <v>38</v>
      </c>
      <c r="B30" s="33">
        <v>8</v>
      </c>
      <c r="C30" s="34">
        <v>27</v>
      </c>
      <c r="D30" s="35">
        <f t="shared" si="8"/>
        <v>35</v>
      </c>
      <c r="E30" s="38">
        <v>10</v>
      </c>
      <c r="F30" s="34">
        <v>8</v>
      </c>
      <c r="G30" s="26">
        <f t="shared" si="10"/>
        <v>18</v>
      </c>
      <c r="H30" s="36">
        <f t="shared" si="4"/>
        <v>-17</v>
      </c>
      <c r="I30" s="37">
        <f t="shared" si="5"/>
        <v>0.5142857142857142</v>
      </c>
      <c r="J30" s="38">
        <v>20</v>
      </c>
      <c r="K30" s="34">
        <v>30</v>
      </c>
      <c r="L30" s="30">
        <f t="shared" si="9"/>
        <v>50</v>
      </c>
      <c r="M30" s="36">
        <f t="shared" si="1"/>
        <v>32</v>
      </c>
      <c r="N30" s="40">
        <f t="shared" si="11"/>
        <v>2.7777777777777777</v>
      </c>
      <c r="Q30"/>
    </row>
    <row r="31" spans="1:17" ht="13.5" customHeight="1">
      <c r="A31" s="63" t="s">
        <v>39</v>
      </c>
      <c r="B31" s="33">
        <v>1472</v>
      </c>
      <c r="C31" s="34">
        <v>19</v>
      </c>
      <c r="D31" s="35">
        <f t="shared" si="8"/>
        <v>1491</v>
      </c>
      <c r="E31" s="38">
        <v>1503</v>
      </c>
      <c r="F31" s="34">
        <v>39</v>
      </c>
      <c r="G31" s="26">
        <f t="shared" si="10"/>
        <v>1542</v>
      </c>
      <c r="H31" s="36">
        <f t="shared" si="4"/>
        <v>51</v>
      </c>
      <c r="I31" s="37">
        <f t="shared" si="5"/>
        <v>1.0342052313883299</v>
      </c>
      <c r="J31" s="38">
        <v>1450</v>
      </c>
      <c r="K31" s="34">
        <v>40</v>
      </c>
      <c r="L31" s="30">
        <f t="shared" si="9"/>
        <v>1490</v>
      </c>
      <c r="M31" s="36">
        <f t="shared" si="1"/>
        <v>-52</v>
      </c>
      <c r="N31" s="40">
        <f t="shared" si="11"/>
        <v>0.9662775616083009</v>
      </c>
      <c r="Q31"/>
    </row>
    <row r="32" spans="1:17" ht="13.5" customHeight="1">
      <c r="A32" s="41" t="s">
        <v>40</v>
      </c>
      <c r="B32" s="33">
        <v>12169</v>
      </c>
      <c r="C32" s="34">
        <v>142</v>
      </c>
      <c r="D32" s="35">
        <f t="shared" si="8"/>
        <v>12311</v>
      </c>
      <c r="E32" s="62">
        <v>13004</v>
      </c>
      <c r="F32" s="34">
        <v>322</v>
      </c>
      <c r="G32" s="26">
        <f t="shared" si="10"/>
        <v>13326</v>
      </c>
      <c r="H32" s="36">
        <f t="shared" si="4"/>
        <v>1015</v>
      </c>
      <c r="I32" s="37">
        <f t="shared" si="5"/>
        <v>1.0824465924782716</v>
      </c>
      <c r="J32" s="62">
        <v>11000</v>
      </c>
      <c r="K32" s="34">
        <v>1024</v>
      </c>
      <c r="L32" s="30">
        <f t="shared" si="9"/>
        <v>12024</v>
      </c>
      <c r="M32" s="36">
        <f t="shared" si="1"/>
        <v>-1302</v>
      </c>
      <c r="N32" s="40">
        <f t="shared" si="11"/>
        <v>0.9022962629446195</v>
      </c>
      <c r="Q32"/>
    </row>
    <row r="33" spans="1:17" ht="13.5" customHeight="1">
      <c r="A33" s="61" t="s">
        <v>41</v>
      </c>
      <c r="B33" s="33">
        <v>12159</v>
      </c>
      <c r="C33" s="34">
        <v>108</v>
      </c>
      <c r="D33" s="35">
        <f t="shared" si="8"/>
        <v>12267</v>
      </c>
      <c r="E33" s="62">
        <v>12981</v>
      </c>
      <c r="F33" s="34">
        <v>297</v>
      </c>
      <c r="G33" s="26">
        <f t="shared" si="10"/>
        <v>13278</v>
      </c>
      <c r="H33" s="36">
        <f t="shared" si="4"/>
        <v>1011</v>
      </c>
      <c r="I33" s="37">
        <f t="shared" si="5"/>
        <v>1.082416238689166</v>
      </c>
      <c r="J33" s="62">
        <v>11000</v>
      </c>
      <c r="K33" s="34">
        <v>1024</v>
      </c>
      <c r="L33" s="30">
        <f t="shared" si="9"/>
        <v>12024</v>
      </c>
      <c r="M33" s="36">
        <f t="shared" si="1"/>
        <v>-1254</v>
      </c>
      <c r="N33" s="40">
        <f t="shared" si="11"/>
        <v>0.9055580659737912</v>
      </c>
      <c r="Q33"/>
    </row>
    <row r="34" spans="1:17" ht="13.5" customHeight="1" thickBot="1">
      <c r="A34" s="65" t="s">
        <v>42</v>
      </c>
      <c r="B34" s="43"/>
      <c r="C34" s="44"/>
      <c r="D34" s="35">
        <f t="shared" si="8"/>
        <v>0</v>
      </c>
      <c r="E34" s="66"/>
      <c r="F34" s="44">
        <v>436</v>
      </c>
      <c r="G34" s="26">
        <f t="shared" si="10"/>
        <v>436</v>
      </c>
      <c r="H34" s="45">
        <f t="shared" si="4"/>
        <v>436</v>
      </c>
      <c r="I34" s="46">
        <v>0</v>
      </c>
      <c r="J34" s="66"/>
      <c r="K34" s="44">
        <v>850</v>
      </c>
      <c r="L34" s="30">
        <f t="shared" si="9"/>
        <v>850</v>
      </c>
      <c r="M34" s="45">
        <f t="shared" si="1"/>
        <v>414</v>
      </c>
      <c r="N34" s="49">
        <f t="shared" si="11"/>
        <v>1.9495412844036697</v>
      </c>
      <c r="Q34"/>
    </row>
    <row r="35" spans="1:17" ht="13.5" customHeight="1" thickBot="1">
      <c r="A35" s="50" t="s">
        <v>43</v>
      </c>
      <c r="B35" s="453">
        <f aca="true" t="shared" si="12" ref="B35:G35">SUM(B17+B19+B20+B21+B22+B25+B30+B31+B32+B34)</f>
        <v>156218</v>
      </c>
      <c r="C35" s="454">
        <f t="shared" si="12"/>
        <v>2156</v>
      </c>
      <c r="D35" s="455">
        <f t="shared" si="12"/>
        <v>158374</v>
      </c>
      <c r="E35" s="453">
        <f t="shared" si="12"/>
        <v>146585</v>
      </c>
      <c r="F35" s="454">
        <f t="shared" si="12"/>
        <v>7212</v>
      </c>
      <c r="G35" s="455">
        <f t="shared" si="12"/>
        <v>153797</v>
      </c>
      <c r="H35" s="396">
        <f>+G35-D35</f>
        <v>-4577</v>
      </c>
      <c r="I35" s="456">
        <f>+G35/D35</f>
        <v>0.9711000543018424</v>
      </c>
      <c r="J35" s="457">
        <f>SUM(J17+J19+J20+J21+J22+J25+J30+J31+J32+J34)</f>
        <v>135749</v>
      </c>
      <c r="K35" s="454">
        <f>SUM(K17+K19+K20+K21+K22+K25+K30+K31+K32+K34)</f>
        <v>15052</v>
      </c>
      <c r="L35" s="455">
        <f>SUM(L17+L19+L20+L21+L22+L25+L30+L31+L32+L34)</f>
        <v>150801</v>
      </c>
      <c r="M35" s="396">
        <f>+L35-G35</f>
        <v>-2996</v>
      </c>
      <c r="N35" s="397">
        <f>+L35/G35</f>
        <v>0.9805197760684539</v>
      </c>
      <c r="Q35"/>
    </row>
    <row r="36" spans="1:17" ht="13.5" customHeight="1" thickBot="1">
      <c r="A36" s="50" t="s">
        <v>44</v>
      </c>
      <c r="B36" s="458">
        <f aca="true" t="shared" si="13" ref="B36:G36">+B16-B35</f>
        <v>148</v>
      </c>
      <c r="C36" s="458">
        <f t="shared" si="13"/>
        <v>720</v>
      </c>
      <c r="D36" s="458">
        <f t="shared" si="13"/>
        <v>868</v>
      </c>
      <c r="E36" s="458">
        <f t="shared" si="13"/>
        <v>11</v>
      </c>
      <c r="F36" s="458">
        <f t="shared" si="13"/>
        <v>2918</v>
      </c>
      <c r="G36" s="458">
        <f t="shared" si="13"/>
        <v>2929</v>
      </c>
      <c r="H36" s="54">
        <f>+G36-D36</f>
        <v>2061</v>
      </c>
      <c r="I36" s="55">
        <f>+G36/D36</f>
        <v>3.3744239631336406</v>
      </c>
      <c r="J36" s="458">
        <f>+J16-J35</f>
        <v>0</v>
      </c>
      <c r="K36" s="458">
        <f>+K16-K35</f>
        <v>1668</v>
      </c>
      <c r="L36" s="458">
        <f>+L16-L35</f>
        <v>1668</v>
      </c>
      <c r="M36" s="54">
        <f>+L36-G36</f>
        <v>-1261</v>
      </c>
      <c r="N36" s="57">
        <f>+L36/G36</f>
        <v>0.5694776374189143</v>
      </c>
      <c r="Q36"/>
    </row>
    <row r="37" spans="1:17" ht="20.25" customHeight="1" thickBot="1">
      <c r="A37" s="382" t="s">
        <v>234</v>
      </c>
      <c r="B37" s="544">
        <v>0</v>
      </c>
      <c r="C37" s="966"/>
      <c r="D37" s="967"/>
      <c r="E37" s="544">
        <v>2929</v>
      </c>
      <c r="F37" s="966"/>
      <c r="G37" s="967"/>
      <c r="H37"/>
      <c r="I37"/>
      <c r="J37"/>
      <c r="K37"/>
      <c r="L37"/>
      <c r="M37"/>
      <c r="N37"/>
      <c r="O37"/>
      <c r="P37"/>
      <c r="Q37"/>
    </row>
    <row r="38" spans="1:17" ht="19.5" customHeight="1" thickBot="1">
      <c r="A38" s="71" t="s">
        <v>46</v>
      </c>
      <c r="B38" s="966">
        <v>0</v>
      </c>
      <c r="C38" s="966"/>
      <c r="D38" s="967"/>
      <c r="E38" s="544">
        <v>0</v>
      </c>
      <c r="F38" s="966"/>
      <c r="G38" s="967"/>
      <c r="H38"/>
      <c r="I38"/>
      <c r="J38"/>
      <c r="K38"/>
      <c r="L38"/>
      <c r="M38"/>
      <c r="N38"/>
      <c r="O38"/>
      <c r="P38"/>
      <c r="Q38"/>
    </row>
    <row r="39" spans="1:17" ht="19.5" customHeight="1" thickBot="1">
      <c r="A39" s="504" t="s">
        <v>47</v>
      </c>
      <c r="B39" s="504"/>
      <c r="C39" s="504"/>
      <c r="D39" s="504"/>
      <c r="E39" s="504"/>
      <c r="F39" s="504"/>
      <c r="G39" s="504"/>
      <c r="H39" s="504"/>
      <c r="I39" s="504"/>
      <c r="M39"/>
      <c r="N39"/>
      <c r="O39"/>
      <c r="P39"/>
      <c r="Q39"/>
    </row>
    <row r="40" spans="1:17" ht="19.5" customHeight="1">
      <c r="A40" s="506" t="s">
        <v>48</v>
      </c>
      <c r="B40" s="507"/>
      <c r="C40" s="507"/>
      <c r="D40" s="508"/>
      <c r="E40" s="490" t="s">
        <v>49</v>
      </c>
      <c r="F40" s="890"/>
      <c r="G40" s="938"/>
      <c r="H40" s="506" t="s">
        <v>50</v>
      </c>
      <c r="I40" s="507"/>
      <c r="J40" s="507"/>
      <c r="K40" s="507"/>
      <c r="L40" s="508"/>
      <c r="M40" s="490" t="s">
        <v>49</v>
      </c>
      <c r="N40" s="890"/>
      <c r="O40" s="938"/>
      <c r="P40"/>
      <c r="Q40"/>
    </row>
    <row r="41" spans="1:17" ht="19.5" customHeight="1">
      <c r="A41" s="935"/>
      <c r="B41" s="936"/>
      <c r="C41" s="936"/>
      <c r="D41" s="937"/>
      <c r="E41" s="939"/>
      <c r="F41" s="940"/>
      <c r="G41" s="941"/>
      <c r="H41" s="935"/>
      <c r="I41" s="936"/>
      <c r="J41" s="936"/>
      <c r="K41" s="936"/>
      <c r="L41" s="937"/>
      <c r="M41" s="939"/>
      <c r="N41" s="940"/>
      <c r="O41" s="941"/>
      <c r="P41"/>
      <c r="Q41"/>
    </row>
    <row r="42" spans="1:17" ht="13.5" customHeight="1">
      <c r="A42" s="501" t="s">
        <v>235</v>
      </c>
      <c r="B42" s="502"/>
      <c r="C42" s="502"/>
      <c r="D42" s="503"/>
      <c r="E42" s="911">
        <v>2000</v>
      </c>
      <c r="F42" s="912"/>
      <c r="G42" s="913"/>
      <c r="H42" s="501" t="s">
        <v>236</v>
      </c>
      <c r="I42" s="502"/>
      <c r="J42" s="502"/>
      <c r="K42" s="502"/>
      <c r="L42" s="503"/>
      <c r="M42" s="911">
        <v>2600</v>
      </c>
      <c r="N42" s="912"/>
      <c r="O42" s="913"/>
      <c r="P42"/>
      <c r="Q42"/>
    </row>
    <row r="43" spans="1:17" ht="13.5" customHeight="1">
      <c r="A43" s="501"/>
      <c r="B43" s="502"/>
      <c r="C43" s="502"/>
      <c r="D43" s="503"/>
      <c r="E43" s="911" t="s">
        <v>192</v>
      </c>
      <c r="F43" s="912"/>
      <c r="G43" s="913"/>
      <c r="H43" s="501" t="s">
        <v>237</v>
      </c>
      <c r="I43" s="502"/>
      <c r="J43" s="502"/>
      <c r="K43" s="502"/>
      <c r="L43" s="503"/>
      <c r="M43" s="911">
        <v>150</v>
      </c>
      <c r="N43" s="912"/>
      <c r="O43" s="913"/>
      <c r="P43"/>
      <c r="Q43"/>
    </row>
    <row r="44" spans="1:17" ht="13.5" customHeight="1">
      <c r="A44" s="501"/>
      <c r="B44" s="502"/>
      <c r="C44" s="502"/>
      <c r="D44" s="503"/>
      <c r="E44" s="911"/>
      <c r="F44" s="912"/>
      <c r="G44" s="913"/>
      <c r="H44" s="501" t="s">
        <v>238</v>
      </c>
      <c r="I44" s="502"/>
      <c r="J44" s="502"/>
      <c r="K44" s="502"/>
      <c r="L44" s="503"/>
      <c r="M44" s="911">
        <v>1100</v>
      </c>
      <c r="N44" s="912"/>
      <c r="O44" s="913"/>
      <c r="P44"/>
      <c r="Q44"/>
    </row>
    <row r="45" spans="1:17" ht="13.5" customHeight="1">
      <c r="A45" s="501"/>
      <c r="B45" s="502"/>
      <c r="C45" s="502"/>
      <c r="D45" s="503"/>
      <c r="E45" s="911"/>
      <c r="F45" s="912"/>
      <c r="G45" s="913"/>
      <c r="H45" s="501" t="s">
        <v>239</v>
      </c>
      <c r="I45" s="502"/>
      <c r="J45" s="502"/>
      <c r="K45" s="502"/>
      <c r="L45" s="503"/>
      <c r="M45" s="911">
        <v>400</v>
      </c>
      <c r="N45" s="912"/>
      <c r="O45" s="913"/>
      <c r="P45"/>
      <c r="Q45"/>
    </row>
    <row r="46" spans="1:17" ht="13.5" customHeight="1">
      <c r="A46" s="501"/>
      <c r="B46" s="502"/>
      <c r="C46" s="502"/>
      <c r="D46" s="503"/>
      <c r="E46" s="911"/>
      <c r="F46" s="912"/>
      <c r="G46" s="913"/>
      <c r="H46" s="501" t="s">
        <v>240</v>
      </c>
      <c r="I46" s="502"/>
      <c r="J46" s="502"/>
      <c r="K46" s="502"/>
      <c r="L46" s="503"/>
      <c r="M46" s="911">
        <v>4100</v>
      </c>
      <c r="N46" s="912"/>
      <c r="O46" s="913"/>
      <c r="P46"/>
      <c r="Q46"/>
    </row>
    <row r="47" spans="1:17" ht="13.5" customHeight="1">
      <c r="A47" s="501"/>
      <c r="B47" s="502"/>
      <c r="C47" s="502"/>
      <c r="D47" s="503"/>
      <c r="E47" s="911"/>
      <c r="F47" s="912"/>
      <c r="G47" s="913"/>
      <c r="H47" s="501" t="s">
        <v>241</v>
      </c>
      <c r="I47" s="502"/>
      <c r="J47" s="502"/>
      <c r="K47" s="502"/>
      <c r="L47" s="503"/>
      <c r="M47" s="911">
        <v>150</v>
      </c>
      <c r="N47" s="912"/>
      <c r="O47" s="913"/>
      <c r="P47"/>
      <c r="Q47"/>
    </row>
    <row r="48" spans="1:17" ht="13.5" customHeight="1">
      <c r="A48" s="501"/>
      <c r="B48" s="502"/>
      <c r="C48" s="502"/>
      <c r="D48" s="503"/>
      <c r="E48" s="911"/>
      <c r="F48" s="912"/>
      <c r="G48" s="913"/>
      <c r="H48" s="501" t="s">
        <v>242</v>
      </c>
      <c r="I48" s="502"/>
      <c r="J48" s="502"/>
      <c r="K48" s="502"/>
      <c r="L48" s="503"/>
      <c r="M48" s="911">
        <v>120</v>
      </c>
      <c r="N48" s="912"/>
      <c r="O48" s="913"/>
      <c r="P48"/>
      <c r="Q48"/>
    </row>
    <row r="49" spans="1:17" ht="13.5" customHeight="1">
      <c r="A49" s="501"/>
      <c r="B49" s="502"/>
      <c r="C49" s="502"/>
      <c r="D49" s="503"/>
      <c r="E49" s="911"/>
      <c r="F49" s="912"/>
      <c r="G49" s="913"/>
      <c r="H49" s="501" t="s">
        <v>243</v>
      </c>
      <c r="I49" s="502"/>
      <c r="J49" s="502"/>
      <c r="K49" s="502"/>
      <c r="L49" s="503"/>
      <c r="M49" s="911">
        <v>650</v>
      </c>
      <c r="N49" s="912"/>
      <c r="O49" s="913"/>
      <c r="P49"/>
      <c r="Q49"/>
    </row>
    <row r="50" spans="1:17" ht="13.5" customHeight="1">
      <c r="A50" s="501"/>
      <c r="B50" s="502"/>
      <c r="C50" s="502"/>
      <c r="D50" s="503"/>
      <c r="E50" s="911"/>
      <c r="F50" s="912"/>
      <c r="G50" s="913"/>
      <c r="H50" s="501" t="s">
        <v>244</v>
      </c>
      <c r="I50" s="502"/>
      <c r="J50" s="502"/>
      <c r="K50" s="502"/>
      <c r="L50" s="503"/>
      <c r="M50" s="911">
        <v>950</v>
      </c>
      <c r="N50" s="912"/>
      <c r="O50" s="913"/>
      <c r="P50"/>
      <c r="Q50"/>
    </row>
    <row r="51" spans="1:17" ht="13.5" customHeight="1">
      <c r="A51" s="501"/>
      <c r="B51" s="502"/>
      <c r="C51" s="502"/>
      <c r="D51" s="503"/>
      <c r="E51" s="911"/>
      <c r="F51" s="912"/>
      <c r="G51" s="913"/>
      <c r="H51" s="501" t="s">
        <v>245</v>
      </c>
      <c r="I51" s="502"/>
      <c r="J51" s="502"/>
      <c r="K51" s="502"/>
      <c r="L51" s="503"/>
      <c r="M51" s="911">
        <v>77</v>
      </c>
      <c r="N51" s="912"/>
      <c r="O51" s="913"/>
      <c r="P51"/>
      <c r="Q51"/>
    </row>
    <row r="52" spans="1:17" ht="13.5" customHeight="1">
      <c r="A52" s="501"/>
      <c r="B52" s="502"/>
      <c r="C52" s="502"/>
      <c r="D52" s="503"/>
      <c r="E52" s="911"/>
      <c r="F52" s="912"/>
      <c r="G52" s="913"/>
      <c r="H52" s="501" t="s">
        <v>246</v>
      </c>
      <c r="I52" s="502"/>
      <c r="J52" s="502"/>
      <c r="K52" s="502"/>
      <c r="L52" s="503"/>
      <c r="M52" s="911">
        <v>600</v>
      </c>
      <c r="N52" s="912"/>
      <c r="O52" s="913"/>
      <c r="P52"/>
      <c r="Q52"/>
    </row>
    <row r="53" spans="1:17" ht="13.5" customHeight="1">
      <c r="A53" s="501"/>
      <c r="B53" s="502"/>
      <c r="C53" s="502"/>
      <c r="D53" s="503"/>
      <c r="E53" s="911" t="s">
        <v>192</v>
      </c>
      <c r="F53" s="912"/>
      <c r="G53" s="913"/>
      <c r="H53" s="501" t="s">
        <v>247</v>
      </c>
      <c r="I53" s="502"/>
      <c r="J53" s="502"/>
      <c r="K53" s="502"/>
      <c r="L53" s="503"/>
      <c r="M53" s="911">
        <v>80</v>
      </c>
      <c r="N53" s="912"/>
      <c r="O53" s="913"/>
      <c r="P53"/>
      <c r="Q53"/>
    </row>
    <row r="54" spans="1:17" ht="13.5" customHeight="1">
      <c r="A54" s="501"/>
      <c r="B54" s="502"/>
      <c r="C54" s="502"/>
      <c r="D54" s="503"/>
      <c r="E54" s="911"/>
      <c r="F54" s="912"/>
      <c r="G54" s="913"/>
      <c r="H54" s="467" t="s">
        <v>248</v>
      </c>
      <c r="I54" s="925"/>
      <c r="J54" s="925"/>
      <c r="K54" s="925"/>
      <c r="L54" s="926"/>
      <c r="M54" s="604">
        <v>150</v>
      </c>
      <c r="N54" s="1016"/>
      <c r="O54" s="1017"/>
      <c r="P54"/>
      <c r="Q54"/>
    </row>
    <row r="55" spans="1:17" ht="13.5" customHeight="1" thickBot="1">
      <c r="A55" s="916" t="s">
        <v>61</v>
      </c>
      <c r="B55" s="917"/>
      <c r="C55" s="917"/>
      <c r="D55" s="918"/>
      <c r="E55" s="634">
        <f>SUM(E42:E54)</f>
        <v>2000</v>
      </c>
      <c r="F55" s="635"/>
      <c r="G55" s="636"/>
      <c r="H55" s="916" t="s">
        <v>62</v>
      </c>
      <c r="I55" s="917"/>
      <c r="J55" s="917"/>
      <c r="K55" s="917"/>
      <c r="L55" s="918"/>
      <c r="M55" s="634">
        <f>SUM(M42:M54)</f>
        <v>11127</v>
      </c>
      <c r="N55" s="635"/>
      <c r="O55" s="636"/>
      <c r="P55"/>
      <c r="Q55"/>
    </row>
    <row r="56" spans="2:8" ht="13.5" thickBot="1">
      <c r="B56" s="1"/>
      <c r="C56" s="1"/>
      <c r="D56" s="72"/>
      <c r="E56" s="1"/>
      <c r="F56" s="1"/>
      <c r="G56" s="1"/>
      <c r="H56" s="1"/>
    </row>
    <row r="57" spans="1:13" ht="12.75">
      <c r="A57" s="473" t="s">
        <v>64</v>
      </c>
      <c r="B57" s="474"/>
      <c r="C57" s="474"/>
      <c r="D57" s="474"/>
      <c r="E57" s="474"/>
      <c r="F57" s="474"/>
      <c r="G57" s="474"/>
      <c r="H57" s="474"/>
      <c r="I57" s="474"/>
      <c r="J57" s="474"/>
      <c r="K57" s="474"/>
      <c r="L57" s="474"/>
      <c r="M57" s="475"/>
    </row>
    <row r="58" spans="1:13" ht="13.5" thickBot="1">
      <c r="A58" s="73"/>
      <c r="B58" s="74"/>
      <c r="C58" s="970">
        <v>2004</v>
      </c>
      <c r="D58" s="971"/>
      <c r="E58" s="970">
        <v>2005</v>
      </c>
      <c r="F58" s="971"/>
      <c r="G58" s="970">
        <v>2006</v>
      </c>
      <c r="H58" s="974"/>
      <c r="I58" s="973" t="s">
        <v>249</v>
      </c>
      <c r="J58" s="971"/>
      <c r="K58" s="75"/>
      <c r="L58" s="970" t="s">
        <v>65</v>
      </c>
      <c r="M58" s="974"/>
    </row>
    <row r="59" spans="1:13" ht="12.75">
      <c r="A59" s="76" t="s">
        <v>67</v>
      </c>
      <c r="B59" s="77"/>
      <c r="C59" s="975">
        <v>25509</v>
      </c>
      <c r="D59" s="976"/>
      <c r="E59" s="977">
        <v>27150</v>
      </c>
      <c r="F59" s="978"/>
      <c r="G59" s="919">
        <v>29984</v>
      </c>
      <c r="H59" s="920"/>
      <c r="I59" s="972">
        <f aca="true" t="shared" si="14" ref="I59:I65">E59/C59</f>
        <v>1.0643302363871574</v>
      </c>
      <c r="J59" s="557"/>
      <c r="K59" s="78"/>
      <c r="L59" s="968">
        <f aca="true" t="shared" si="15" ref="L59:L65">G59/E59</f>
        <v>1.1043830570902393</v>
      </c>
      <c r="M59" s="969"/>
    </row>
    <row r="60" spans="1:13" ht="12.75">
      <c r="A60" s="79" t="s">
        <v>68</v>
      </c>
      <c r="B60" s="80"/>
      <c r="C60" s="848">
        <v>16.11</v>
      </c>
      <c r="D60" s="849"/>
      <c r="E60" s="962">
        <v>17.65</v>
      </c>
      <c r="F60" s="963"/>
      <c r="G60" s="923">
        <v>19.88</v>
      </c>
      <c r="H60" s="924"/>
      <c r="I60" s="931">
        <f t="shared" si="14"/>
        <v>1.095592799503414</v>
      </c>
      <c r="J60" s="932"/>
      <c r="K60" s="81"/>
      <c r="L60" s="927">
        <f t="shared" si="15"/>
        <v>1.1263456090651558</v>
      </c>
      <c r="M60" s="928"/>
    </row>
    <row r="61" spans="1:13" ht="12.75">
      <c r="A61" s="79" t="s">
        <v>69</v>
      </c>
      <c r="B61" s="80"/>
      <c r="C61" s="848">
        <v>23.2</v>
      </c>
      <c r="D61" s="849"/>
      <c r="E61" s="962">
        <v>26.33</v>
      </c>
      <c r="F61" s="963"/>
      <c r="G61" s="923">
        <v>30.67</v>
      </c>
      <c r="H61" s="924"/>
      <c r="I61" s="931">
        <f t="shared" si="14"/>
        <v>1.1349137931034483</v>
      </c>
      <c r="J61" s="932"/>
      <c r="K61" s="81"/>
      <c r="L61" s="927">
        <f t="shared" si="15"/>
        <v>1.1648309912647172</v>
      </c>
      <c r="M61" s="928"/>
    </row>
    <row r="62" spans="1:13" ht="12.75">
      <c r="A62" s="79" t="s">
        <v>70</v>
      </c>
      <c r="B62" s="80"/>
      <c r="C62" s="848">
        <v>30.57</v>
      </c>
      <c r="D62" s="849"/>
      <c r="E62" s="962">
        <v>32.95</v>
      </c>
      <c r="F62" s="963"/>
      <c r="G62" s="923">
        <v>35.17</v>
      </c>
      <c r="H62" s="924"/>
      <c r="I62" s="931">
        <f t="shared" si="14"/>
        <v>1.077854105332025</v>
      </c>
      <c r="J62" s="932"/>
      <c r="K62" s="81"/>
      <c r="L62" s="927">
        <f t="shared" si="15"/>
        <v>1.0673748103186647</v>
      </c>
      <c r="M62" s="928"/>
    </row>
    <row r="63" spans="1:13" ht="12.75">
      <c r="A63" s="79" t="s">
        <v>71</v>
      </c>
      <c r="B63" s="80"/>
      <c r="C63" s="921">
        <v>19207</v>
      </c>
      <c r="D63" s="922"/>
      <c r="E63" s="933">
        <v>18820</v>
      </c>
      <c r="F63" s="934"/>
      <c r="G63" s="929">
        <v>25784</v>
      </c>
      <c r="H63" s="930"/>
      <c r="I63" s="931">
        <f t="shared" si="14"/>
        <v>0.9798510959545998</v>
      </c>
      <c r="J63" s="932"/>
      <c r="K63" s="81"/>
      <c r="L63" s="927">
        <f t="shared" si="15"/>
        <v>1.3700318809776832</v>
      </c>
      <c r="M63" s="928"/>
    </row>
    <row r="64" spans="1:13" ht="12.75">
      <c r="A64" s="79" t="s">
        <v>72</v>
      </c>
      <c r="B64" s="80"/>
      <c r="C64" s="848">
        <v>12.13</v>
      </c>
      <c r="D64" s="849"/>
      <c r="E64" s="962">
        <v>12.24</v>
      </c>
      <c r="F64" s="963"/>
      <c r="G64" s="923">
        <v>17.09</v>
      </c>
      <c r="H64" s="924"/>
      <c r="I64" s="931">
        <f t="shared" si="14"/>
        <v>1.0090684253915911</v>
      </c>
      <c r="J64" s="932"/>
      <c r="K64" s="81"/>
      <c r="L64" s="927">
        <f t="shared" si="15"/>
        <v>1.3962418300653594</v>
      </c>
      <c r="M64" s="928"/>
    </row>
    <row r="65" spans="1:13" ht="12.75">
      <c r="A65" s="82" t="s">
        <v>73</v>
      </c>
      <c r="B65" s="83"/>
      <c r="C65" s="848">
        <v>7.75</v>
      </c>
      <c r="D65" s="849"/>
      <c r="E65" s="962">
        <v>8.66</v>
      </c>
      <c r="F65" s="963"/>
      <c r="G65" s="923">
        <v>7.97</v>
      </c>
      <c r="H65" s="924"/>
      <c r="I65" s="931">
        <f t="shared" si="14"/>
        <v>1.1174193548387097</v>
      </c>
      <c r="J65" s="932"/>
      <c r="K65" s="81"/>
      <c r="L65" s="927">
        <f t="shared" si="15"/>
        <v>0.9203233256351039</v>
      </c>
      <c r="M65" s="928"/>
    </row>
    <row r="66" spans="1:13" ht="12.75">
      <c r="A66" s="84"/>
      <c r="B66" s="85"/>
      <c r="C66" s="85"/>
      <c r="D66" s="85"/>
      <c r="E66" s="395"/>
      <c r="F66" s="459"/>
      <c r="G66" s="85" t="s">
        <v>192</v>
      </c>
      <c r="H66" s="86"/>
      <c r="I66" s="87"/>
      <c r="J66" s="88"/>
      <c r="K66" s="88"/>
      <c r="L66" s="88"/>
      <c r="M66" s="89"/>
    </row>
    <row r="67" spans="1:13" ht="12.75">
      <c r="A67" s="90" t="s">
        <v>74</v>
      </c>
      <c r="B67" s="91"/>
      <c r="C67" s="848">
        <v>20.73</v>
      </c>
      <c r="D67" s="849"/>
      <c r="E67" s="962">
        <v>21.22</v>
      </c>
      <c r="F67" s="963"/>
      <c r="G67" s="923">
        <v>25.4</v>
      </c>
      <c r="H67" s="924"/>
      <c r="I67" s="931">
        <f>E67/C67</f>
        <v>1.0236372407139411</v>
      </c>
      <c r="J67" s="932"/>
      <c r="K67" s="92"/>
      <c r="L67" s="927">
        <f>G67/E67</f>
        <v>1.1969839773798303</v>
      </c>
      <c r="M67" s="928"/>
    </row>
    <row r="68" spans="1:13" ht="12.75">
      <c r="A68" s="79" t="s">
        <v>75</v>
      </c>
      <c r="B68" s="80"/>
      <c r="C68" s="848">
        <v>16.69</v>
      </c>
      <c r="D68" s="849"/>
      <c r="E68" s="962">
        <v>19</v>
      </c>
      <c r="F68" s="963"/>
      <c r="G68" s="923">
        <v>22.74</v>
      </c>
      <c r="H68" s="924"/>
      <c r="I68" s="931">
        <f>E68/C68</f>
        <v>1.1384062312762133</v>
      </c>
      <c r="J68" s="932"/>
      <c r="K68" s="92"/>
      <c r="L68" s="927">
        <f>G68/E68</f>
        <v>1.1968421052631577</v>
      </c>
      <c r="M68" s="928"/>
    </row>
    <row r="69" spans="1:13" ht="13.5" thickBot="1">
      <c r="A69" s="93" t="s">
        <v>76</v>
      </c>
      <c r="B69" s="94"/>
      <c r="C69" s="914">
        <v>12.57</v>
      </c>
      <c r="D69" s="915"/>
      <c r="E69" s="996">
        <v>13.17</v>
      </c>
      <c r="F69" s="997"/>
      <c r="G69" s="960">
        <v>19.56</v>
      </c>
      <c r="H69" s="961"/>
      <c r="I69" s="948">
        <f>E69/C69</f>
        <v>1.0477326968973746</v>
      </c>
      <c r="J69" s="949"/>
      <c r="K69" s="95"/>
      <c r="L69" s="964">
        <f>G69/E69</f>
        <v>1.4851936218678814</v>
      </c>
      <c r="M69" s="965"/>
    </row>
    <row r="70" spans="1:8" ht="6" customHeight="1">
      <c r="A70" s="96"/>
      <c r="B70" s="1"/>
      <c r="C70" s="1"/>
      <c r="D70" s="72"/>
      <c r="E70" s="1"/>
      <c r="F70" s="1"/>
      <c r="G70" s="1"/>
      <c r="H70" s="1"/>
    </row>
    <row r="71" spans="1:8" ht="12.75">
      <c r="A71" s="3" t="s">
        <v>77</v>
      </c>
      <c r="B71" s="1" t="s">
        <v>78</v>
      </c>
      <c r="C71" s="1"/>
      <c r="D71" s="72"/>
      <c r="E71" s="1"/>
      <c r="F71" s="1"/>
      <c r="G71" s="1"/>
      <c r="H71" s="1"/>
    </row>
    <row r="72" ht="15.75" customHeight="1">
      <c r="A72" s="2"/>
    </row>
    <row r="73" spans="1:17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8:17" ht="8.25" customHeight="1">
      <c r="H74" s="1"/>
      <c r="P74"/>
      <c r="Q74"/>
    </row>
    <row r="75" spans="1:8" ht="13.5" thickBot="1">
      <c r="A75" s="3" t="s">
        <v>157</v>
      </c>
      <c r="B75" s="1"/>
      <c r="C75" s="1"/>
      <c r="D75" s="1"/>
      <c r="E75" s="1"/>
      <c r="F75" s="1"/>
      <c r="G75" s="1"/>
      <c r="H75" s="1"/>
    </row>
    <row r="76" spans="1:17" ht="12.75">
      <c r="A76" s="578" t="s">
        <v>80</v>
      </c>
      <c r="B76" s="1006"/>
      <c r="C76" s="1006"/>
      <c r="D76" s="1007"/>
      <c r="E76" s="490" t="s">
        <v>49</v>
      </c>
      <c r="F76" s="890"/>
      <c r="G76" s="938"/>
      <c r="H76" s="578" t="s">
        <v>81</v>
      </c>
      <c r="I76" s="1006"/>
      <c r="J76" s="1006"/>
      <c r="K76" s="1006"/>
      <c r="L76" s="1007"/>
      <c r="M76" s="490" t="s">
        <v>49</v>
      </c>
      <c r="N76" s="890"/>
      <c r="O76" s="938"/>
      <c r="P76"/>
      <c r="Q76"/>
    </row>
    <row r="77" spans="1:17" ht="13.5" thickBot="1">
      <c r="A77" s="1008"/>
      <c r="B77" s="1009"/>
      <c r="C77" s="1009"/>
      <c r="D77" s="1010"/>
      <c r="E77" s="953"/>
      <c r="F77" s="954"/>
      <c r="G77" s="955"/>
      <c r="H77" s="1008"/>
      <c r="I77" s="1009"/>
      <c r="J77" s="1009"/>
      <c r="K77" s="1009"/>
      <c r="L77" s="1010"/>
      <c r="M77" s="953"/>
      <c r="N77" s="954"/>
      <c r="O77" s="955"/>
      <c r="P77"/>
      <c r="Q77"/>
    </row>
    <row r="78" spans="1:17" ht="12.75">
      <c r="A78" s="979" t="s">
        <v>158</v>
      </c>
      <c r="B78" s="980"/>
      <c r="C78" s="980"/>
      <c r="D78" s="981"/>
      <c r="E78" s="487">
        <v>23800</v>
      </c>
      <c r="F78" s="488"/>
      <c r="G78" s="489"/>
      <c r="H78" s="979" t="s">
        <v>194</v>
      </c>
      <c r="I78" s="980"/>
      <c r="J78" s="980"/>
      <c r="K78" s="980"/>
      <c r="L78" s="981"/>
      <c r="M78" s="487">
        <v>3500</v>
      </c>
      <c r="N78" s="488"/>
      <c r="O78" s="489"/>
      <c r="P78"/>
      <c r="Q78"/>
    </row>
    <row r="79" spans="1:17" ht="12.75">
      <c r="A79" s="950" t="s">
        <v>160</v>
      </c>
      <c r="B79" s="951"/>
      <c r="C79" s="951"/>
      <c r="D79" s="952"/>
      <c r="E79" s="484">
        <v>4200</v>
      </c>
      <c r="F79" s="485"/>
      <c r="G79" s="486"/>
      <c r="H79" s="950"/>
      <c r="I79" s="951"/>
      <c r="J79" s="951"/>
      <c r="K79" s="951"/>
      <c r="L79" s="952"/>
      <c r="M79" s="484"/>
      <c r="N79" s="485"/>
      <c r="O79" s="486"/>
      <c r="P79"/>
      <c r="Q79"/>
    </row>
    <row r="80" spans="1:17" ht="12.75">
      <c r="A80" s="950" t="s">
        <v>250</v>
      </c>
      <c r="B80" s="951"/>
      <c r="C80" s="951"/>
      <c r="D80" s="952"/>
      <c r="E80" s="484">
        <v>670</v>
      </c>
      <c r="F80" s="485"/>
      <c r="G80" s="486"/>
      <c r="H80" s="950"/>
      <c r="I80" s="951"/>
      <c r="J80" s="951"/>
      <c r="K80" s="951"/>
      <c r="L80" s="952"/>
      <c r="M80" s="484"/>
      <c r="N80" s="485"/>
      <c r="O80" s="486"/>
      <c r="P80"/>
      <c r="Q80"/>
    </row>
    <row r="81" spans="1:17" ht="12.75">
      <c r="A81" s="950" t="s">
        <v>251</v>
      </c>
      <c r="B81" s="951"/>
      <c r="C81" s="951"/>
      <c r="D81" s="952"/>
      <c r="E81" s="484">
        <v>1314</v>
      </c>
      <c r="F81" s="485"/>
      <c r="G81" s="486"/>
      <c r="H81" s="950"/>
      <c r="I81" s="951"/>
      <c r="J81" s="951"/>
      <c r="K81" s="951"/>
      <c r="L81" s="952"/>
      <c r="M81" s="484"/>
      <c r="N81" s="485"/>
      <c r="O81" s="486"/>
      <c r="P81"/>
      <c r="Q81"/>
    </row>
    <row r="82" spans="1:17" ht="12.75">
      <c r="A82" s="950"/>
      <c r="B82" s="951"/>
      <c r="C82" s="951"/>
      <c r="D82" s="952"/>
      <c r="E82" s="484"/>
      <c r="F82" s="485"/>
      <c r="G82" s="486"/>
      <c r="H82" s="950"/>
      <c r="I82" s="951"/>
      <c r="J82" s="951"/>
      <c r="K82" s="951"/>
      <c r="L82" s="952"/>
      <c r="M82" s="484"/>
      <c r="N82" s="485"/>
      <c r="O82" s="486"/>
      <c r="P82"/>
      <c r="Q82"/>
    </row>
    <row r="83" spans="1:17" ht="12.75">
      <c r="A83" s="950"/>
      <c r="B83" s="951"/>
      <c r="C83" s="951"/>
      <c r="D83" s="952"/>
      <c r="E83" s="484"/>
      <c r="F83" s="485"/>
      <c r="G83" s="486"/>
      <c r="H83" s="950"/>
      <c r="I83" s="951"/>
      <c r="J83" s="951"/>
      <c r="K83" s="951"/>
      <c r="L83" s="952"/>
      <c r="M83" s="484"/>
      <c r="N83" s="485"/>
      <c r="O83" s="486"/>
      <c r="P83"/>
      <c r="Q83"/>
    </row>
    <row r="84" spans="1:17" ht="13.5" thickBot="1">
      <c r="A84" s="1011"/>
      <c r="B84" s="1012"/>
      <c r="C84" s="1012"/>
      <c r="D84" s="1013"/>
      <c r="E84" s="998"/>
      <c r="F84" s="999"/>
      <c r="G84" s="1000"/>
      <c r="H84" s="1011"/>
      <c r="I84" s="1012"/>
      <c r="J84" s="1012"/>
      <c r="K84" s="1012"/>
      <c r="L84" s="1013"/>
      <c r="M84" s="998"/>
      <c r="N84" s="999"/>
      <c r="O84" s="1000"/>
      <c r="P84"/>
      <c r="Q84"/>
    </row>
    <row r="85" spans="1:15" s="98" customFormat="1" ht="16.5" customHeight="1" thickBot="1">
      <c r="A85" s="984" t="s">
        <v>92</v>
      </c>
      <c r="B85" s="985"/>
      <c r="C85" s="985"/>
      <c r="D85" s="985"/>
      <c r="E85" s="986">
        <f>SUM(E78:G84,M78:O84)</f>
        <v>33484</v>
      </c>
      <c r="F85" s="986"/>
      <c r="G85" s="987"/>
      <c r="H85" s="97"/>
      <c r="I85" s="97"/>
      <c r="J85" s="97"/>
      <c r="K85" s="97"/>
      <c r="L85" s="97"/>
      <c r="M85" s="97"/>
      <c r="N85" s="97"/>
      <c r="O85" s="97"/>
    </row>
    <row r="86" spans="1:15" s="98" customFormat="1" ht="16.5" customHeight="1">
      <c r="A86" s="99"/>
      <c r="B86" s="100"/>
      <c r="C86" s="100"/>
      <c r="D86" s="100"/>
      <c r="E86" s="101"/>
      <c r="F86" s="102"/>
      <c r="G86" s="102"/>
      <c r="H86" s="97"/>
      <c r="I86" s="97"/>
      <c r="J86" s="97"/>
      <c r="K86" s="97"/>
      <c r="L86" s="97"/>
      <c r="M86" s="97"/>
      <c r="N86" s="97"/>
      <c r="O86" s="97"/>
    </row>
    <row r="87" spans="1:15" s="98" customFormat="1" ht="16.5" customHeight="1">
      <c r="A87" s="99"/>
      <c r="B87" s="100"/>
      <c r="C87" s="100"/>
      <c r="D87" s="100"/>
      <c r="E87" s="101"/>
      <c r="F87" s="102"/>
      <c r="G87" s="102"/>
      <c r="H87" s="97"/>
      <c r="I87" s="97"/>
      <c r="J87" s="97"/>
      <c r="K87" s="97"/>
      <c r="L87" s="97"/>
      <c r="M87" s="97"/>
      <c r="N87" s="97"/>
      <c r="O87" s="97"/>
    </row>
    <row r="88" spans="1:15" s="98" customFormat="1" ht="16.5" customHeight="1">
      <c r="A88" s="99"/>
      <c r="B88" s="100"/>
      <c r="C88" s="100"/>
      <c r="D88" s="100"/>
      <c r="E88" s="101"/>
      <c r="F88" s="102"/>
      <c r="G88" s="102"/>
      <c r="H88" s="97"/>
      <c r="I88" s="97"/>
      <c r="J88" s="97"/>
      <c r="K88" s="97"/>
      <c r="L88" s="97"/>
      <c r="M88" s="97"/>
      <c r="N88" s="97"/>
      <c r="O88" s="97"/>
    </row>
    <row r="89" spans="8:17" ht="12.75">
      <c r="H89" s="1"/>
      <c r="P89"/>
      <c r="Q89"/>
    </row>
    <row r="90" ht="13.5" thickBot="1"/>
    <row r="91" spans="1:15" s="104" customFormat="1" ht="17.25" customHeight="1">
      <c r="A91" s="904" t="s">
        <v>94</v>
      </c>
      <c r="B91" s="626" t="s">
        <v>95</v>
      </c>
      <c r="C91" s="631" t="s">
        <v>96</v>
      </c>
      <c r="D91" s="958"/>
      <c r="E91" s="958"/>
      <c r="F91" s="958"/>
      <c r="G91" s="958"/>
      <c r="H91" s="958"/>
      <c r="I91" s="959"/>
      <c r="J91" s="610" t="s">
        <v>97</v>
      </c>
      <c r="K91" s="1"/>
      <c r="L91" s="1"/>
      <c r="M91" s="1"/>
      <c r="N91" s="1"/>
      <c r="O91" s="1"/>
    </row>
    <row r="92" spans="1:15" s="104" customFormat="1" ht="17.25" customHeight="1">
      <c r="A92" s="905"/>
      <c r="B92" s="909"/>
      <c r="C92" s="1014" t="s">
        <v>98</v>
      </c>
      <c r="D92" s="618" t="s">
        <v>99</v>
      </c>
      <c r="E92" s="956"/>
      <c r="F92" s="956"/>
      <c r="G92" s="956"/>
      <c r="H92" s="956"/>
      <c r="I92" s="957"/>
      <c r="J92" s="907"/>
      <c r="K92" s="1"/>
      <c r="L92" s="1"/>
      <c r="M92" s="1"/>
      <c r="N92" s="1"/>
      <c r="O92" s="1"/>
    </row>
    <row r="93" spans="1:15" s="104" customFormat="1" ht="11.25" customHeight="1" thickBot="1">
      <c r="A93" s="906"/>
      <c r="B93" s="910"/>
      <c r="C93" s="1015"/>
      <c r="D93" s="416">
        <v>1</v>
      </c>
      <c r="E93" s="416">
        <v>2</v>
      </c>
      <c r="F93" s="416">
        <v>3</v>
      </c>
      <c r="G93" s="416">
        <v>4</v>
      </c>
      <c r="H93" s="416">
        <v>5</v>
      </c>
      <c r="I93" s="460">
        <v>6</v>
      </c>
      <c r="J93" s="908"/>
      <c r="K93" s="97"/>
      <c r="L93" s="97"/>
      <c r="M93" s="97"/>
      <c r="N93" s="97"/>
      <c r="O93" s="97"/>
    </row>
    <row r="94" spans="1:15" s="104" customFormat="1" ht="17.25" customHeight="1" thickBot="1">
      <c r="A94" s="107">
        <v>182809</v>
      </c>
      <c r="B94" s="108">
        <v>119215</v>
      </c>
      <c r="C94" s="109">
        <v>12024</v>
      </c>
      <c r="D94" s="108">
        <v>930</v>
      </c>
      <c r="E94" s="108">
        <v>10321</v>
      </c>
      <c r="F94" s="108">
        <v>121</v>
      </c>
      <c r="G94" s="108">
        <v>19</v>
      </c>
      <c r="H94" s="108">
        <v>633</v>
      </c>
      <c r="I94" s="461">
        <v>0</v>
      </c>
      <c r="J94" s="461">
        <f>SUM(A94-B94-C94)</f>
        <v>51570</v>
      </c>
      <c r="K94" s="1"/>
      <c r="L94" s="1"/>
      <c r="M94" s="1"/>
      <c r="N94" s="1"/>
      <c r="O94" s="1"/>
    </row>
    <row r="95" spans="1:15" s="104" customFormat="1" ht="17.25" customHeight="1">
      <c r="A95" s="103"/>
      <c r="C95" s="112"/>
      <c r="D95" s="112"/>
      <c r="E95" s="112"/>
      <c r="F95" s="112"/>
      <c r="G95" s="112"/>
      <c r="H95" s="112"/>
      <c r="I95" s="112"/>
      <c r="J95" s="1"/>
      <c r="K95" s="1"/>
      <c r="L95" s="1"/>
      <c r="M95" s="1"/>
      <c r="N95" s="1"/>
      <c r="O95" s="1"/>
    </row>
    <row r="96" spans="1:15" s="104" customFormat="1" ht="17.25" customHeight="1">
      <c r="A96" s="103"/>
      <c r="B96" s="112"/>
      <c r="C96" s="112"/>
      <c r="D96" s="112"/>
      <c r="E96" s="112"/>
      <c r="F96" s="112"/>
      <c r="G96" s="112"/>
      <c r="H96" s="112"/>
      <c r="I96" s="112"/>
      <c r="J96" s="1"/>
      <c r="K96" s="1"/>
      <c r="L96" s="1"/>
      <c r="M96" s="1"/>
      <c r="N96" s="1"/>
      <c r="O96" s="1"/>
    </row>
    <row r="97" spans="1:15" s="104" customFormat="1" ht="17.25" customHeight="1" thickBot="1">
      <c r="A97" s="103"/>
      <c r="B97" s="112"/>
      <c r="C97" s="112"/>
      <c r="D97" s="112"/>
      <c r="E97" s="112"/>
      <c r="F97" s="112"/>
      <c r="G97" s="112"/>
      <c r="H97" s="112"/>
      <c r="I97" s="112"/>
      <c r="J97" s="1"/>
      <c r="K97" s="1"/>
      <c r="L97" s="1"/>
      <c r="M97" s="1"/>
      <c r="N97" s="1"/>
      <c r="O97" s="1"/>
    </row>
    <row r="98" spans="1:17" ht="12.75" customHeight="1">
      <c r="A98" s="566" t="s">
        <v>100</v>
      </c>
      <c r="B98" s="573" t="s">
        <v>101</v>
      </c>
      <c r="C98" s="570" t="s">
        <v>102</v>
      </c>
      <c r="D98" s="571"/>
      <c r="E98" s="571"/>
      <c r="F98" s="995"/>
      <c r="G98" s="573" t="s">
        <v>103</v>
      </c>
      <c r="H98" s="982" t="s">
        <v>104</v>
      </c>
      <c r="I98" s="523" t="s">
        <v>105</v>
      </c>
      <c r="J98" s="594"/>
      <c r="K98" s="594"/>
      <c r="L98" s="593"/>
      <c r="Q98"/>
    </row>
    <row r="99" spans="1:17" ht="18.75" thickBot="1">
      <c r="A99" s="993"/>
      <c r="B99" s="994"/>
      <c r="C99" s="113" t="s">
        <v>106</v>
      </c>
      <c r="D99" s="114" t="s">
        <v>107</v>
      </c>
      <c r="E99" s="114" t="s">
        <v>108</v>
      </c>
      <c r="F99" s="115" t="s">
        <v>109</v>
      </c>
      <c r="G99" s="994"/>
      <c r="H99" s="983"/>
      <c r="I99" s="113" t="s">
        <v>110</v>
      </c>
      <c r="J99" s="114" t="s">
        <v>107</v>
      </c>
      <c r="K99" s="114" t="s">
        <v>108</v>
      </c>
      <c r="L99" s="115" t="s">
        <v>111</v>
      </c>
      <c r="Q99"/>
    </row>
    <row r="100" spans="1:17" ht="12.75">
      <c r="A100" s="116" t="s">
        <v>112</v>
      </c>
      <c r="B100" s="119">
        <v>5414</v>
      </c>
      <c r="C100" s="384"/>
      <c r="D100" s="122"/>
      <c r="E100" s="122"/>
      <c r="F100" s="384"/>
      <c r="G100" s="385">
        <v>12032</v>
      </c>
      <c r="H100" s="120"/>
      <c r="I100" s="386"/>
      <c r="J100" s="122"/>
      <c r="K100" s="122"/>
      <c r="L100" s="384"/>
      <c r="Q100"/>
    </row>
    <row r="101" spans="1:17" ht="12.75">
      <c r="A101" s="124" t="s">
        <v>113</v>
      </c>
      <c r="B101" s="125">
        <v>138</v>
      </c>
      <c r="C101" s="128">
        <v>138</v>
      </c>
      <c r="D101" s="127">
        <v>174</v>
      </c>
      <c r="E101" s="127">
        <v>0</v>
      </c>
      <c r="F101" s="128">
        <v>312</v>
      </c>
      <c r="G101" s="129">
        <v>312</v>
      </c>
      <c r="H101" s="130"/>
      <c r="I101" s="126">
        <v>312</v>
      </c>
      <c r="J101" s="127"/>
      <c r="K101" s="127">
        <v>312</v>
      </c>
      <c r="L101" s="128">
        <v>0</v>
      </c>
      <c r="Q101"/>
    </row>
    <row r="102" spans="1:17" ht="12.75">
      <c r="A102" s="124" t="s">
        <v>114</v>
      </c>
      <c r="B102" s="125">
        <v>1172</v>
      </c>
      <c r="C102" s="128">
        <v>1172</v>
      </c>
      <c r="D102" s="127">
        <v>694</v>
      </c>
      <c r="E102" s="127">
        <v>516</v>
      </c>
      <c r="F102" s="128">
        <v>1350</v>
      </c>
      <c r="G102" s="129">
        <v>1350</v>
      </c>
      <c r="H102" s="130"/>
      <c r="I102" s="126">
        <v>1350</v>
      </c>
      <c r="J102" s="127"/>
      <c r="K102" s="127"/>
      <c r="L102" s="128">
        <v>1350</v>
      </c>
      <c r="Q102"/>
    </row>
    <row r="103" spans="1:17" ht="12.75">
      <c r="A103" s="124" t="s">
        <v>115</v>
      </c>
      <c r="B103" s="125">
        <v>201</v>
      </c>
      <c r="C103" s="384" t="s">
        <v>163</v>
      </c>
      <c r="D103" s="122"/>
      <c r="E103" s="122"/>
      <c r="F103" s="384"/>
      <c r="G103" s="129">
        <v>9161</v>
      </c>
      <c r="H103" s="137"/>
      <c r="I103" s="386"/>
      <c r="J103" s="122"/>
      <c r="K103" s="122"/>
      <c r="L103" s="384"/>
      <c r="Q103"/>
    </row>
    <row r="104" spans="1:17" ht="12.75">
      <c r="A104" s="124" t="s">
        <v>116</v>
      </c>
      <c r="B104" s="125">
        <v>3903</v>
      </c>
      <c r="C104" s="128">
        <v>3903</v>
      </c>
      <c r="D104" s="127">
        <v>14322</v>
      </c>
      <c r="E104" s="127">
        <v>17016</v>
      </c>
      <c r="F104" s="128">
        <v>1209</v>
      </c>
      <c r="G104" s="129">
        <v>1209</v>
      </c>
      <c r="H104" s="130"/>
      <c r="I104" s="134">
        <v>1209</v>
      </c>
      <c r="J104" s="135">
        <v>12024</v>
      </c>
      <c r="K104" s="135">
        <v>13127</v>
      </c>
      <c r="L104" s="128">
        <v>106</v>
      </c>
      <c r="Q104"/>
    </row>
    <row r="105" spans="1:17" ht="13.5" thickBot="1">
      <c r="A105" s="138" t="s">
        <v>117</v>
      </c>
      <c r="B105" s="139">
        <v>31</v>
      </c>
      <c r="C105" s="142">
        <v>537</v>
      </c>
      <c r="D105" s="141">
        <v>711</v>
      </c>
      <c r="E105" s="141">
        <v>723</v>
      </c>
      <c r="F105" s="142">
        <v>525</v>
      </c>
      <c r="G105" s="143">
        <v>279</v>
      </c>
      <c r="H105" s="144">
        <v>-246</v>
      </c>
      <c r="I105" s="140">
        <v>525</v>
      </c>
      <c r="J105" s="141">
        <v>748</v>
      </c>
      <c r="K105" s="141">
        <v>900</v>
      </c>
      <c r="L105" s="142">
        <v>373</v>
      </c>
      <c r="N105"/>
      <c r="Q105"/>
    </row>
    <row r="106" spans="13:15" ht="13.5" thickBot="1">
      <c r="M106" s="85"/>
      <c r="O106"/>
    </row>
    <row r="107" spans="1:17" ht="12.75">
      <c r="A107" s="561" t="s">
        <v>118</v>
      </c>
      <c r="B107" s="988" t="s">
        <v>10</v>
      </c>
      <c r="C107" s="990" t="s">
        <v>119</v>
      </c>
      <c r="D107" s="991"/>
      <c r="E107" s="991"/>
      <c r="F107" s="991"/>
      <c r="G107" s="991"/>
      <c r="H107" s="992"/>
      <c r="I107" s="146"/>
      <c r="M107" s="383"/>
      <c r="O107"/>
      <c r="P107"/>
      <c r="Q107"/>
    </row>
    <row r="108" spans="1:17" ht="12.75">
      <c r="A108" s="562"/>
      <c r="B108" s="989"/>
      <c r="C108" s="147" t="s">
        <v>120</v>
      </c>
      <c r="D108" s="148" t="s">
        <v>121</v>
      </c>
      <c r="E108" s="148" t="s">
        <v>122</v>
      </c>
      <c r="F108" s="148" t="s">
        <v>123</v>
      </c>
      <c r="G108" s="149" t="s">
        <v>124</v>
      </c>
      <c r="H108" s="150" t="s">
        <v>98</v>
      </c>
      <c r="I108" s="146"/>
      <c r="M108" s="383"/>
      <c r="O108"/>
      <c r="P108"/>
      <c r="Q108"/>
    </row>
    <row r="109" spans="1:17" ht="12.75">
      <c r="A109" s="151" t="s">
        <v>252</v>
      </c>
      <c r="B109" s="125">
        <v>3275</v>
      </c>
      <c r="C109" s="127">
        <v>64</v>
      </c>
      <c r="D109" s="127">
        <v>223</v>
      </c>
      <c r="E109" s="127">
        <v>15</v>
      </c>
      <c r="F109" s="127">
        <v>86</v>
      </c>
      <c r="G109" s="125">
        <v>187</v>
      </c>
      <c r="H109" s="128">
        <f>SUM(C109:G109)</f>
        <v>575</v>
      </c>
      <c r="I109" s="146"/>
      <c r="K109" s="383"/>
      <c r="L109" s="383"/>
      <c r="M109" s="383"/>
      <c r="P109"/>
      <c r="Q109"/>
    </row>
    <row r="110" spans="1:17" ht="13.5" thickBot="1">
      <c r="A110" s="152" t="s">
        <v>253</v>
      </c>
      <c r="B110" s="139">
        <v>6411</v>
      </c>
      <c r="C110" s="141">
        <v>0</v>
      </c>
      <c r="D110" s="141">
        <v>0</v>
      </c>
      <c r="E110" s="141">
        <v>0</v>
      </c>
      <c r="F110" s="141">
        <v>0</v>
      </c>
      <c r="G110" s="139">
        <v>0</v>
      </c>
      <c r="H110" s="142">
        <v>0</v>
      </c>
      <c r="I110" s="146"/>
      <c r="K110" s="383"/>
      <c r="L110" s="383"/>
      <c r="M110" s="85"/>
      <c r="P110"/>
      <c r="Q110"/>
    </row>
    <row r="111" spans="11:12" ht="12.75">
      <c r="K111" s="383"/>
      <c r="L111" s="383"/>
    </row>
    <row r="112" ht="13.5" thickBot="1"/>
    <row r="113" spans="1:14" ht="24" customHeight="1">
      <c r="A113" s="515" t="s">
        <v>127</v>
      </c>
      <c r="B113" s="942" t="s">
        <v>128</v>
      </c>
      <c r="C113" s="943"/>
      <c r="D113" s="943"/>
      <c r="E113" s="944"/>
      <c r="F113" s="945" t="s">
        <v>129</v>
      </c>
      <c r="G113" s="946"/>
      <c r="H113" s="946"/>
      <c r="I113" s="947"/>
      <c r="J113" s="945" t="s">
        <v>130</v>
      </c>
      <c r="K113" s="946"/>
      <c r="L113" s="946"/>
      <c r="M113" s="946"/>
      <c r="N113" s="947"/>
    </row>
    <row r="114" spans="1:14" ht="12.75" customHeight="1">
      <c r="A114" s="516"/>
      <c r="B114" s="153">
        <v>2004</v>
      </c>
      <c r="C114" s="154">
        <v>2005</v>
      </c>
      <c r="D114" s="154">
        <v>2006</v>
      </c>
      <c r="E114" s="155" t="s">
        <v>131</v>
      </c>
      <c r="F114" s="153">
        <v>2004</v>
      </c>
      <c r="G114" s="154">
        <v>2005</v>
      </c>
      <c r="H114" s="154">
        <v>2006</v>
      </c>
      <c r="I114" s="155" t="s">
        <v>131</v>
      </c>
      <c r="J114" s="153">
        <v>2003</v>
      </c>
      <c r="K114" s="156">
        <v>2004</v>
      </c>
      <c r="L114" s="154">
        <v>2005</v>
      </c>
      <c r="M114" s="154">
        <v>2006</v>
      </c>
      <c r="N114" s="155" t="s">
        <v>131</v>
      </c>
    </row>
    <row r="115" spans="1:14" ht="6" customHeight="1">
      <c r="A115" s="84"/>
      <c r="B115" s="157"/>
      <c r="C115" s="158"/>
      <c r="D115" s="158"/>
      <c r="E115" s="159"/>
      <c r="F115" s="157"/>
      <c r="G115" s="158"/>
      <c r="H115" s="158"/>
      <c r="I115" s="160"/>
      <c r="J115" s="161"/>
      <c r="K115" s="80"/>
      <c r="L115" s="162"/>
      <c r="M115" s="162"/>
      <c r="N115" s="160"/>
    </row>
    <row r="116" spans="1:14" ht="12.75">
      <c r="A116" s="163" t="s">
        <v>132</v>
      </c>
      <c r="B116" s="165">
        <v>37</v>
      </c>
      <c r="C116" s="165">
        <v>34</v>
      </c>
      <c r="D116" s="165">
        <v>34</v>
      </c>
      <c r="E116" s="166">
        <f>D116-C116</f>
        <v>0</v>
      </c>
      <c r="F116" s="165">
        <v>35</v>
      </c>
      <c r="G116" s="165">
        <v>34</v>
      </c>
      <c r="H116" s="165">
        <v>34</v>
      </c>
      <c r="I116" s="166">
        <f>H116-G116</f>
        <v>0</v>
      </c>
      <c r="J116" s="462">
        <v>17696</v>
      </c>
      <c r="K116" s="462">
        <f aca="true" t="shared" si="16" ref="K116:M119">(B125+F125+K125)/12/B116*1000</f>
        <v>18918.91891891892</v>
      </c>
      <c r="L116" s="462">
        <f t="shared" si="16"/>
        <v>21943.627450980395</v>
      </c>
      <c r="M116" s="462">
        <f t="shared" si="16"/>
        <v>22816.176470588234</v>
      </c>
      <c r="N116" s="170">
        <f>M116-L116</f>
        <v>872.549019607839</v>
      </c>
    </row>
    <row r="117" spans="1:14" ht="12.75">
      <c r="A117" s="163" t="s">
        <v>133</v>
      </c>
      <c r="B117" s="165">
        <v>149</v>
      </c>
      <c r="C117" s="165">
        <v>135</v>
      </c>
      <c r="D117" s="165">
        <v>146</v>
      </c>
      <c r="E117" s="166">
        <f>D117-C117</f>
        <v>11</v>
      </c>
      <c r="F117" s="165">
        <v>141</v>
      </c>
      <c r="G117" s="165">
        <v>134</v>
      </c>
      <c r="H117" s="165">
        <v>146</v>
      </c>
      <c r="I117" s="166">
        <f>H117-G117</f>
        <v>12</v>
      </c>
      <c r="J117" s="462">
        <v>13095</v>
      </c>
      <c r="K117" s="462">
        <f t="shared" si="16"/>
        <v>13443.512304250558</v>
      </c>
      <c r="L117" s="462">
        <f t="shared" si="16"/>
        <v>16047.53086419753</v>
      </c>
      <c r="M117" s="462">
        <f t="shared" si="16"/>
        <v>15825.913242009132</v>
      </c>
      <c r="N117" s="170">
        <f>M117-L117</f>
        <v>-221.61762218839795</v>
      </c>
    </row>
    <row r="118" spans="1:14" ht="13.5" thickBot="1">
      <c r="A118" s="171" t="s">
        <v>134</v>
      </c>
      <c r="B118" s="173">
        <v>14</v>
      </c>
      <c r="C118" s="173">
        <v>6</v>
      </c>
      <c r="D118" s="173">
        <v>4</v>
      </c>
      <c r="E118" s="174">
        <f>D118-C118</f>
        <v>-2</v>
      </c>
      <c r="F118" s="173">
        <v>9</v>
      </c>
      <c r="G118" s="173">
        <v>7</v>
      </c>
      <c r="H118" s="173">
        <v>4</v>
      </c>
      <c r="I118" s="174">
        <f>H118-G118</f>
        <v>-3</v>
      </c>
      <c r="J118" s="463">
        <v>8798</v>
      </c>
      <c r="K118" s="463">
        <f t="shared" si="16"/>
        <v>7779.7619047619055</v>
      </c>
      <c r="L118" s="463">
        <f t="shared" si="16"/>
        <v>8013.88888888889</v>
      </c>
      <c r="M118" s="463">
        <f t="shared" si="16"/>
        <v>7708.333333333333</v>
      </c>
      <c r="N118" s="178">
        <f>M118-L118</f>
        <v>-305.55555555555657</v>
      </c>
    </row>
    <row r="119" spans="1:14" ht="14.25" thickBot="1" thickTop="1">
      <c r="A119" s="179" t="s">
        <v>10</v>
      </c>
      <c r="B119" s="180">
        <f aca="true" t="shared" si="17" ref="B119:I119">SUM(B116:B118)</f>
        <v>200</v>
      </c>
      <c r="C119" s="180">
        <f t="shared" si="17"/>
        <v>175</v>
      </c>
      <c r="D119" s="180">
        <f t="shared" si="17"/>
        <v>184</v>
      </c>
      <c r="E119" s="180">
        <f t="shared" si="17"/>
        <v>9</v>
      </c>
      <c r="F119" s="180">
        <f t="shared" si="17"/>
        <v>185</v>
      </c>
      <c r="G119" s="180">
        <f t="shared" si="17"/>
        <v>175</v>
      </c>
      <c r="H119" s="180">
        <f t="shared" si="17"/>
        <v>184</v>
      </c>
      <c r="I119" s="180">
        <f t="shared" si="17"/>
        <v>9</v>
      </c>
      <c r="J119" s="464">
        <v>12087</v>
      </c>
      <c r="K119" s="464">
        <f t="shared" si="16"/>
        <v>14060</v>
      </c>
      <c r="L119" s="464">
        <f t="shared" si="16"/>
        <v>16917.61904761905</v>
      </c>
      <c r="M119" s="464">
        <f t="shared" si="16"/>
        <v>16941.123188405796</v>
      </c>
      <c r="N119" s="178">
        <f>M119-L119</f>
        <v>23.504140786746575</v>
      </c>
    </row>
    <row r="120" ht="13.5" thickTop="1"/>
    <row r="121" ht="13.5" thickBot="1"/>
    <row r="122" spans="1:14" ht="23.25" customHeight="1">
      <c r="A122" s="515" t="s">
        <v>127</v>
      </c>
      <c r="B122" s="942" t="s">
        <v>135</v>
      </c>
      <c r="C122" s="943"/>
      <c r="D122" s="943"/>
      <c r="E122" s="944"/>
      <c r="F122" s="945" t="s">
        <v>136</v>
      </c>
      <c r="G122" s="946"/>
      <c r="H122" s="946"/>
      <c r="I122" s="947"/>
      <c r="J122" s="945" t="s">
        <v>137</v>
      </c>
      <c r="K122" s="946"/>
      <c r="L122" s="946"/>
      <c r="M122" s="946"/>
      <c r="N122" s="947"/>
    </row>
    <row r="123" spans="1:14" ht="12.75" customHeight="1">
      <c r="A123" s="516"/>
      <c r="B123" s="153">
        <v>2004</v>
      </c>
      <c r="C123" s="154">
        <v>2005</v>
      </c>
      <c r="D123" s="154">
        <v>2006</v>
      </c>
      <c r="E123" s="155" t="s">
        <v>138</v>
      </c>
      <c r="F123" s="153">
        <v>2004</v>
      </c>
      <c r="G123" s="154">
        <v>2005</v>
      </c>
      <c r="H123" s="154">
        <v>2006</v>
      </c>
      <c r="I123" s="155" t="s">
        <v>138</v>
      </c>
      <c r="J123" s="153">
        <v>2003</v>
      </c>
      <c r="K123" s="156">
        <v>2004</v>
      </c>
      <c r="L123" s="154">
        <v>2005</v>
      </c>
      <c r="M123" s="154">
        <v>2006</v>
      </c>
      <c r="N123" s="182" t="s">
        <v>138</v>
      </c>
    </row>
    <row r="124" spans="1:14" ht="6" customHeight="1">
      <c r="A124" s="84"/>
      <c r="B124" s="157"/>
      <c r="C124" s="158"/>
      <c r="D124" s="158"/>
      <c r="E124" s="159"/>
      <c r="F124" s="157"/>
      <c r="G124" s="158"/>
      <c r="H124" s="158"/>
      <c r="I124" s="160"/>
      <c r="J124" s="161"/>
      <c r="K124" s="80"/>
      <c r="L124" s="162"/>
      <c r="M124" s="162"/>
      <c r="N124" s="160"/>
    </row>
    <row r="125" spans="1:14" ht="13.5" thickBot="1">
      <c r="A125" s="163" t="s">
        <v>132</v>
      </c>
      <c r="B125" s="169">
        <v>4682</v>
      </c>
      <c r="C125" s="169">
        <v>4933</v>
      </c>
      <c r="D125" s="169">
        <v>5203</v>
      </c>
      <c r="E125" s="183">
        <f>D125/C125*100</f>
        <v>105.473342793432</v>
      </c>
      <c r="F125" s="169">
        <v>2468</v>
      </c>
      <c r="G125" s="169">
        <v>1616</v>
      </c>
      <c r="H125" s="169">
        <v>1670</v>
      </c>
      <c r="I125" s="183">
        <f>H125/G125*100</f>
        <v>103.34158415841583</v>
      </c>
      <c r="J125" s="169">
        <v>1254</v>
      </c>
      <c r="K125" s="169">
        <v>1250</v>
      </c>
      <c r="L125" s="169">
        <v>2404</v>
      </c>
      <c r="M125" s="169">
        <v>2436</v>
      </c>
      <c r="N125" s="184">
        <f>M125/L125*100</f>
        <v>101.33111480865225</v>
      </c>
    </row>
    <row r="126" spans="1:14" ht="14.25" thickBot="1" thickTop="1">
      <c r="A126" s="163" t="s">
        <v>133</v>
      </c>
      <c r="B126" s="169">
        <v>13854</v>
      </c>
      <c r="C126" s="169">
        <v>15881</v>
      </c>
      <c r="D126" s="169">
        <v>16865</v>
      </c>
      <c r="E126" s="183">
        <f>D126/C126*100</f>
        <v>106.19608337006485</v>
      </c>
      <c r="F126" s="169">
        <v>6638</v>
      </c>
      <c r="G126" s="169">
        <v>5257</v>
      </c>
      <c r="H126" s="169">
        <v>5806</v>
      </c>
      <c r="I126" s="183">
        <f>H126/G126*100</f>
        <v>110.4432185657219</v>
      </c>
      <c r="J126" s="169">
        <v>3621</v>
      </c>
      <c r="K126" s="169">
        <v>3545</v>
      </c>
      <c r="L126" s="169">
        <v>4859</v>
      </c>
      <c r="M126" s="169">
        <v>5056</v>
      </c>
      <c r="N126" s="184">
        <f>M126/L126*100</f>
        <v>104.05433216711258</v>
      </c>
    </row>
    <row r="127" spans="1:14" ht="14.25" thickBot="1" thickTop="1">
      <c r="A127" s="171" t="s">
        <v>134</v>
      </c>
      <c r="B127" s="177">
        <v>836</v>
      </c>
      <c r="C127" s="177">
        <v>389</v>
      </c>
      <c r="D127" s="177">
        <v>240</v>
      </c>
      <c r="E127" s="184">
        <f>D127/C127*100</f>
        <v>61.696658097686374</v>
      </c>
      <c r="F127" s="177">
        <v>369</v>
      </c>
      <c r="G127" s="177">
        <v>132</v>
      </c>
      <c r="H127" s="177">
        <v>90</v>
      </c>
      <c r="I127" s="184">
        <f>H127/G127*100</f>
        <v>68.18181818181817</v>
      </c>
      <c r="J127" s="177">
        <v>153</v>
      </c>
      <c r="K127" s="177">
        <v>102</v>
      </c>
      <c r="L127" s="177">
        <v>56</v>
      </c>
      <c r="M127" s="177">
        <v>40</v>
      </c>
      <c r="N127" s="184">
        <f>M127/L127*100</f>
        <v>71.42857142857143</v>
      </c>
    </row>
    <row r="128" spans="1:14" ht="13.5" thickTop="1">
      <c r="A128" s="179" t="s">
        <v>10</v>
      </c>
      <c r="B128" s="181">
        <f>SUM(B125:B127)</f>
        <v>19372</v>
      </c>
      <c r="C128" s="181">
        <f>SUM(C125:C127)</f>
        <v>21203</v>
      </c>
      <c r="D128" s="181">
        <f>SUM(D125:D127)</f>
        <v>22308</v>
      </c>
      <c r="E128" s="185">
        <f>D128/C128*100</f>
        <v>105.21152667075413</v>
      </c>
      <c r="F128" s="181">
        <f>SUM(F125:F127)</f>
        <v>9475</v>
      </c>
      <c r="G128" s="181">
        <f>SUM(G125:G127)</f>
        <v>7005</v>
      </c>
      <c r="H128" s="181">
        <f>SUM(H125:H127)</f>
        <v>7566</v>
      </c>
      <c r="I128" s="185">
        <f>H128/G128*100</f>
        <v>108.0085653104925</v>
      </c>
      <c r="J128" s="181">
        <f>SUM(J125:J127)</f>
        <v>5028</v>
      </c>
      <c r="K128" s="181">
        <f>SUM(K125:K127)</f>
        <v>4897</v>
      </c>
      <c r="L128" s="181">
        <f>SUM(L125:L127)</f>
        <v>7319</v>
      </c>
      <c r="M128" s="181">
        <f>SUM(M125:M127)</f>
        <v>7532</v>
      </c>
      <c r="N128" s="185">
        <f>M128/L128*100</f>
        <v>102.9102336384752</v>
      </c>
    </row>
    <row r="129" spans="1:14" ht="12.75">
      <c r="A129" s="85"/>
      <c r="B129" s="186"/>
      <c r="C129" s="186"/>
      <c r="D129" s="186"/>
      <c r="E129" s="187"/>
      <c r="F129" s="186"/>
      <c r="G129" s="186"/>
      <c r="H129" s="186"/>
      <c r="I129" s="187"/>
      <c r="J129" s="85"/>
      <c r="K129" s="85"/>
      <c r="L129" s="85"/>
      <c r="M129" s="85"/>
      <c r="N129" s="187"/>
    </row>
    <row r="131" ht="12.75">
      <c r="A131" s="395" t="s">
        <v>172</v>
      </c>
    </row>
    <row r="132" ht="12.75">
      <c r="A132" s="395" t="s">
        <v>140</v>
      </c>
    </row>
    <row r="133" spans="1:11" ht="12.75">
      <c r="A133" s="395" t="s">
        <v>141</v>
      </c>
      <c r="K133" s="72"/>
    </row>
    <row r="134" ht="12.75">
      <c r="K134" s="72"/>
    </row>
    <row r="135" ht="12.75">
      <c r="K135" s="72"/>
    </row>
    <row r="136" ht="12.75">
      <c r="F136" s="465"/>
    </row>
  </sheetData>
  <mergeCells count="182">
    <mergeCell ref="M49:O49"/>
    <mergeCell ref="M52:O52"/>
    <mergeCell ref="M54:O54"/>
    <mergeCell ref="M55:O55"/>
    <mergeCell ref="M51:O51"/>
    <mergeCell ref="M53:O53"/>
    <mergeCell ref="M45:O45"/>
    <mergeCell ref="M46:O46"/>
    <mergeCell ref="M47:O47"/>
    <mergeCell ref="M48:O48"/>
    <mergeCell ref="M40:O41"/>
    <mergeCell ref="M42:O42"/>
    <mergeCell ref="M43:O43"/>
    <mergeCell ref="M44:O44"/>
    <mergeCell ref="A91:A93"/>
    <mergeCell ref="M83:O83"/>
    <mergeCell ref="H84:L84"/>
    <mergeCell ref="M84:O84"/>
    <mergeCell ref="E83:G83"/>
    <mergeCell ref="C92:C93"/>
    <mergeCell ref="B91:B93"/>
    <mergeCell ref="A84:D84"/>
    <mergeCell ref="A83:D83"/>
    <mergeCell ref="J91:J93"/>
    <mergeCell ref="M79:O79"/>
    <mergeCell ref="M80:O80"/>
    <mergeCell ref="M81:O81"/>
    <mergeCell ref="M82:O82"/>
    <mergeCell ref="A79:D79"/>
    <mergeCell ref="A80:D80"/>
    <mergeCell ref="A81:D81"/>
    <mergeCell ref="A82:D82"/>
    <mergeCell ref="E84:G84"/>
    <mergeCell ref="A3:A6"/>
    <mergeCell ref="M4:N4"/>
    <mergeCell ref="H4:I4"/>
    <mergeCell ref="B3:N3"/>
    <mergeCell ref="A76:D77"/>
    <mergeCell ref="H76:L77"/>
    <mergeCell ref="C64:D64"/>
    <mergeCell ref="C65:D65"/>
    <mergeCell ref="E76:G77"/>
    <mergeCell ref="E78:G78"/>
    <mergeCell ref="E79:G79"/>
    <mergeCell ref="E80:G80"/>
    <mergeCell ref="E81:G81"/>
    <mergeCell ref="E64:F64"/>
    <mergeCell ref="E65:F65"/>
    <mergeCell ref="E68:F68"/>
    <mergeCell ref="E69:F69"/>
    <mergeCell ref="A107:A108"/>
    <mergeCell ref="B107:B108"/>
    <mergeCell ref="C107:H107"/>
    <mergeCell ref="A98:A99"/>
    <mergeCell ref="B98:B99"/>
    <mergeCell ref="C98:F98"/>
    <mergeCell ref="G98:G99"/>
    <mergeCell ref="A78:D78"/>
    <mergeCell ref="H98:H99"/>
    <mergeCell ref="A85:D85"/>
    <mergeCell ref="E85:G85"/>
    <mergeCell ref="H78:L78"/>
    <mergeCell ref="H79:L79"/>
    <mergeCell ref="H80:L80"/>
    <mergeCell ref="H81:L81"/>
    <mergeCell ref="H82:L82"/>
    <mergeCell ref="E82:G82"/>
    <mergeCell ref="L59:M59"/>
    <mergeCell ref="C58:D58"/>
    <mergeCell ref="E58:F58"/>
    <mergeCell ref="I59:J59"/>
    <mergeCell ref="I58:J58"/>
    <mergeCell ref="G58:H58"/>
    <mergeCell ref="L58:M58"/>
    <mergeCell ref="C59:D59"/>
    <mergeCell ref="E59:F59"/>
    <mergeCell ref="B37:D37"/>
    <mergeCell ref="E37:G37"/>
    <mergeCell ref="B38:D38"/>
    <mergeCell ref="E38:G38"/>
    <mergeCell ref="C61:D61"/>
    <mergeCell ref="C62:D62"/>
    <mergeCell ref="E60:F60"/>
    <mergeCell ref="E61:F61"/>
    <mergeCell ref="E62:F62"/>
    <mergeCell ref="G69:H69"/>
    <mergeCell ref="E67:F67"/>
    <mergeCell ref="L69:M69"/>
    <mergeCell ref="L68:M68"/>
    <mergeCell ref="L67:M67"/>
    <mergeCell ref="I67:J67"/>
    <mergeCell ref="J122:N122"/>
    <mergeCell ref="J113:N113"/>
    <mergeCell ref="I98:L98"/>
    <mergeCell ref="I68:J68"/>
    <mergeCell ref="I69:J69"/>
    <mergeCell ref="H83:L83"/>
    <mergeCell ref="M78:O78"/>
    <mergeCell ref="M76:O77"/>
    <mergeCell ref="D92:I92"/>
    <mergeCell ref="C91:I91"/>
    <mergeCell ref="A113:A114"/>
    <mergeCell ref="A122:A123"/>
    <mergeCell ref="B122:E122"/>
    <mergeCell ref="F122:I122"/>
    <mergeCell ref="B113:E113"/>
    <mergeCell ref="F113:I113"/>
    <mergeCell ref="A39:I39"/>
    <mergeCell ref="A40:D41"/>
    <mergeCell ref="E40:G41"/>
    <mergeCell ref="H40:L41"/>
    <mergeCell ref="A42:D42"/>
    <mergeCell ref="E42:G42"/>
    <mergeCell ref="H42:L42"/>
    <mergeCell ref="A43:D43"/>
    <mergeCell ref="E43:G43"/>
    <mergeCell ref="H43:L43"/>
    <mergeCell ref="A44:D44"/>
    <mergeCell ref="E44:G44"/>
    <mergeCell ref="H44:L44"/>
    <mergeCell ref="A45:D45"/>
    <mergeCell ref="E45:G45"/>
    <mergeCell ref="H45:L45"/>
    <mergeCell ref="A46:D46"/>
    <mergeCell ref="E46:G46"/>
    <mergeCell ref="H46:L46"/>
    <mergeCell ref="A47:D47"/>
    <mergeCell ref="E47:G47"/>
    <mergeCell ref="H47:L47"/>
    <mergeCell ref="H48:L48"/>
    <mergeCell ref="A49:D49"/>
    <mergeCell ref="E49:G49"/>
    <mergeCell ref="H49:L49"/>
    <mergeCell ref="A51:D51"/>
    <mergeCell ref="E51:G51"/>
    <mergeCell ref="A48:D48"/>
    <mergeCell ref="E48:G48"/>
    <mergeCell ref="A50:D50"/>
    <mergeCell ref="E50:G50"/>
    <mergeCell ref="H51:L51"/>
    <mergeCell ref="H53:L53"/>
    <mergeCell ref="E52:G52"/>
    <mergeCell ref="L64:M64"/>
    <mergeCell ref="E63:F63"/>
    <mergeCell ref="I64:J64"/>
    <mergeCell ref="G60:H60"/>
    <mergeCell ref="G61:H61"/>
    <mergeCell ref="I60:J60"/>
    <mergeCell ref="I61:J61"/>
    <mergeCell ref="C68:D68"/>
    <mergeCell ref="G67:H67"/>
    <mergeCell ref="G68:H68"/>
    <mergeCell ref="L65:M65"/>
    <mergeCell ref="G65:H65"/>
    <mergeCell ref="I65:J65"/>
    <mergeCell ref="L60:M60"/>
    <mergeCell ref="L61:M61"/>
    <mergeCell ref="L62:M62"/>
    <mergeCell ref="C67:D67"/>
    <mergeCell ref="G62:H62"/>
    <mergeCell ref="G63:H63"/>
    <mergeCell ref="L63:M63"/>
    <mergeCell ref="I62:J62"/>
    <mergeCell ref="I63:J63"/>
    <mergeCell ref="C60:D60"/>
    <mergeCell ref="H52:L52"/>
    <mergeCell ref="A54:D54"/>
    <mergeCell ref="E54:G54"/>
    <mergeCell ref="H54:L54"/>
    <mergeCell ref="A53:D53"/>
    <mergeCell ref="E53:G53"/>
    <mergeCell ref="A52:D52"/>
    <mergeCell ref="H50:L50"/>
    <mergeCell ref="M50:O50"/>
    <mergeCell ref="C69:D69"/>
    <mergeCell ref="A55:D55"/>
    <mergeCell ref="E55:G55"/>
    <mergeCell ref="H55:L55"/>
    <mergeCell ref="A57:M57"/>
    <mergeCell ref="G59:H59"/>
    <mergeCell ref="C63:D63"/>
    <mergeCell ref="G64:H64"/>
  </mergeCells>
  <printOptions horizontalCentered="1"/>
  <pageMargins left="0.2362204724409449" right="0.2755905511811024" top="0.6692913385826772" bottom="0.2362204724409449" header="0.2362204724409449" footer="0.1968503937007874"/>
  <pageSetup horizontalDpi="600" verticalDpi="600" orientation="portrait" paperSize="9" scale="60" r:id="rId1"/>
  <rowBreaks count="1" manualBreakCount="1">
    <brk id="8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pospichal.j</dc:creator>
  <cp:keywords/>
  <dc:description/>
  <cp:lastModifiedBy>schallnerova</cp:lastModifiedBy>
  <cp:lastPrinted>2006-02-14T11:27:04Z</cp:lastPrinted>
  <dcterms:created xsi:type="dcterms:W3CDTF">2006-02-09T13:51:25Z</dcterms:created>
  <dcterms:modified xsi:type="dcterms:W3CDTF">2006-02-16T14:02:33Z</dcterms:modified>
  <cp:category/>
  <cp:version/>
  <cp:contentType/>
  <cp:contentStatus/>
</cp:coreProperties>
</file>