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000" windowHeight="6630" activeTab="0"/>
  </bookViews>
  <sheets>
    <sheet name="RK-40-2005-11, př. 2" sheetId="1" r:id="rId1"/>
  </sheets>
  <definedNames/>
  <calcPr fullCalcOnLoad="1"/>
</workbook>
</file>

<file path=xl/sharedStrings.xml><?xml version="1.0" encoding="utf-8"?>
<sst xmlns="http://schemas.openxmlformats.org/spreadsheetml/2006/main" count="109" uniqueCount="104">
  <si>
    <t>ID_intenzita</t>
  </si>
  <si>
    <t>body1</t>
  </si>
  <si>
    <t>poznámka</t>
  </si>
  <si>
    <t>počet vozidel za 24hodin</t>
  </si>
  <si>
    <t>do 500</t>
  </si>
  <si>
    <t>do 1000</t>
  </si>
  <si>
    <t>do 3000</t>
  </si>
  <si>
    <t>do 5000</t>
  </si>
  <si>
    <t>do 7000</t>
  </si>
  <si>
    <t>ID_spolufin</t>
  </si>
  <si>
    <t>body2</t>
  </si>
  <si>
    <t>finanční spoluúčast</t>
  </si>
  <si>
    <t>do 10%</t>
  </si>
  <si>
    <t>ID_napojeni</t>
  </si>
  <si>
    <t>body3</t>
  </si>
  <si>
    <t>na místní komunikace</t>
  </si>
  <si>
    <t>akce spojuje místní komunikace</t>
  </si>
  <si>
    <t>na sil.III.třídy</t>
  </si>
  <si>
    <t>spojuje silnice III.třídy</t>
  </si>
  <si>
    <t>bodová závada na sil.III.třídy</t>
  </si>
  <si>
    <t>na sil.II.třídy</t>
  </si>
  <si>
    <t>připojuje akci na silnici II.třídy</t>
  </si>
  <si>
    <t>bodová závada na sil.II.třídy</t>
  </si>
  <si>
    <t>ID_uzemi</t>
  </si>
  <si>
    <t>body5</t>
  </si>
  <si>
    <t>střední</t>
  </si>
  <si>
    <t>ID_mormy</t>
  </si>
  <si>
    <t>body9</t>
  </si>
  <si>
    <t>ID_ziv_prostredi</t>
  </si>
  <si>
    <t>body10</t>
  </si>
  <si>
    <t>ID_staveb_stav</t>
  </si>
  <si>
    <t>body12</t>
  </si>
  <si>
    <t>bez závad</t>
  </si>
  <si>
    <t>stavební stav  stávající stavby</t>
  </si>
  <si>
    <t>velmi dobrý</t>
  </si>
  <si>
    <t>dobrý</t>
  </si>
  <si>
    <t>uspokojivý</t>
  </si>
  <si>
    <t>špatný</t>
  </si>
  <si>
    <t>velmi špatný</t>
  </si>
  <si>
    <t>havarijní</t>
  </si>
  <si>
    <t>ID_jiný_vliv</t>
  </si>
  <si>
    <t>body13</t>
  </si>
  <si>
    <t>nízký</t>
  </si>
  <si>
    <t>vysoký</t>
  </si>
  <si>
    <t>velmi vysoký</t>
  </si>
  <si>
    <t>politická váha</t>
  </si>
  <si>
    <t>maximální počet bodů</t>
  </si>
  <si>
    <t>na sil.I.třídy,dálnici…</t>
  </si>
  <si>
    <t>splňuje</t>
  </si>
  <si>
    <t>nesplňuje</t>
  </si>
  <si>
    <t>nad 7000</t>
  </si>
  <si>
    <t>nad 5%</t>
  </si>
  <si>
    <t>nad 10%</t>
  </si>
  <si>
    <t>nad 15%</t>
  </si>
  <si>
    <t>nad 20%</t>
  </si>
  <si>
    <t>nad 25%</t>
  </si>
  <si>
    <t>nad 30%</t>
  </si>
  <si>
    <t>do 4%</t>
  </si>
  <si>
    <t>do 6%</t>
  </si>
  <si>
    <t>do 8%</t>
  </si>
  <si>
    <t>do 12%</t>
  </si>
  <si>
    <t>nad 12%</t>
  </si>
  <si>
    <t>splňuje na 80%</t>
  </si>
  <si>
    <t>splňuje na 60%</t>
  </si>
  <si>
    <t>splňuje na 40%</t>
  </si>
  <si>
    <t>splňuje na 20%</t>
  </si>
  <si>
    <t>prům bod</t>
  </si>
  <si>
    <t>procent maxim</t>
  </si>
  <si>
    <t>minimální počet bdů</t>
  </si>
  <si>
    <t>průměrný počet bodů</t>
  </si>
  <si>
    <t>poř.číslo</t>
  </si>
  <si>
    <t>druh kritéria</t>
  </si>
  <si>
    <t>BODY</t>
  </si>
  <si>
    <t>maxima</t>
  </si>
  <si>
    <t>minima</t>
  </si>
  <si>
    <t>připojuje akci na I.třídu, dálnici..</t>
  </si>
  <si>
    <t>záloha</t>
  </si>
  <si>
    <t>koef</t>
  </si>
  <si>
    <t>pomocné</t>
  </si>
  <si>
    <t>min.koef</t>
  </si>
  <si>
    <t>max.koef</t>
  </si>
  <si>
    <t>nové body</t>
  </si>
  <si>
    <t>% ze součtu bodů</t>
  </si>
  <si>
    <t>regionální rozvoj</t>
  </si>
  <si>
    <t>technický stav stávající akce</t>
  </si>
  <si>
    <t>vysvětlivky</t>
  </si>
  <si>
    <t>předpokládana váha krutéria k celku - OM, ODSH</t>
  </si>
  <si>
    <t>součt bodů v kritériu podle předpokládané váhy</t>
  </si>
  <si>
    <t>součet navržených bodů</t>
  </si>
  <si>
    <t>váha kritéria k celku podle navržených bodů</t>
  </si>
  <si>
    <t>č.kritéria</t>
  </si>
  <si>
    <t>bez vlivu</t>
  </si>
  <si>
    <t>zlepší stav živ.prostředí</t>
  </si>
  <si>
    <t>výrazně zlepší stav živ.prostředí</t>
  </si>
  <si>
    <t>DOPRAVNÍ ZATÍŽENÍ</t>
  </si>
  <si>
    <t>DOPRAVVNÍ VÝZNAM</t>
  </si>
  <si>
    <t>NEZAMĚSTNANOST</t>
  </si>
  <si>
    <t>TECHNICKÝ STAV</t>
  </si>
  <si>
    <t>nehodnoceno</t>
  </si>
  <si>
    <t>není</t>
  </si>
  <si>
    <t>SPOLUFINANCOVÁNÍ</t>
  </si>
  <si>
    <t>ŽIVOTNÍ  PROSTŘEDÍ</t>
  </si>
  <si>
    <t>STAVEBNÍ  STAV</t>
  </si>
  <si>
    <t>JINÝ  VLIV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</si>
</sst>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4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4" borderId="2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6" fillId="0" borderId="9" xfId="0" applyFont="1" applyBorder="1" applyAlignment="1">
      <alignment textRotation="90" wrapText="1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5" xfId="0" applyNumberFormat="1" applyFont="1" applyBorder="1" applyAlignment="1" quotePrefix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 quotePrefix="1">
      <alignment/>
    </xf>
    <xf numFmtId="0" fontId="8" fillId="0" borderId="13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10" fontId="6" fillId="0" borderId="7" xfId="0" applyNumberFormat="1" applyFont="1" applyBorder="1" applyAlignment="1">
      <alignment/>
    </xf>
    <xf numFmtId="0" fontId="6" fillId="3" borderId="18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10" fontId="6" fillId="5" borderId="20" xfId="0" applyNumberFormat="1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21" xfId="0" applyNumberFormat="1" applyFont="1" applyBorder="1" applyAlignment="1" quotePrefix="1">
      <alignment/>
    </xf>
    <xf numFmtId="0" fontId="6" fillId="0" borderId="4" xfId="0" applyFont="1" applyBorder="1" applyAlignment="1">
      <alignment/>
    </xf>
    <xf numFmtId="0" fontId="6" fillId="0" borderId="5" xfId="0" applyNumberFormat="1" applyFont="1" applyBorder="1" applyAlignment="1" quotePrefix="1">
      <alignment/>
    </xf>
    <xf numFmtId="2" fontId="6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8" fillId="0" borderId="22" xfId="0" applyNumberFormat="1" applyFont="1" applyBorder="1" applyAlignment="1">
      <alignment/>
    </xf>
    <xf numFmtId="0" fontId="6" fillId="0" borderId="23" xfId="0" applyNumberFormat="1" applyFont="1" applyBorder="1" applyAlignment="1" quotePrefix="1">
      <alignment/>
    </xf>
    <xf numFmtId="0" fontId="6" fillId="0" borderId="0" xfId="0" applyNumberFormat="1" applyFont="1" applyBorder="1" applyAlignment="1" quotePrefix="1">
      <alignment/>
    </xf>
    <xf numFmtId="10" fontId="6" fillId="0" borderId="17" xfId="0" applyNumberFormat="1" applyFont="1" applyBorder="1" applyAlignment="1">
      <alignment/>
    </xf>
    <xf numFmtId="0" fontId="6" fillId="4" borderId="24" xfId="0" applyFont="1" applyFill="1" applyBorder="1" applyAlignment="1">
      <alignment/>
    </xf>
    <xf numFmtId="10" fontId="6" fillId="5" borderId="2" xfId="0" applyNumberFormat="1" applyFont="1" applyFill="1" applyBorder="1" applyAlignment="1">
      <alignment/>
    </xf>
    <xf numFmtId="0" fontId="6" fillId="0" borderId="23" xfId="0" applyFont="1" applyBorder="1" applyAlignment="1">
      <alignment/>
    </xf>
    <xf numFmtId="0" fontId="8" fillId="0" borderId="25" xfId="0" applyNumberFormat="1" applyFont="1" applyBorder="1" applyAlignment="1">
      <alignment/>
    </xf>
    <xf numFmtId="0" fontId="5" fillId="0" borderId="23" xfId="20" applyFont="1" applyFill="1" applyBorder="1" applyAlignment="1">
      <alignment wrapText="1"/>
      <protection/>
    </xf>
    <xf numFmtId="0" fontId="6" fillId="4" borderId="1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NumberFormat="1" applyFont="1" applyBorder="1" applyAlignment="1" quotePrefix="1">
      <alignment/>
    </xf>
    <xf numFmtId="0" fontId="6" fillId="3" borderId="26" xfId="0" applyFont="1" applyFill="1" applyBorder="1" applyAlignment="1">
      <alignment/>
    </xf>
    <xf numFmtId="0" fontId="6" fillId="2" borderId="27" xfId="0" applyFont="1" applyFill="1" applyBorder="1" applyAlignment="1">
      <alignment/>
    </xf>
    <xf numFmtId="1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6" fillId="0" borderId="28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2" fontId="6" fillId="0" borderId="19" xfId="0" applyNumberFormat="1" applyFont="1" applyBorder="1" applyAlignment="1">
      <alignment/>
    </xf>
    <xf numFmtId="0" fontId="8" fillId="0" borderId="28" xfId="0" applyNumberFormat="1" applyFont="1" applyBorder="1" applyAlignment="1" quotePrefix="1">
      <alignment horizontal="center" vertical="center" wrapText="1"/>
    </xf>
    <xf numFmtId="0" fontId="8" fillId="0" borderId="29" xfId="0" applyNumberFormat="1" applyFont="1" applyBorder="1" applyAlignment="1" quotePrefix="1">
      <alignment horizontal="center" vertical="center" wrapText="1"/>
    </xf>
    <xf numFmtId="0" fontId="8" fillId="0" borderId="30" xfId="0" applyNumberFormat="1" applyFont="1" applyBorder="1" applyAlignment="1" quotePrefix="1">
      <alignment horizontal="center" vertical="center" wrapText="1"/>
    </xf>
    <xf numFmtId="0" fontId="8" fillId="0" borderId="28" xfId="0" applyNumberFormat="1" applyFont="1" applyBorder="1" applyAlignment="1" quotePrefix="1">
      <alignment horizontal="center" vertical="center"/>
    </xf>
    <xf numFmtId="0" fontId="8" fillId="0" borderId="29" xfId="0" applyNumberFormat="1" applyFont="1" applyBorder="1" applyAlignment="1" quotePrefix="1">
      <alignment horizontal="center" vertical="center"/>
    </xf>
    <xf numFmtId="0" fontId="8" fillId="0" borderId="30" xfId="0" applyNumberFormat="1" applyFont="1" applyBorder="1" applyAlignment="1" quotePrefix="1">
      <alignment horizontal="center" vertical="center"/>
    </xf>
    <xf numFmtId="0" fontId="6" fillId="0" borderId="0" xfId="0" applyNumberFormat="1" applyFont="1" applyBorder="1" applyAlignment="1" quotePrefix="1">
      <alignment horizontal="center" vertical="center" wrapText="1"/>
    </xf>
    <xf numFmtId="0" fontId="6" fillId="0" borderId="1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31" xfId="0" applyNumberFormat="1" applyFont="1" applyBorder="1" applyAlignment="1" quotePrefix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B1">
      <selection activeCell="T26" sqref="T26"/>
    </sheetView>
  </sheetViews>
  <sheetFormatPr defaultColWidth="9.00390625" defaultRowHeight="12.75"/>
  <cols>
    <col min="1" max="1" width="10.75390625" style="2" hidden="1" customWidth="1"/>
    <col min="2" max="2" width="3.875" style="2" customWidth="1"/>
    <col min="3" max="3" width="6.125" style="2" customWidth="1"/>
    <col min="4" max="4" width="29.375" style="2" customWidth="1"/>
    <col min="5" max="5" width="7.00390625" style="2" customWidth="1"/>
    <col min="6" max="7" width="6.625" style="2" customWidth="1"/>
    <col min="8" max="8" width="6.625" style="2" hidden="1" customWidth="1"/>
    <col min="9" max="9" width="12.375" style="2" hidden="1" customWidth="1"/>
    <col min="10" max="10" width="9.125" style="3" hidden="1" customWidth="1"/>
    <col min="11" max="11" width="9.125" style="2" customWidth="1"/>
    <col min="12" max="19" width="9.125" style="2" hidden="1" customWidth="1"/>
    <col min="20" max="20" width="17.875" style="2" customWidth="1"/>
    <col min="21" max="16384" width="9.125" style="2" customWidth="1"/>
  </cols>
  <sheetData>
    <row r="1" spans="2:19" ht="41.25" customHeight="1" thickBot="1">
      <c r="B1" s="19" t="s">
        <v>90</v>
      </c>
      <c r="C1" s="20" t="s">
        <v>70</v>
      </c>
      <c r="D1" s="21" t="s">
        <v>71</v>
      </c>
      <c r="E1" s="22" t="s">
        <v>72</v>
      </c>
      <c r="F1" s="22" t="s">
        <v>73</v>
      </c>
      <c r="G1" s="22" t="s">
        <v>74</v>
      </c>
      <c r="H1" s="23" t="s">
        <v>82</v>
      </c>
      <c r="I1" s="24" t="s">
        <v>2</v>
      </c>
      <c r="J1" s="25" t="s">
        <v>66</v>
      </c>
      <c r="K1" s="26" t="s">
        <v>67</v>
      </c>
      <c r="N1" s="2" t="s">
        <v>77</v>
      </c>
      <c r="O1" s="2" t="s">
        <v>81</v>
      </c>
      <c r="R1" s="2" t="s">
        <v>78</v>
      </c>
      <c r="S1" s="2" t="s">
        <v>76</v>
      </c>
    </row>
    <row r="2" spans="1:19" ht="12.75">
      <c r="A2" s="1" t="s">
        <v>0</v>
      </c>
      <c r="B2" s="87">
        <v>1</v>
      </c>
      <c r="C2" s="27" t="s">
        <v>1</v>
      </c>
      <c r="D2" s="28" t="s">
        <v>94</v>
      </c>
      <c r="E2" s="29"/>
      <c r="F2" s="30"/>
      <c r="G2" s="30"/>
      <c r="H2" s="30"/>
      <c r="I2" s="31"/>
      <c r="J2" s="31"/>
      <c r="K2" s="26"/>
      <c r="M2" s="14"/>
      <c r="Q2" s="8" t="s">
        <v>79</v>
      </c>
      <c r="R2" s="10">
        <v>1</v>
      </c>
      <c r="S2" s="14"/>
    </row>
    <row r="3" spans="1:19" ht="13.5" thickBot="1">
      <c r="A3" s="1">
        <v>6</v>
      </c>
      <c r="B3" s="81"/>
      <c r="C3" s="32">
        <v>1</v>
      </c>
      <c r="D3" s="33" t="s">
        <v>4</v>
      </c>
      <c r="E3" s="34">
        <f>IF(O3="","",O3)</f>
        <v>1</v>
      </c>
      <c r="F3" s="35"/>
      <c r="G3" s="35">
        <f>E3</f>
        <v>1</v>
      </c>
      <c r="H3" s="35"/>
      <c r="I3" s="83" t="s">
        <v>3</v>
      </c>
      <c r="J3" s="36"/>
      <c r="K3" s="37"/>
      <c r="M3" s="11">
        <v>1</v>
      </c>
      <c r="N3" s="2">
        <f>$R$2</f>
        <v>1</v>
      </c>
      <c r="O3" s="2">
        <f aca="true" t="shared" si="0" ref="O3:O9">TRUNC(N3*M3)</f>
        <v>1</v>
      </c>
      <c r="Q3" s="16" t="s">
        <v>80</v>
      </c>
      <c r="R3" s="12">
        <v>2</v>
      </c>
      <c r="S3" s="11">
        <v>1</v>
      </c>
    </row>
    <row r="4" spans="1:19" ht="12.75">
      <c r="A4" s="1">
        <v>7</v>
      </c>
      <c r="B4" s="81"/>
      <c r="C4" s="32">
        <v>2</v>
      </c>
      <c r="D4" s="33" t="s">
        <v>5</v>
      </c>
      <c r="E4" s="34">
        <f aca="true" t="shared" si="1" ref="E4:E57">IF(O4="","",O4)</f>
        <v>2</v>
      </c>
      <c r="F4" s="35"/>
      <c r="G4" s="35"/>
      <c r="H4" s="35"/>
      <c r="I4" s="83"/>
      <c r="J4" s="36"/>
      <c r="K4" s="37"/>
      <c r="M4" s="11">
        <v>2</v>
      </c>
      <c r="N4" s="2">
        <f>N3+$R$4</f>
        <v>1.2</v>
      </c>
      <c r="O4" s="2">
        <f t="shared" si="0"/>
        <v>2</v>
      </c>
      <c r="R4" s="2">
        <f>($R$3-$R$2)/C7</f>
        <v>0.2</v>
      </c>
      <c r="S4" s="11">
        <v>2</v>
      </c>
    </row>
    <row r="5" spans="1:19" ht="12.75">
      <c r="A5" s="1">
        <v>8</v>
      </c>
      <c r="B5" s="81"/>
      <c r="C5" s="32">
        <v>3</v>
      </c>
      <c r="D5" s="33" t="s">
        <v>6</v>
      </c>
      <c r="E5" s="34">
        <f t="shared" si="1"/>
        <v>4</v>
      </c>
      <c r="F5" s="35"/>
      <c r="G5" s="35"/>
      <c r="H5" s="35"/>
      <c r="I5" s="83"/>
      <c r="J5" s="36"/>
      <c r="K5" s="37"/>
      <c r="M5" s="11">
        <v>3</v>
      </c>
      <c r="N5" s="2">
        <f>N4+$R$4</f>
        <v>1.4</v>
      </c>
      <c r="O5" s="2">
        <f t="shared" si="0"/>
        <v>4</v>
      </c>
      <c r="S5" s="11">
        <v>3</v>
      </c>
    </row>
    <row r="6" spans="1:19" ht="12.75">
      <c r="A6" s="1">
        <v>9</v>
      </c>
      <c r="B6" s="81"/>
      <c r="C6" s="32">
        <v>4</v>
      </c>
      <c r="D6" s="33" t="s">
        <v>7</v>
      </c>
      <c r="E6" s="34">
        <f t="shared" si="1"/>
        <v>8</v>
      </c>
      <c r="F6" s="35"/>
      <c r="G6" s="35"/>
      <c r="H6" s="35"/>
      <c r="I6" s="83"/>
      <c r="J6" s="36"/>
      <c r="K6" s="37"/>
      <c r="M6" s="11">
        <v>5</v>
      </c>
      <c r="N6" s="2">
        <f>N5+$R$4</f>
        <v>1.5999999999999999</v>
      </c>
      <c r="O6" s="2">
        <f t="shared" si="0"/>
        <v>8</v>
      </c>
      <c r="S6" s="11">
        <v>5</v>
      </c>
    </row>
    <row r="7" spans="1:19" ht="12.75">
      <c r="A7" s="1">
        <v>10</v>
      </c>
      <c r="B7" s="81"/>
      <c r="C7" s="32">
        <v>5</v>
      </c>
      <c r="D7" s="33" t="s">
        <v>8</v>
      </c>
      <c r="E7" s="34">
        <f t="shared" si="1"/>
        <v>12</v>
      </c>
      <c r="F7" s="35"/>
      <c r="G7" s="35"/>
      <c r="H7" s="35"/>
      <c r="I7" s="83"/>
      <c r="J7" s="36"/>
      <c r="K7" s="37"/>
      <c r="M7" s="11">
        <v>7</v>
      </c>
      <c r="N7" s="2">
        <f>N6+$R$4</f>
        <v>1.7999999999999998</v>
      </c>
      <c r="O7" s="2">
        <f t="shared" si="0"/>
        <v>12</v>
      </c>
      <c r="S7" s="11">
        <v>7</v>
      </c>
    </row>
    <row r="8" spans="1:19" ht="12.75">
      <c r="A8" s="1"/>
      <c r="B8" s="81"/>
      <c r="C8" s="32">
        <v>6</v>
      </c>
      <c r="D8" s="33" t="s">
        <v>50</v>
      </c>
      <c r="E8" s="34">
        <f>IF(O9="","",O9)</f>
        <v>20</v>
      </c>
      <c r="F8" s="35">
        <f>E8</f>
        <v>20</v>
      </c>
      <c r="G8" s="35"/>
      <c r="H8" s="35"/>
      <c r="I8" s="83"/>
      <c r="J8" s="36"/>
      <c r="K8" s="37"/>
      <c r="M8" s="11"/>
      <c r="S8" s="11"/>
    </row>
    <row r="9" spans="1:19" ht="13.5" thickBot="1">
      <c r="A9" s="1">
        <v>11</v>
      </c>
      <c r="B9" s="81"/>
      <c r="C9" s="22">
        <v>7</v>
      </c>
      <c r="D9" s="22" t="s">
        <v>98</v>
      </c>
      <c r="E9" s="38">
        <v>0</v>
      </c>
      <c r="F9" s="39"/>
      <c r="G9" s="39"/>
      <c r="H9" s="39"/>
      <c r="I9" s="84"/>
      <c r="J9" s="40"/>
      <c r="K9" s="41">
        <f>F8/$F$70</f>
        <v>0.11494252873563218</v>
      </c>
      <c r="M9" s="11">
        <v>10</v>
      </c>
      <c r="N9" s="2">
        <f>$R$3</f>
        <v>2</v>
      </c>
      <c r="O9" s="2">
        <f t="shared" si="0"/>
        <v>20</v>
      </c>
      <c r="S9" s="11">
        <v>10</v>
      </c>
    </row>
    <row r="10" spans="1:19" ht="13.5" hidden="1" thickBot="1">
      <c r="A10" s="1">
        <v>15</v>
      </c>
      <c r="B10" s="82"/>
      <c r="C10" s="42">
        <v>10</v>
      </c>
      <c r="D10" s="43">
        <f>C10*0.01*$C$70</f>
        <v>0</v>
      </c>
      <c r="E10" s="44">
        <f t="shared" si="1"/>
        <v>47</v>
      </c>
      <c r="F10" s="39"/>
      <c r="G10" s="39"/>
      <c r="H10" s="45" t="e">
        <f>E10/$E$69</f>
        <v>#DIV/0!</v>
      </c>
      <c r="I10" s="39"/>
      <c r="J10" s="40">
        <f>AVERAGE(E3:E8)</f>
        <v>7.833333333333333</v>
      </c>
      <c r="K10" s="46"/>
      <c r="M10" s="15">
        <f>SUM(M3:M9)</f>
        <v>28</v>
      </c>
      <c r="N10" s="7"/>
      <c r="O10" s="15">
        <f>SUM(O3:O9)</f>
        <v>47</v>
      </c>
      <c r="S10" s="4">
        <f>SUM(S3:S9)</f>
        <v>28</v>
      </c>
    </row>
    <row r="11" spans="1:19" ht="12.75">
      <c r="A11" s="1" t="s">
        <v>9</v>
      </c>
      <c r="B11" s="80">
        <v>2</v>
      </c>
      <c r="C11" s="47" t="s">
        <v>10</v>
      </c>
      <c r="D11" s="60" t="s">
        <v>100</v>
      </c>
      <c r="E11" s="48">
        <f t="shared" si="1"/>
      </c>
      <c r="F11" s="31"/>
      <c r="G11" s="31"/>
      <c r="H11" s="31"/>
      <c r="I11" s="49"/>
      <c r="J11" s="50"/>
      <c r="K11" s="51"/>
      <c r="M11" s="11"/>
      <c r="S11" s="9"/>
    </row>
    <row r="12" spans="1:19" ht="12.75">
      <c r="A12" s="1">
        <v>6</v>
      </c>
      <c r="B12" s="81"/>
      <c r="C12" s="32">
        <v>1</v>
      </c>
      <c r="D12" s="33" t="s">
        <v>51</v>
      </c>
      <c r="E12" s="34">
        <f t="shared" si="1"/>
        <v>1</v>
      </c>
      <c r="F12" s="52"/>
      <c r="G12" s="35">
        <f>E12</f>
        <v>1</v>
      </c>
      <c r="H12" s="52"/>
      <c r="I12" s="83" t="s">
        <v>11</v>
      </c>
      <c r="J12" s="36"/>
      <c r="K12" s="37"/>
      <c r="M12" s="11">
        <v>1</v>
      </c>
      <c r="N12" s="2">
        <f>$R$2</f>
        <v>1</v>
      </c>
      <c r="O12" s="2">
        <f aca="true" t="shared" si="2" ref="O12:O18">TRUNC(N12*M12)</f>
        <v>1</v>
      </c>
      <c r="R12" s="2">
        <f>($R$3-$R$2)/C16</f>
        <v>0.2</v>
      </c>
      <c r="S12" s="11">
        <v>1</v>
      </c>
    </row>
    <row r="13" spans="1:19" ht="12.75">
      <c r="A13" s="1">
        <v>7</v>
      </c>
      <c r="B13" s="81"/>
      <c r="C13" s="32">
        <v>2</v>
      </c>
      <c r="D13" s="33" t="s">
        <v>52</v>
      </c>
      <c r="E13" s="34">
        <f t="shared" si="1"/>
        <v>2</v>
      </c>
      <c r="F13" s="52"/>
      <c r="G13" s="52"/>
      <c r="H13" s="52"/>
      <c r="I13" s="83"/>
      <c r="J13" s="36"/>
      <c r="K13" s="37"/>
      <c r="M13" s="11">
        <v>2</v>
      </c>
      <c r="N13" s="2">
        <f>N12+$R$12</f>
        <v>1.2</v>
      </c>
      <c r="O13" s="2">
        <f t="shared" si="2"/>
        <v>2</v>
      </c>
      <c r="S13" s="11">
        <v>2</v>
      </c>
    </row>
    <row r="14" spans="1:19" ht="12.75">
      <c r="A14" s="1">
        <v>8</v>
      </c>
      <c r="B14" s="81"/>
      <c r="C14" s="32">
        <v>3</v>
      </c>
      <c r="D14" s="33" t="s">
        <v>53</v>
      </c>
      <c r="E14" s="34">
        <f t="shared" si="1"/>
        <v>4</v>
      </c>
      <c r="F14" s="52"/>
      <c r="G14" s="52"/>
      <c r="H14" s="52"/>
      <c r="I14" s="83"/>
      <c r="J14" s="36"/>
      <c r="K14" s="37"/>
      <c r="M14" s="11">
        <v>3</v>
      </c>
      <c r="N14" s="2">
        <f>N13+$R$12</f>
        <v>1.4</v>
      </c>
      <c r="O14" s="2">
        <f t="shared" si="2"/>
        <v>4</v>
      </c>
      <c r="S14" s="11">
        <v>3</v>
      </c>
    </row>
    <row r="15" spans="1:19" ht="12.75">
      <c r="A15" s="1">
        <v>9</v>
      </c>
      <c r="B15" s="81"/>
      <c r="C15" s="32">
        <v>4</v>
      </c>
      <c r="D15" s="33" t="s">
        <v>54</v>
      </c>
      <c r="E15" s="34">
        <f t="shared" si="1"/>
        <v>6</v>
      </c>
      <c r="F15" s="52"/>
      <c r="G15" s="52"/>
      <c r="H15" s="52"/>
      <c r="I15" s="83"/>
      <c r="J15" s="36"/>
      <c r="K15" s="37"/>
      <c r="M15" s="11">
        <v>4</v>
      </c>
      <c r="N15" s="2">
        <f>N14+$R$12</f>
        <v>1.5999999999999999</v>
      </c>
      <c r="O15" s="2">
        <f t="shared" si="2"/>
        <v>6</v>
      </c>
      <c r="S15" s="11">
        <v>4</v>
      </c>
    </row>
    <row r="16" spans="1:19" ht="12.75">
      <c r="A16" s="1">
        <v>10</v>
      </c>
      <c r="B16" s="81"/>
      <c r="C16" s="32">
        <v>5</v>
      </c>
      <c r="D16" s="33" t="s">
        <v>55</v>
      </c>
      <c r="E16" s="34">
        <f t="shared" si="1"/>
        <v>9</v>
      </c>
      <c r="F16" s="52"/>
      <c r="G16" s="52"/>
      <c r="H16" s="52"/>
      <c r="I16" s="83"/>
      <c r="J16" s="36"/>
      <c r="K16" s="37"/>
      <c r="M16" s="11">
        <v>5</v>
      </c>
      <c r="N16" s="2">
        <f>N15+$R$12</f>
        <v>1.7999999999999998</v>
      </c>
      <c r="O16" s="2">
        <f t="shared" si="2"/>
        <v>9</v>
      </c>
      <c r="S16" s="11">
        <v>5</v>
      </c>
    </row>
    <row r="17" spans="1:19" ht="12.75">
      <c r="A17" s="1"/>
      <c r="B17" s="81"/>
      <c r="C17" s="32">
        <v>6</v>
      </c>
      <c r="D17" s="33" t="s">
        <v>56</v>
      </c>
      <c r="E17" s="34">
        <f>IF(O18="","",O18)</f>
        <v>12</v>
      </c>
      <c r="F17" s="35">
        <f>E17</f>
        <v>12</v>
      </c>
      <c r="G17" s="52"/>
      <c r="H17" s="52"/>
      <c r="I17" s="83"/>
      <c r="J17" s="36"/>
      <c r="K17" s="37"/>
      <c r="M17" s="11"/>
      <c r="S17" s="11"/>
    </row>
    <row r="18" spans="1:19" ht="13.5" thickBot="1">
      <c r="A18" s="1">
        <v>11</v>
      </c>
      <c r="B18" s="81"/>
      <c r="C18" s="22">
        <v>7</v>
      </c>
      <c r="D18" s="22" t="s">
        <v>99</v>
      </c>
      <c r="E18" s="38">
        <v>0</v>
      </c>
      <c r="F18" s="39"/>
      <c r="G18" s="39"/>
      <c r="H18" s="39"/>
      <c r="I18" s="84"/>
      <c r="J18" s="40"/>
      <c r="K18" s="41">
        <f>F17/$F$70</f>
        <v>0.06896551724137931</v>
      </c>
      <c r="M18" s="11">
        <v>6</v>
      </c>
      <c r="N18" s="2">
        <f>$R$3</f>
        <v>2</v>
      </c>
      <c r="O18" s="2">
        <f t="shared" si="2"/>
        <v>12</v>
      </c>
      <c r="S18" s="11">
        <v>6</v>
      </c>
    </row>
    <row r="19" spans="1:19" ht="13.5" hidden="1" thickBot="1">
      <c r="A19" s="1">
        <v>18</v>
      </c>
      <c r="B19" s="82"/>
      <c r="C19" s="42">
        <v>7</v>
      </c>
      <c r="D19" s="43">
        <f>C19*0.01*$C$70</f>
        <v>0</v>
      </c>
      <c r="E19" s="44">
        <f t="shared" si="1"/>
        <v>34</v>
      </c>
      <c r="F19" s="39"/>
      <c r="G19" s="39"/>
      <c r="H19" s="45" t="e">
        <f>E19/$E$69</f>
        <v>#DIV/0!</v>
      </c>
      <c r="I19" s="39"/>
      <c r="J19" s="40">
        <f>AVERAGE(E12:E17)</f>
        <v>5.666666666666667</v>
      </c>
      <c r="K19" s="46"/>
      <c r="M19" s="15">
        <f>SUM(M12:M18)</f>
        <v>21</v>
      </c>
      <c r="O19" s="15">
        <f>SUM(O12:O18)</f>
        <v>34</v>
      </c>
      <c r="S19" s="4">
        <f>SUM(S12:S18)</f>
        <v>21</v>
      </c>
    </row>
    <row r="20" spans="1:19" ht="12.75">
      <c r="A20" s="1" t="s">
        <v>13</v>
      </c>
      <c r="B20" s="80">
        <v>3</v>
      </c>
      <c r="C20" s="47" t="s">
        <v>14</v>
      </c>
      <c r="D20" s="53" t="s">
        <v>95</v>
      </c>
      <c r="E20" s="35">
        <f t="shared" si="1"/>
      </c>
      <c r="F20" s="31"/>
      <c r="G20" s="31"/>
      <c r="H20" s="31"/>
      <c r="I20" s="49"/>
      <c r="J20" s="50"/>
      <c r="K20" s="51"/>
      <c r="M20" s="11"/>
      <c r="S20" s="9"/>
    </row>
    <row r="21" spans="1:19" ht="12.75">
      <c r="A21" s="1">
        <v>1</v>
      </c>
      <c r="B21" s="81"/>
      <c r="C21" s="32">
        <v>1</v>
      </c>
      <c r="D21" s="54" t="s">
        <v>15</v>
      </c>
      <c r="E21" s="35">
        <f t="shared" si="1"/>
        <v>1</v>
      </c>
      <c r="F21" s="35"/>
      <c r="G21" s="35">
        <f>E21</f>
        <v>1</v>
      </c>
      <c r="H21" s="35"/>
      <c r="I21" s="55" t="s">
        <v>16</v>
      </c>
      <c r="J21" s="36"/>
      <c r="K21" s="37"/>
      <c r="M21" s="11">
        <v>1</v>
      </c>
      <c r="N21" s="2">
        <f>$R$2</f>
        <v>1</v>
      </c>
      <c r="O21" s="2">
        <f aca="true" t="shared" si="3" ref="O21:O27">TRUNC(N21*M21)</f>
        <v>1</v>
      </c>
      <c r="R21" s="2">
        <f>($R$3-$R$2)/C25</f>
        <v>0.2</v>
      </c>
      <c r="S21" s="11">
        <v>1</v>
      </c>
    </row>
    <row r="22" spans="1:19" ht="12.75">
      <c r="A22" s="1">
        <v>2</v>
      </c>
      <c r="B22" s="81"/>
      <c r="C22" s="32">
        <v>2</v>
      </c>
      <c r="D22" s="54" t="s">
        <v>17</v>
      </c>
      <c r="E22" s="35">
        <f t="shared" si="1"/>
        <v>2</v>
      </c>
      <c r="F22" s="35"/>
      <c r="G22" s="35"/>
      <c r="H22" s="35"/>
      <c r="I22" s="55" t="s">
        <v>18</v>
      </c>
      <c r="J22" s="36"/>
      <c r="K22" s="37"/>
      <c r="M22" s="11">
        <v>2</v>
      </c>
      <c r="N22" s="2">
        <f>N21+$R$21</f>
        <v>1.2</v>
      </c>
      <c r="O22" s="2">
        <f t="shared" si="3"/>
        <v>2</v>
      </c>
      <c r="S22" s="11">
        <v>2</v>
      </c>
    </row>
    <row r="23" spans="1:19" ht="12.75">
      <c r="A23" s="1">
        <v>3</v>
      </c>
      <c r="B23" s="81"/>
      <c r="C23" s="32">
        <v>3</v>
      </c>
      <c r="D23" s="54" t="s">
        <v>19</v>
      </c>
      <c r="E23" s="35">
        <f t="shared" si="1"/>
        <v>4</v>
      </c>
      <c r="F23" s="35"/>
      <c r="G23" s="35"/>
      <c r="H23" s="35"/>
      <c r="I23" s="35"/>
      <c r="J23" s="36"/>
      <c r="K23" s="37"/>
      <c r="M23" s="11">
        <v>3</v>
      </c>
      <c r="N23" s="2">
        <f>N22+$R$21</f>
        <v>1.4</v>
      </c>
      <c r="O23" s="2">
        <f t="shared" si="3"/>
        <v>4</v>
      </c>
      <c r="S23" s="11">
        <v>3</v>
      </c>
    </row>
    <row r="24" spans="1:19" ht="12.75">
      <c r="A24" s="1">
        <v>4</v>
      </c>
      <c r="B24" s="81"/>
      <c r="C24" s="32">
        <v>4</v>
      </c>
      <c r="D24" s="54" t="s">
        <v>20</v>
      </c>
      <c r="E24" s="35">
        <f t="shared" si="1"/>
        <v>8</v>
      </c>
      <c r="F24" s="35"/>
      <c r="G24" s="35"/>
      <c r="H24" s="35"/>
      <c r="I24" s="55" t="s">
        <v>21</v>
      </c>
      <c r="J24" s="36"/>
      <c r="K24" s="37"/>
      <c r="M24" s="11">
        <v>5</v>
      </c>
      <c r="N24" s="2">
        <f>N23+$R$21</f>
        <v>1.5999999999999999</v>
      </c>
      <c r="O24" s="2">
        <f t="shared" si="3"/>
        <v>8</v>
      </c>
      <c r="S24" s="11">
        <v>5</v>
      </c>
    </row>
    <row r="25" spans="1:19" ht="12.75">
      <c r="A25" s="1">
        <v>5</v>
      </c>
      <c r="B25" s="81"/>
      <c r="C25" s="32">
        <v>5</v>
      </c>
      <c r="D25" s="54" t="s">
        <v>22</v>
      </c>
      <c r="E25" s="35">
        <f t="shared" si="1"/>
        <v>12</v>
      </c>
      <c r="F25" s="35"/>
      <c r="G25" s="35"/>
      <c r="H25" s="35"/>
      <c r="I25" s="35"/>
      <c r="J25" s="36"/>
      <c r="K25" s="37"/>
      <c r="M25" s="11">
        <v>7</v>
      </c>
      <c r="N25" s="2">
        <f>N24+$R$21</f>
        <v>1.7999999999999998</v>
      </c>
      <c r="O25" s="2">
        <f t="shared" si="3"/>
        <v>12</v>
      </c>
      <c r="S25" s="11">
        <v>7</v>
      </c>
    </row>
    <row r="26" spans="1:19" ht="12.75">
      <c r="A26" s="1"/>
      <c r="B26" s="81"/>
      <c r="C26" s="32">
        <v>6</v>
      </c>
      <c r="D26" s="54" t="s">
        <v>47</v>
      </c>
      <c r="E26" s="35">
        <v>20</v>
      </c>
      <c r="F26" s="35">
        <f>E26</f>
        <v>20</v>
      </c>
      <c r="G26" s="35"/>
      <c r="H26" s="35"/>
      <c r="I26" s="35"/>
      <c r="J26" s="36"/>
      <c r="K26" s="37"/>
      <c r="M26" s="11"/>
      <c r="S26" s="11"/>
    </row>
    <row r="27" spans="1:19" ht="13.5" thickBot="1">
      <c r="A27" s="1">
        <v>6</v>
      </c>
      <c r="B27" s="81"/>
      <c r="C27" s="22">
        <v>7</v>
      </c>
      <c r="D27" s="22" t="s">
        <v>98</v>
      </c>
      <c r="E27" s="38">
        <v>0</v>
      </c>
      <c r="F27" s="22"/>
      <c r="G27" s="35"/>
      <c r="H27" s="35"/>
      <c r="I27" s="55" t="s">
        <v>75</v>
      </c>
      <c r="J27" s="36"/>
      <c r="K27" s="56">
        <f>F26/$F$70</f>
        <v>0.11494252873563218</v>
      </c>
      <c r="M27" s="11">
        <v>10</v>
      </c>
      <c r="N27" s="2">
        <f>$R$3</f>
        <v>2</v>
      </c>
      <c r="O27" s="2">
        <f t="shared" si="3"/>
        <v>20</v>
      </c>
      <c r="S27" s="11">
        <v>10</v>
      </c>
    </row>
    <row r="28" spans="1:19" ht="13.5" hidden="1" thickBot="1">
      <c r="A28" s="1">
        <v>9</v>
      </c>
      <c r="B28" s="82"/>
      <c r="C28" s="42">
        <v>10</v>
      </c>
      <c r="D28" s="43">
        <f>C28*0.01*$C$70</f>
        <v>0</v>
      </c>
      <c r="E28" s="57">
        <f t="shared" si="1"/>
        <v>47</v>
      </c>
      <c r="F28" s="39"/>
      <c r="G28" s="39"/>
      <c r="H28" s="58" t="e">
        <f>E28/$E$69</f>
        <v>#DIV/0!</v>
      </c>
      <c r="I28" s="39"/>
      <c r="J28" s="40">
        <f>AVERAGE(E21:E27)</f>
        <v>6.714285714285714</v>
      </c>
      <c r="K28" s="46"/>
      <c r="M28" s="15">
        <f>SUM(M21:M27)</f>
        <v>28</v>
      </c>
      <c r="O28" s="15">
        <f>SUM(O21:O27)</f>
        <v>47</v>
      </c>
      <c r="S28" s="4">
        <f>SUM(S21:S27)</f>
        <v>28</v>
      </c>
    </row>
    <row r="29" spans="1:19" ht="12.75">
      <c r="A29" s="1" t="s">
        <v>23</v>
      </c>
      <c r="B29" s="80">
        <v>4</v>
      </c>
      <c r="C29" s="47" t="s">
        <v>24</v>
      </c>
      <c r="D29" s="53" t="s">
        <v>96</v>
      </c>
      <c r="E29" s="35">
        <f t="shared" si="1"/>
      </c>
      <c r="F29" s="31"/>
      <c r="G29" s="31"/>
      <c r="H29" s="31"/>
      <c r="I29" s="49"/>
      <c r="J29" s="50"/>
      <c r="K29" s="51"/>
      <c r="M29" s="9"/>
      <c r="S29" s="9"/>
    </row>
    <row r="30" spans="1:19" ht="12.75">
      <c r="A30" s="1">
        <v>3</v>
      </c>
      <c r="B30" s="81"/>
      <c r="C30" s="32">
        <v>1</v>
      </c>
      <c r="D30" s="59" t="s">
        <v>57</v>
      </c>
      <c r="E30" s="35">
        <f t="shared" si="1"/>
        <v>1</v>
      </c>
      <c r="F30" s="35"/>
      <c r="G30" s="35">
        <f>E30</f>
        <v>1</v>
      </c>
      <c r="H30" s="35"/>
      <c r="I30" s="35" t="s">
        <v>83</v>
      </c>
      <c r="J30" s="36"/>
      <c r="K30" s="37"/>
      <c r="M30" s="11">
        <v>1</v>
      </c>
      <c r="N30" s="2">
        <f>$R$2</f>
        <v>1</v>
      </c>
      <c r="O30" s="2">
        <f aca="true" t="shared" si="4" ref="O30:O36">TRUNC(N30*M30)</f>
        <v>1</v>
      </c>
      <c r="R30" s="2">
        <f>($R$3-$R$2)/C34</f>
        <v>0.2</v>
      </c>
      <c r="S30" s="11">
        <v>1</v>
      </c>
    </row>
    <row r="31" spans="1:19" ht="12.75">
      <c r="A31" s="1">
        <v>4</v>
      </c>
      <c r="B31" s="81"/>
      <c r="C31" s="32">
        <v>2</v>
      </c>
      <c r="D31" s="59" t="s">
        <v>58</v>
      </c>
      <c r="E31" s="35">
        <f t="shared" si="1"/>
        <v>2</v>
      </c>
      <c r="F31" s="35"/>
      <c r="G31" s="35"/>
      <c r="H31" s="35"/>
      <c r="I31" s="35"/>
      <c r="J31" s="36"/>
      <c r="K31" s="37"/>
      <c r="M31" s="11">
        <v>2</v>
      </c>
      <c r="N31" s="2">
        <f>N30+$R$30</f>
        <v>1.2</v>
      </c>
      <c r="O31" s="2">
        <f t="shared" si="4"/>
        <v>2</v>
      </c>
      <c r="S31" s="11">
        <v>2</v>
      </c>
    </row>
    <row r="32" spans="1:19" ht="12.75">
      <c r="A32" s="1">
        <v>5</v>
      </c>
      <c r="B32" s="81"/>
      <c r="C32" s="32">
        <v>3</v>
      </c>
      <c r="D32" s="59" t="s">
        <v>59</v>
      </c>
      <c r="E32" s="35">
        <f t="shared" si="1"/>
        <v>4</v>
      </c>
      <c r="F32" s="35"/>
      <c r="G32" s="35"/>
      <c r="H32" s="35"/>
      <c r="I32" s="35"/>
      <c r="J32" s="36"/>
      <c r="K32" s="37"/>
      <c r="M32" s="11">
        <v>3</v>
      </c>
      <c r="N32" s="2">
        <f>N31+$R$30</f>
        <v>1.4</v>
      </c>
      <c r="O32" s="2">
        <f t="shared" si="4"/>
        <v>4</v>
      </c>
      <c r="S32" s="11">
        <v>3</v>
      </c>
    </row>
    <row r="33" spans="1:19" ht="12.75">
      <c r="A33" s="1">
        <v>6</v>
      </c>
      <c r="B33" s="81"/>
      <c r="C33" s="32">
        <v>4</v>
      </c>
      <c r="D33" s="59" t="s">
        <v>12</v>
      </c>
      <c r="E33" s="35">
        <f t="shared" si="1"/>
        <v>8</v>
      </c>
      <c r="F33" s="35"/>
      <c r="G33" s="35"/>
      <c r="H33" s="35"/>
      <c r="I33" s="35"/>
      <c r="J33" s="36"/>
      <c r="K33" s="37"/>
      <c r="M33" s="11">
        <v>5</v>
      </c>
      <c r="N33" s="2">
        <f>N32+$R$30</f>
        <v>1.5999999999999999</v>
      </c>
      <c r="O33" s="2">
        <f t="shared" si="4"/>
        <v>8</v>
      </c>
      <c r="S33" s="11">
        <v>5</v>
      </c>
    </row>
    <row r="34" spans="1:19" ht="12.75">
      <c r="A34" s="1">
        <v>7</v>
      </c>
      <c r="B34" s="81"/>
      <c r="C34" s="32">
        <v>5</v>
      </c>
      <c r="D34" s="59" t="s">
        <v>60</v>
      </c>
      <c r="E34" s="35">
        <f t="shared" si="1"/>
        <v>14</v>
      </c>
      <c r="F34" s="35"/>
      <c r="G34" s="35"/>
      <c r="H34" s="35"/>
      <c r="I34" s="35"/>
      <c r="J34" s="36"/>
      <c r="K34" s="37"/>
      <c r="M34" s="11">
        <v>8</v>
      </c>
      <c r="N34" s="2">
        <f>N33+$R$30</f>
        <v>1.7999999999999998</v>
      </c>
      <c r="O34" s="2">
        <f t="shared" si="4"/>
        <v>14</v>
      </c>
      <c r="S34" s="11">
        <v>8</v>
      </c>
    </row>
    <row r="35" spans="1:19" ht="12.75">
      <c r="A35" s="1"/>
      <c r="B35" s="81"/>
      <c r="C35" s="32">
        <v>6</v>
      </c>
      <c r="D35" s="59" t="s">
        <v>61</v>
      </c>
      <c r="E35" s="35">
        <v>24</v>
      </c>
      <c r="F35" s="35">
        <f>E35</f>
        <v>24</v>
      </c>
      <c r="G35" s="35"/>
      <c r="H35" s="35"/>
      <c r="I35" s="35"/>
      <c r="J35" s="36"/>
      <c r="K35" s="37"/>
      <c r="M35" s="11"/>
      <c r="S35" s="11"/>
    </row>
    <row r="36" spans="1:19" ht="13.5" thickBot="1">
      <c r="A36" s="1">
        <v>8</v>
      </c>
      <c r="B36" s="81"/>
      <c r="C36" s="32">
        <v>7</v>
      </c>
      <c r="D36" s="22" t="s">
        <v>98</v>
      </c>
      <c r="E36" s="38">
        <v>0</v>
      </c>
      <c r="F36" s="35"/>
      <c r="G36" s="35"/>
      <c r="H36" s="35"/>
      <c r="I36" s="35"/>
      <c r="J36" s="36"/>
      <c r="K36" s="56">
        <f>F35/$F$70</f>
        <v>0.13793103448275862</v>
      </c>
      <c r="M36" s="11">
        <v>12</v>
      </c>
      <c r="N36" s="2">
        <f>$R$3</f>
        <v>2</v>
      </c>
      <c r="O36" s="2">
        <f t="shared" si="4"/>
        <v>24</v>
      </c>
      <c r="S36" s="11">
        <v>12</v>
      </c>
    </row>
    <row r="37" spans="1:19" ht="13.5" hidden="1" thickBot="1">
      <c r="A37" s="1">
        <v>13</v>
      </c>
      <c r="B37" s="82"/>
      <c r="C37" s="42">
        <v>10</v>
      </c>
      <c r="D37" s="43">
        <f>C37*0.01*$C$70</f>
        <v>0</v>
      </c>
      <c r="E37" s="57">
        <f t="shared" si="1"/>
        <v>53</v>
      </c>
      <c r="F37" s="39"/>
      <c r="G37" s="39"/>
      <c r="H37" s="58" t="e">
        <f>E37/$E$69</f>
        <v>#DIV/0!</v>
      </c>
      <c r="I37" s="39"/>
      <c r="J37" s="40">
        <f>AVERAGE(E30:E36)</f>
        <v>7.571428571428571</v>
      </c>
      <c r="K37" s="46"/>
      <c r="M37" s="15">
        <f>SUM(M30:M36)</f>
        <v>31</v>
      </c>
      <c r="O37" s="15">
        <f>SUM(O30:O36)</f>
        <v>53</v>
      </c>
      <c r="S37" s="4">
        <f>SUM(S30:S36)</f>
        <v>31</v>
      </c>
    </row>
    <row r="38" spans="1:19" ht="12.75">
      <c r="A38" s="1" t="s">
        <v>26</v>
      </c>
      <c r="B38" s="80">
        <v>5</v>
      </c>
      <c r="C38" s="47" t="s">
        <v>27</v>
      </c>
      <c r="D38" s="60" t="s">
        <v>97</v>
      </c>
      <c r="E38" s="48">
        <f t="shared" si="1"/>
      </c>
      <c r="F38" s="31"/>
      <c r="G38" s="31"/>
      <c r="H38" s="31"/>
      <c r="I38" s="49"/>
      <c r="J38" s="50"/>
      <c r="K38" s="51"/>
      <c r="M38" s="9"/>
      <c r="S38" s="9"/>
    </row>
    <row r="39" spans="1:19" ht="12.75">
      <c r="A39" s="1">
        <v>3</v>
      </c>
      <c r="B39" s="81"/>
      <c r="C39" s="32">
        <v>1</v>
      </c>
      <c r="D39" s="33" t="s">
        <v>48</v>
      </c>
      <c r="E39" s="34">
        <f t="shared" si="1"/>
        <v>1</v>
      </c>
      <c r="F39" s="35"/>
      <c r="G39" s="35">
        <f>E39</f>
        <v>1</v>
      </c>
      <c r="H39" s="35"/>
      <c r="I39" s="85" t="s">
        <v>84</v>
      </c>
      <c r="J39" s="36"/>
      <c r="K39" s="37"/>
      <c r="M39" s="11">
        <v>1</v>
      </c>
      <c r="N39" s="2">
        <f>$R$2</f>
        <v>1</v>
      </c>
      <c r="O39" s="2">
        <f aca="true" t="shared" si="5" ref="O39:O45">TRUNC(N39*M39)</f>
        <v>1</v>
      </c>
      <c r="R39" s="2">
        <f>($R$3-$R$2)/C43</f>
        <v>0.2</v>
      </c>
      <c r="S39" s="11">
        <v>1</v>
      </c>
    </row>
    <row r="40" spans="1:19" ht="12.75">
      <c r="A40" s="1">
        <v>4</v>
      </c>
      <c r="B40" s="81"/>
      <c r="C40" s="32">
        <v>2</v>
      </c>
      <c r="D40" s="33" t="s">
        <v>62</v>
      </c>
      <c r="E40" s="34">
        <f t="shared" si="1"/>
        <v>3</v>
      </c>
      <c r="F40" s="35"/>
      <c r="G40" s="35"/>
      <c r="H40" s="35"/>
      <c r="I40" s="85"/>
      <c r="J40" s="36"/>
      <c r="K40" s="37"/>
      <c r="M40" s="11">
        <v>3</v>
      </c>
      <c r="N40" s="2">
        <f>N39+$R$39</f>
        <v>1.2</v>
      </c>
      <c r="O40" s="2">
        <f t="shared" si="5"/>
        <v>3</v>
      </c>
      <c r="S40" s="11">
        <v>3</v>
      </c>
    </row>
    <row r="41" spans="1:19" ht="12.75">
      <c r="A41" s="1">
        <v>5</v>
      </c>
      <c r="B41" s="81"/>
      <c r="C41" s="32">
        <v>3</v>
      </c>
      <c r="D41" s="33" t="s">
        <v>63</v>
      </c>
      <c r="E41" s="34">
        <f t="shared" si="1"/>
        <v>8</v>
      </c>
      <c r="F41" s="35"/>
      <c r="G41" s="35"/>
      <c r="H41" s="35"/>
      <c r="I41" s="85"/>
      <c r="J41" s="36"/>
      <c r="K41" s="37"/>
      <c r="M41" s="11">
        <v>6</v>
      </c>
      <c r="N41" s="2">
        <f>N40+$R$39</f>
        <v>1.4</v>
      </c>
      <c r="O41" s="2">
        <f t="shared" si="5"/>
        <v>8</v>
      </c>
      <c r="S41" s="11">
        <v>6</v>
      </c>
    </row>
    <row r="42" spans="1:19" ht="12.75">
      <c r="A42" s="1">
        <v>6</v>
      </c>
      <c r="B42" s="81"/>
      <c r="C42" s="32">
        <v>4</v>
      </c>
      <c r="D42" s="33" t="s">
        <v>64</v>
      </c>
      <c r="E42" s="34">
        <f t="shared" si="1"/>
        <v>14</v>
      </c>
      <c r="F42" s="35"/>
      <c r="G42" s="35"/>
      <c r="H42" s="35"/>
      <c r="I42" s="85"/>
      <c r="J42" s="36"/>
      <c r="K42" s="37"/>
      <c r="M42" s="11">
        <v>9</v>
      </c>
      <c r="N42" s="2">
        <f>N41+$R$39</f>
        <v>1.5999999999999999</v>
      </c>
      <c r="O42" s="2">
        <f t="shared" si="5"/>
        <v>14</v>
      </c>
      <c r="S42" s="11">
        <v>9</v>
      </c>
    </row>
    <row r="43" spans="1:19" ht="12.75">
      <c r="A43" s="1">
        <v>7</v>
      </c>
      <c r="B43" s="81"/>
      <c r="C43" s="32">
        <v>5</v>
      </c>
      <c r="D43" s="33" t="s">
        <v>65</v>
      </c>
      <c r="E43" s="34">
        <f t="shared" si="1"/>
        <v>23</v>
      </c>
      <c r="F43" s="35"/>
      <c r="G43" s="35"/>
      <c r="H43" s="35"/>
      <c r="I43" s="85"/>
      <c r="J43" s="36"/>
      <c r="K43" s="37"/>
      <c r="M43" s="11">
        <v>13</v>
      </c>
      <c r="N43" s="2">
        <f>N42+$R$39</f>
        <v>1.7999999999999998</v>
      </c>
      <c r="O43" s="2">
        <f t="shared" si="5"/>
        <v>23</v>
      </c>
      <c r="S43" s="11">
        <v>13</v>
      </c>
    </row>
    <row r="44" spans="1:19" ht="12.75">
      <c r="A44" s="1"/>
      <c r="B44" s="81"/>
      <c r="C44" s="32">
        <v>6</v>
      </c>
      <c r="D44" s="33" t="s">
        <v>49</v>
      </c>
      <c r="E44" s="34">
        <f>IF(O45="","",O45)</f>
        <v>34</v>
      </c>
      <c r="F44" s="35">
        <f>E44</f>
        <v>34</v>
      </c>
      <c r="G44" s="35"/>
      <c r="H44" s="35"/>
      <c r="I44" s="85"/>
      <c r="J44" s="36"/>
      <c r="K44" s="37"/>
      <c r="M44" s="11"/>
      <c r="S44" s="11"/>
    </row>
    <row r="45" spans="1:19" ht="13.5" thickBot="1">
      <c r="A45" s="1">
        <v>8</v>
      </c>
      <c r="B45" s="81"/>
      <c r="C45" s="22">
        <v>7</v>
      </c>
      <c r="D45" s="22" t="s">
        <v>98</v>
      </c>
      <c r="E45" s="38">
        <v>0</v>
      </c>
      <c r="F45" s="39"/>
      <c r="G45" s="39"/>
      <c r="H45" s="39"/>
      <c r="I45" s="86"/>
      <c r="J45" s="40"/>
      <c r="K45" s="41">
        <f>F44/$F$70</f>
        <v>0.19540229885057472</v>
      </c>
      <c r="M45" s="11">
        <v>17</v>
      </c>
      <c r="N45" s="2">
        <f>$R$3</f>
        <v>2</v>
      </c>
      <c r="O45" s="2">
        <f t="shared" si="5"/>
        <v>34</v>
      </c>
      <c r="S45" s="11">
        <v>17</v>
      </c>
    </row>
    <row r="46" spans="1:19" ht="13.5" hidden="1" thickBot="1">
      <c r="A46" s="1">
        <v>12</v>
      </c>
      <c r="B46" s="82"/>
      <c r="C46" s="42">
        <v>14</v>
      </c>
      <c r="D46" s="43">
        <f>C46*0.01*$C$70</f>
        <v>0</v>
      </c>
      <c r="E46" s="44">
        <f t="shared" si="1"/>
        <v>83</v>
      </c>
      <c r="F46" s="39"/>
      <c r="G46" s="39"/>
      <c r="H46" s="45" t="e">
        <f>E46/$E$69</f>
        <v>#DIV/0!</v>
      </c>
      <c r="I46" s="39"/>
      <c r="J46" s="40">
        <f>AVERAGE(E39:E44)</f>
        <v>13.833333333333334</v>
      </c>
      <c r="K46" s="46"/>
      <c r="M46" s="15">
        <f>SUM(M39:M45)</f>
        <v>49</v>
      </c>
      <c r="O46" s="15">
        <f>SUM(O39:O45)</f>
        <v>83</v>
      </c>
      <c r="S46" s="4">
        <f>SUM(S39:S45)</f>
        <v>49</v>
      </c>
    </row>
    <row r="47" spans="1:19" ht="12.75">
      <c r="A47" s="1" t="s">
        <v>28</v>
      </c>
      <c r="B47" s="80">
        <v>6</v>
      </c>
      <c r="C47" s="47" t="s">
        <v>29</v>
      </c>
      <c r="D47" s="53" t="s">
        <v>101</v>
      </c>
      <c r="E47" s="35">
        <f t="shared" si="1"/>
      </c>
      <c r="F47" s="31"/>
      <c r="G47" s="31"/>
      <c r="H47" s="31"/>
      <c r="I47" s="49"/>
      <c r="J47" s="50"/>
      <c r="K47" s="51"/>
      <c r="M47" s="9"/>
      <c r="S47" s="9"/>
    </row>
    <row r="48" spans="1:19" ht="12.75">
      <c r="A48" s="1">
        <v>3</v>
      </c>
      <c r="B48" s="81"/>
      <c r="C48" s="32">
        <v>1</v>
      </c>
      <c r="D48" s="61" t="s">
        <v>91</v>
      </c>
      <c r="E48" s="35">
        <f t="shared" si="1"/>
        <v>1</v>
      </c>
      <c r="F48" s="35"/>
      <c r="G48" s="35">
        <f>E48</f>
        <v>1</v>
      </c>
      <c r="H48" s="35"/>
      <c r="I48" s="35"/>
      <c r="J48" s="36"/>
      <c r="K48" s="37"/>
      <c r="M48" s="11">
        <v>1</v>
      </c>
      <c r="N48" s="2">
        <f>$R$2</f>
        <v>1</v>
      </c>
      <c r="O48" s="2">
        <f>TRUNC(N48*M48)</f>
        <v>1</v>
      </c>
      <c r="R48" s="2" t="e">
        <f>($R$3-$R$2)/#REF!</f>
        <v>#REF!</v>
      </c>
      <c r="S48" s="11">
        <v>1</v>
      </c>
    </row>
    <row r="49" spans="1:19" ht="12.75">
      <c r="A49" s="1">
        <v>5</v>
      </c>
      <c r="B49" s="81"/>
      <c r="C49" s="32">
        <v>2</v>
      </c>
      <c r="D49" s="61" t="s">
        <v>92</v>
      </c>
      <c r="E49" s="35">
        <f t="shared" si="1"/>
        <v>8</v>
      </c>
      <c r="F49" s="35"/>
      <c r="G49" s="35"/>
      <c r="H49" s="35"/>
      <c r="I49" s="35"/>
      <c r="J49" s="36"/>
      <c r="K49" s="37"/>
      <c r="M49" s="11">
        <v>4</v>
      </c>
      <c r="N49" s="2" t="e">
        <f>#REF!+#REF!</f>
        <v>#REF!</v>
      </c>
      <c r="O49" s="2">
        <v>8</v>
      </c>
      <c r="S49" s="11">
        <v>4</v>
      </c>
    </row>
    <row r="50" spans="1:19" ht="12.75">
      <c r="A50" s="1"/>
      <c r="B50" s="81"/>
      <c r="C50" s="32">
        <v>3</v>
      </c>
      <c r="D50" s="61" t="s">
        <v>93</v>
      </c>
      <c r="E50" s="35">
        <v>15</v>
      </c>
      <c r="F50" s="35">
        <f>E50</f>
        <v>15</v>
      </c>
      <c r="G50" s="35"/>
      <c r="H50" s="35"/>
      <c r="I50" s="35"/>
      <c r="J50" s="36"/>
      <c r="K50" s="37"/>
      <c r="M50" s="11"/>
      <c r="S50" s="11"/>
    </row>
    <row r="51" spans="1:19" ht="13.5" thickBot="1">
      <c r="A51" s="1"/>
      <c r="B51" s="81"/>
      <c r="C51" s="22">
        <v>4</v>
      </c>
      <c r="D51" s="22" t="s">
        <v>98</v>
      </c>
      <c r="E51" s="38">
        <v>0</v>
      </c>
      <c r="F51" s="35"/>
      <c r="G51" s="35"/>
      <c r="H51" s="35"/>
      <c r="I51" s="35"/>
      <c r="J51" s="36"/>
      <c r="K51" s="56">
        <f>F50/$F$70</f>
        <v>0.08620689655172414</v>
      </c>
      <c r="M51" s="11">
        <v>9</v>
      </c>
      <c r="N51" s="2">
        <f>$R$3</f>
        <v>2</v>
      </c>
      <c r="O51" s="2">
        <v>15</v>
      </c>
      <c r="S51" s="11">
        <v>9</v>
      </c>
    </row>
    <row r="52" spans="1:19" ht="13.5" hidden="1" thickBot="1">
      <c r="A52" s="1">
        <v>9</v>
      </c>
      <c r="B52" s="82"/>
      <c r="C52" s="42">
        <v>7</v>
      </c>
      <c r="D52" s="43">
        <f>C52*0.01*$C$70</f>
        <v>0</v>
      </c>
      <c r="E52" s="62">
        <f t="shared" si="1"/>
        <v>24</v>
      </c>
      <c r="F52" s="39"/>
      <c r="G52" s="39"/>
      <c r="H52" s="58" t="e">
        <f>E52/$E$69</f>
        <v>#DIV/0!</v>
      </c>
      <c r="I52" s="39"/>
      <c r="J52" s="40">
        <f>AVERAGE(E48:E51)</f>
        <v>6</v>
      </c>
      <c r="K52" s="46"/>
      <c r="M52" s="15">
        <f>SUM(M48:M51)</f>
        <v>14</v>
      </c>
      <c r="O52" s="15">
        <f>SUM(O48:O51)</f>
        <v>24</v>
      </c>
      <c r="S52" s="4">
        <f>SUM(S48:S51)</f>
        <v>14</v>
      </c>
    </row>
    <row r="53" spans="1:19" ht="12.75">
      <c r="A53" s="1" t="s">
        <v>30</v>
      </c>
      <c r="B53" s="80">
        <v>7</v>
      </c>
      <c r="C53" s="47" t="s">
        <v>31</v>
      </c>
      <c r="D53" s="53" t="s">
        <v>102</v>
      </c>
      <c r="E53" s="35">
        <f t="shared" si="1"/>
      </c>
      <c r="F53" s="31"/>
      <c r="G53" s="31"/>
      <c r="H53" s="31"/>
      <c r="I53" s="49"/>
      <c r="J53" s="50"/>
      <c r="K53" s="51"/>
      <c r="M53" s="9"/>
      <c r="S53" s="9"/>
    </row>
    <row r="54" spans="1:19" ht="12.75">
      <c r="A54" s="1">
        <v>1</v>
      </c>
      <c r="B54" s="81"/>
      <c r="C54" s="32">
        <v>1</v>
      </c>
      <c r="D54" s="54" t="s">
        <v>32</v>
      </c>
      <c r="E54" s="35">
        <f t="shared" si="1"/>
        <v>1</v>
      </c>
      <c r="F54" s="35"/>
      <c r="G54" s="35">
        <f>E54</f>
        <v>1</v>
      </c>
      <c r="H54" s="35"/>
      <c r="I54" s="83" t="s">
        <v>33</v>
      </c>
      <c r="J54" s="36"/>
      <c r="K54" s="37"/>
      <c r="M54" s="13">
        <v>1</v>
      </c>
      <c r="N54" s="2">
        <f>$R$2</f>
        <v>1</v>
      </c>
      <c r="O54" s="2">
        <f>TRUNC(N54*M54)</f>
        <v>1</v>
      </c>
      <c r="R54" s="2">
        <f>($R$3-$R$2)/C59</f>
        <v>0.16666666666666666</v>
      </c>
      <c r="S54" s="13">
        <v>1</v>
      </c>
    </row>
    <row r="55" spans="1:19" ht="12.75">
      <c r="A55" s="1">
        <v>2</v>
      </c>
      <c r="B55" s="81"/>
      <c r="C55" s="32">
        <v>2</v>
      </c>
      <c r="D55" s="54" t="s">
        <v>34</v>
      </c>
      <c r="E55" s="35">
        <f t="shared" si="1"/>
        <v>2</v>
      </c>
      <c r="F55" s="35"/>
      <c r="G55" s="35"/>
      <c r="H55" s="35"/>
      <c r="I55" s="83"/>
      <c r="J55" s="36"/>
      <c r="K55" s="37"/>
      <c r="M55" s="13">
        <v>2</v>
      </c>
      <c r="N55" s="2">
        <f>N54+$R$54</f>
        <v>1.1666666666666667</v>
      </c>
      <c r="O55" s="2">
        <f aca="true" t="shared" si="6" ref="O55:O61">TRUNC(N55*M55)</f>
        <v>2</v>
      </c>
      <c r="S55" s="13">
        <v>2</v>
      </c>
    </row>
    <row r="56" spans="1:19" ht="12.75">
      <c r="A56" s="1">
        <v>3</v>
      </c>
      <c r="B56" s="81"/>
      <c r="C56" s="32">
        <v>3</v>
      </c>
      <c r="D56" s="54" t="s">
        <v>35</v>
      </c>
      <c r="E56" s="35">
        <f t="shared" si="1"/>
        <v>4</v>
      </c>
      <c r="F56" s="35"/>
      <c r="G56" s="35"/>
      <c r="H56" s="35"/>
      <c r="I56" s="83"/>
      <c r="J56" s="36"/>
      <c r="K56" s="37"/>
      <c r="M56" s="13">
        <v>3</v>
      </c>
      <c r="N56" s="2">
        <f>N55+$R$54</f>
        <v>1.3333333333333335</v>
      </c>
      <c r="O56" s="2">
        <f t="shared" si="6"/>
        <v>4</v>
      </c>
      <c r="S56" s="13">
        <v>3</v>
      </c>
    </row>
    <row r="57" spans="1:19" ht="12.75">
      <c r="A57" s="1">
        <v>4</v>
      </c>
      <c r="B57" s="81"/>
      <c r="C57" s="32">
        <v>4</v>
      </c>
      <c r="D57" s="54" t="s">
        <v>36</v>
      </c>
      <c r="E57" s="35">
        <f t="shared" si="1"/>
        <v>7</v>
      </c>
      <c r="F57" s="35"/>
      <c r="G57" s="35"/>
      <c r="H57" s="35"/>
      <c r="I57" s="83"/>
      <c r="J57" s="36"/>
      <c r="K57" s="37"/>
      <c r="M57" s="13">
        <v>5</v>
      </c>
      <c r="N57" s="2">
        <f>N56+$R$54</f>
        <v>1.5000000000000002</v>
      </c>
      <c r="O57" s="2">
        <f t="shared" si="6"/>
        <v>7</v>
      </c>
      <c r="S57" s="13">
        <v>5</v>
      </c>
    </row>
    <row r="58" spans="1:19" ht="12.75">
      <c r="A58" s="1">
        <v>5</v>
      </c>
      <c r="B58" s="81"/>
      <c r="C58" s="32">
        <v>5</v>
      </c>
      <c r="D58" s="54" t="s">
        <v>37</v>
      </c>
      <c r="E58" s="35">
        <f aca="true" t="shared" si="7" ref="E58:E67">IF(O58="","",O58)</f>
        <v>13</v>
      </c>
      <c r="F58" s="35"/>
      <c r="G58" s="35"/>
      <c r="H58" s="35"/>
      <c r="I58" s="83"/>
      <c r="J58" s="36"/>
      <c r="K58" s="37"/>
      <c r="M58" s="13">
        <v>8</v>
      </c>
      <c r="N58" s="2">
        <f>N57+$R$54</f>
        <v>1.666666666666667</v>
      </c>
      <c r="O58" s="2">
        <f t="shared" si="6"/>
        <v>13</v>
      </c>
      <c r="S58" s="13">
        <v>8</v>
      </c>
    </row>
    <row r="59" spans="1:19" ht="12.75">
      <c r="A59" s="1">
        <v>6</v>
      </c>
      <c r="B59" s="81"/>
      <c r="C59" s="32">
        <v>6</v>
      </c>
      <c r="D59" s="54" t="s">
        <v>38</v>
      </c>
      <c r="E59" s="35">
        <f t="shared" si="7"/>
        <v>22</v>
      </c>
      <c r="F59" s="35"/>
      <c r="G59" s="35"/>
      <c r="H59" s="35"/>
      <c r="I59" s="83"/>
      <c r="J59" s="36"/>
      <c r="K59" s="37"/>
      <c r="M59" s="13">
        <v>12</v>
      </c>
      <c r="N59" s="2">
        <f>N58+$R$54</f>
        <v>1.8333333333333337</v>
      </c>
      <c r="O59" s="2">
        <f t="shared" si="6"/>
        <v>22</v>
      </c>
      <c r="S59" s="13">
        <v>12</v>
      </c>
    </row>
    <row r="60" spans="1:19" ht="12.75">
      <c r="A60" s="1"/>
      <c r="B60" s="81"/>
      <c r="C60" s="32">
        <v>7</v>
      </c>
      <c r="D60" s="54" t="s">
        <v>39</v>
      </c>
      <c r="E60" s="35">
        <v>34</v>
      </c>
      <c r="F60" s="35">
        <f>E60</f>
        <v>34</v>
      </c>
      <c r="G60" s="35"/>
      <c r="H60" s="35"/>
      <c r="I60" s="83"/>
      <c r="J60" s="36"/>
      <c r="K60" s="37"/>
      <c r="M60" s="13"/>
      <c r="S60" s="13"/>
    </row>
    <row r="61" spans="1:19" ht="13.5" thickBot="1">
      <c r="A61" s="1"/>
      <c r="B61" s="81"/>
      <c r="C61" s="22">
        <v>8</v>
      </c>
      <c r="D61" s="22" t="s">
        <v>98</v>
      </c>
      <c r="E61" s="38">
        <v>0</v>
      </c>
      <c r="F61" s="35"/>
      <c r="G61" s="35"/>
      <c r="H61" s="35"/>
      <c r="I61" s="83"/>
      <c r="J61" s="36"/>
      <c r="K61" s="56">
        <f>F60/$F$70</f>
        <v>0.19540229885057472</v>
      </c>
      <c r="M61" s="13">
        <v>17</v>
      </c>
      <c r="N61" s="2">
        <f>$R$3</f>
        <v>2</v>
      </c>
      <c r="O61" s="2">
        <f t="shared" si="6"/>
        <v>34</v>
      </c>
      <c r="S61" s="13">
        <v>17</v>
      </c>
    </row>
    <row r="62" spans="1:19" ht="13.5" hidden="1" thickBot="1">
      <c r="A62" s="1">
        <v>7</v>
      </c>
      <c r="B62" s="82"/>
      <c r="C62" s="42">
        <v>14</v>
      </c>
      <c r="D62" s="43">
        <f>C62*0.01*$C$70</f>
        <v>0</v>
      </c>
      <c r="E62" s="57">
        <f t="shared" si="7"/>
        <v>83</v>
      </c>
      <c r="F62" s="39"/>
      <c r="G62" s="39"/>
      <c r="H62" s="58" t="e">
        <f>E62/$E$69</f>
        <v>#DIV/0!</v>
      </c>
      <c r="I62" s="39"/>
      <c r="J62" s="40">
        <f>AVERAGE(E54:E61)</f>
        <v>10.375</v>
      </c>
      <c r="K62" s="46"/>
      <c r="M62" s="15">
        <f>SUM(M54:M61)</f>
        <v>48</v>
      </c>
      <c r="O62" s="15">
        <f>SUM(O54:O61)</f>
        <v>83</v>
      </c>
      <c r="S62" s="4">
        <f>SUM(S54:S61)</f>
        <v>48</v>
      </c>
    </row>
    <row r="63" spans="1:19" ht="12.75">
      <c r="A63" s="1" t="s">
        <v>40</v>
      </c>
      <c r="B63" s="77">
        <v>8</v>
      </c>
      <c r="C63" s="47" t="s">
        <v>41</v>
      </c>
      <c r="D63" s="53" t="s">
        <v>103</v>
      </c>
      <c r="E63" s="31">
        <f t="shared" si="7"/>
      </c>
      <c r="F63" s="31"/>
      <c r="G63" s="31"/>
      <c r="H63" s="31"/>
      <c r="I63" s="49"/>
      <c r="J63" s="50"/>
      <c r="K63" s="51"/>
      <c r="M63" s="9"/>
      <c r="S63" s="9"/>
    </row>
    <row r="64" spans="1:19" ht="12.75">
      <c r="A64" s="1">
        <v>1</v>
      </c>
      <c r="B64" s="78"/>
      <c r="C64" s="32">
        <v>1</v>
      </c>
      <c r="D64" s="54" t="s">
        <v>42</v>
      </c>
      <c r="E64" s="35">
        <v>0</v>
      </c>
      <c r="F64" s="35"/>
      <c r="G64" s="35">
        <f>E64</f>
        <v>0</v>
      </c>
      <c r="H64" s="35"/>
      <c r="I64" s="35" t="s">
        <v>45</v>
      </c>
      <c r="J64" s="36"/>
      <c r="K64" s="37"/>
      <c r="M64" s="13">
        <v>1</v>
      </c>
      <c r="N64" s="2">
        <f>$R$2</f>
        <v>1</v>
      </c>
      <c r="O64" s="2">
        <f>TRUNC(N64*M64)</f>
        <v>1</v>
      </c>
      <c r="R64" s="2">
        <f>($R$3-$R$2)/C66</f>
        <v>0.3333333333333333</v>
      </c>
      <c r="S64" s="13">
        <v>1</v>
      </c>
    </row>
    <row r="65" spans="1:19" ht="12.75">
      <c r="A65" s="1">
        <v>2</v>
      </c>
      <c r="B65" s="78"/>
      <c r="C65" s="32">
        <v>2</v>
      </c>
      <c r="D65" s="54" t="s">
        <v>25</v>
      </c>
      <c r="E65" s="35">
        <f t="shared" si="7"/>
        <v>5</v>
      </c>
      <c r="F65" s="35"/>
      <c r="G65" s="35"/>
      <c r="H65" s="35"/>
      <c r="I65" s="35"/>
      <c r="J65" s="36"/>
      <c r="K65" s="37"/>
      <c r="M65" s="13">
        <v>4</v>
      </c>
      <c r="N65" s="2">
        <f>N64+$R$64</f>
        <v>1.3333333333333333</v>
      </c>
      <c r="O65" s="2">
        <f>TRUNC(N65*M65)</f>
        <v>5</v>
      </c>
      <c r="S65" s="13">
        <v>4</v>
      </c>
    </row>
    <row r="66" spans="1:19" ht="12.75">
      <c r="A66" s="1">
        <v>3</v>
      </c>
      <c r="B66" s="78"/>
      <c r="C66" s="32">
        <v>3</v>
      </c>
      <c r="D66" s="54" t="s">
        <v>43</v>
      </c>
      <c r="E66" s="35">
        <f t="shared" si="7"/>
        <v>10</v>
      </c>
      <c r="F66" s="35"/>
      <c r="G66" s="35"/>
      <c r="H66" s="35"/>
      <c r="I66" s="35"/>
      <c r="J66" s="36"/>
      <c r="K66" s="37"/>
      <c r="M66" s="13">
        <v>8</v>
      </c>
      <c r="N66" s="2">
        <f>N65+$R$64</f>
        <v>1.6666666666666665</v>
      </c>
      <c r="O66" s="2">
        <v>10</v>
      </c>
      <c r="S66" s="13">
        <v>8</v>
      </c>
    </row>
    <row r="67" spans="1:19" ht="13.5" thickBot="1">
      <c r="A67" s="1"/>
      <c r="B67" s="78"/>
      <c r="C67" s="63">
        <v>4</v>
      </c>
      <c r="D67" s="64" t="s">
        <v>44</v>
      </c>
      <c r="E67" s="39">
        <f t="shared" si="7"/>
        <v>15</v>
      </c>
      <c r="F67" s="39">
        <f>E67</f>
        <v>15</v>
      </c>
      <c r="G67" s="39"/>
      <c r="H67" s="39"/>
      <c r="I67" s="39"/>
      <c r="J67" s="40"/>
      <c r="K67" s="41">
        <f>F67/$F$70</f>
        <v>0.08620689655172414</v>
      </c>
      <c r="M67" s="13">
        <v>13</v>
      </c>
      <c r="N67" s="2">
        <f>$R$3</f>
        <v>2</v>
      </c>
      <c r="O67" s="2">
        <v>15</v>
      </c>
      <c r="S67" s="13">
        <v>13</v>
      </c>
    </row>
    <row r="68" spans="1:19" ht="13.5" hidden="1" thickBot="1">
      <c r="A68" s="1">
        <v>4</v>
      </c>
      <c r="B68" s="79"/>
      <c r="C68" s="65">
        <v>10</v>
      </c>
      <c r="D68" s="66">
        <f>C68*0.01*$C$70</f>
        <v>0</v>
      </c>
      <c r="E68" s="44">
        <f>SUM(E64:E67)</f>
        <v>30</v>
      </c>
      <c r="F68" s="39"/>
      <c r="G68" s="39"/>
      <c r="H68" s="45" t="e">
        <f>E68/$E$69</f>
        <v>#DIV/0!</v>
      </c>
      <c r="I68" s="39"/>
      <c r="J68" s="40">
        <f>AVERAGE(E64:E67)</f>
        <v>7.5</v>
      </c>
      <c r="K68" s="46"/>
      <c r="M68" s="15">
        <f>SUM(M64:M67)</f>
        <v>26</v>
      </c>
      <c r="O68" s="15">
        <f>SUM(O64:O67)</f>
        <v>31</v>
      </c>
      <c r="S68" s="4">
        <f>SUM(S64:S67)</f>
        <v>26</v>
      </c>
    </row>
    <row r="69" spans="2:19" ht="21.75" customHeight="1" thickBot="1">
      <c r="B69" s="22"/>
      <c r="C69" s="67"/>
      <c r="D69" s="22"/>
      <c r="E69" s="22"/>
      <c r="F69" s="22"/>
      <c r="G69" s="22"/>
      <c r="H69" s="68" t="e">
        <f>H68+H62+H52+H46+H37+H28+H19+H10</f>
        <v>#DIV/0!</v>
      </c>
      <c r="I69" s="22"/>
      <c r="J69" s="69">
        <f>AVERAGE(J3:J68)</f>
        <v>8.186755952380953</v>
      </c>
      <c r="K69" s="70">
        <f>AVERAGE(K3:K68)</f>
        <v>0.125</v>
      </c>
      <c r="M69" s="2">
        <f>M68+M62+M52+M46+M37+M28+M19+M10</f>
        <v>245</v>
      </c>
      <c r="O69" s="2">
        <f>O68+O62+O52+O46+O37+O28+O19+O10</f>
        <v>402</v>
      </c>
      <c r="S69" s="2">
        <f>S68+S62+S52+S46+S37+S28+S19+S10</f>
        <v>245</v>
      </c>
    </row>
    <row r="70" spans="2:11" ht="12.75">
      <c r="B70" s="22"/>
      <c r="C70" s="22"/>
      <c r="D70" s="71" t="s">
        <v>46</v>
      </c>
      <c r="E70" s="72"/>
      <c r="F70" s="73">
        <f>SUM(F3:F68)</f>
        <v>174</v>
      </c>
      <c r="G70" s="22"/>
      <c r="H70" s="22"/>
      <c r="I70" s="22"/>
      <c r="J70" s="69"/>
      <c r="K70" s="22"/>
    </row>
    <row r="71" spans="2:11" ht="12.75">
      <c r="B71" s="22"/>
      <c r="C71" s="22"/>
      <c r="D71" s="74" t="s">
        <v>68</v>
      </c>
      <c r="E71" s="32"/>
      <c r="F71" s="59">
        <f>SUM(G3:G68)</f>
        <v>7</v>
      </c>
      <c r="G71" s="22"/>
      <c r="H71" s="22"/>
      <c r="I71" s="22"/>
      <c r="J71" s="69"/>
      <c r="K71" s="22"/>
    </row>
    <row r="72" spans="2:11" ht="13.5" thickBot="1">
      <c r="B72" s="22"/>
      <c r="C72" s="22"/>
      <c r="D72" s="75" t="s">
        <v>69</v>
      </c>
      <c r="E72" s="63"/>
      <c r="F72" s="76">
        <f>SUM(J4:J68)</f>
        <v>65.49404761904762</v>
      </c>
      <c r="G72" s="22"/>
      <c r="H72" s="22"/>
      <c r="I72" s="22"/>
      <c r="J72" s="69"/>
      <c r="K72" s="22"/>
    </row>
    <row r="73" spans="2:11" ht="12.75">
      <c r="B73" s="22"/>
      <c r="C73" s="22"/>
      <c r="D73" s="22"/>
      <c r="E73" s="22"/>
      <c r="F73" s="22">
        <f>SUM(F2:F67)</f>
        <v>174</v>
      </c>
      <c r="G73" s="22">
        <f>SUM(G2:G67)</f>
        <v>7</v>
      </c>
      <c r="H73" s="22" t="e">
        <f>SUM(H2:H67)</f>
        <v>#DIV/0!</v>
      </c>
      <c r="I73" s="22"/>
      <c r="J73" s="69"/>
      <c r="K73" s="68">
        <f>SUM(K2:K67)</f>
        <v>1</v>
      </c>
    </row>
    <row r="74" ht="12.75" hidden="1">
      <c r="C74" s="2" t="s">
        <v>85</v>
      </c>
    </row>
    <row r="75" ht="13.5" hidden="1" thickBot="1"/>
    <row r="76" spans="3:4" ht="13.5" hidden="1" thickBot="1">
      <c r="C76" s="6"/>
      <c r="D76" s="2" t="s">
        <v>86</v>
      </c>
    </row>
    <row r="77" spans="3:4" ht="13.5" hidden="1" thickBot="1">
      <c r="C77" s="5"/>
      <c r="D77" s="2" t="s">
        <v>87</v>
      </c>
    </row>
    <row r="78" spans="3:4" ht="13.5" hidden="1" thickBot="1">
      <c r="C78" s="17"/>
      <c r="D78" s="2" t="s">
        <v>88</v>
      </c>
    </row>
    <row r="79" spans="3:4" ht="13.5" hidden="1" thickBot="1">
      <c r="C79" s="18"/>
      <c r="D79" s="2" t="s">
        <v>89</v>
      </c>
    </row>
  </sheetData>
  <mergeCells count="12">
    <mergeCell ref="B29:B37"/>
    <mergeCell ref="I3:I9"/>
    <mergeCell ref="I12:I18"/>
    <mergeCell ref="I39:I45"/>
    <mergeCell ref="B2:B10"/>
    <mergeCell ref="B11:B19"/>
    <mergeCell ref="B20:B28"/>
    <mergeCell ref="B63:B68"/>
    <mergeCell ref="B47:B52"/>
    <mergeCell ref="B38:B46"/>
    <mergeCell ref="I54:I61"/>
    <mergeCell ref="B53:B62"/>
  </mergeCells>
  <printOptions gridLines="1"/>
  <pageMargins left="0.5118110236220472" right="0.11811023622047245" top="0.5511811023622047" bottom="0.4724409448818898" header="0.2362204724409449" footer="0.1968503937007874"/>
  <pageSetup orientation="portrait" paperSize="9" r:id="rId1"/>
  <headerFooter alignWithMargins="0">
    <oddHeader>&amp;CKritéria hodnocení  - původní návrh&amp;R&amp;"Times New Roman CE,tučné"&amp;12RK-40-2005-11, př. 2
počet stran: 2</oddHeader>
    <oddFooter>&amp;CStránka &amp;P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DOPRAVOPROJEKT Ostrava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jakoubkova</cp:lastModifiedBy>
  <cp:lastPrinted>2005-12-06T07:46:42Z</cp:lastPrinted>
  <dcterms:created xsi:type="dcterms:W3CDTF">2003-12-21T15:15:49Z</dcterms:created>
  <dcterms:modified xsi:type="dcterms:W3CDTF">2005-12-15T12:00:41Z</dcterms:modified>
  <cp:category/>
  <cp:version/>
  <cp:contentType/>
  <cp:contentStatus/>
</cp:coreProperties>
</file>