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activeTab="0"/>
  </bookViews>
  <sheets>
    <sheet name="RK-39-2005-39, př. 1" sheetId="1" r:id="rId1"/>
  </sheets>
  <definedNames/>
  <calcPr fullCalcOnLoad="1"/>
</workbook>
</file>

<file path=xl/sharedStrings.xml><?xml version="1.0" encoding="utf-8"?>
<sst xmlns="http://schemas.openxmlformats.org/spreadsheetml/2006/main" count="190" uniqueCount="130">
  <si>
    <t>Nemovitý majetek § 3522, položka 6351 v Kč</t>
  </si>
  <si>
    <t>Převedené prostředky z roku 2004</t>
  </si>
  <si>
    <t>dotace ze smluv o nájmu movitého a nemovitého majetku</t>
  </si>
  <si>
    <t xml:space="preserve">dotace z příkazních smluv </t>
  </si>
  <si>
    <t>dotace "Stravovací provoz"</t>
  </si>
  <si>
    <t>mimořádná dotace z prodeje nemovitostí</t>
  </si>
  <si>
    <t xml:space="preserve"> vlastní zdroje </t>
  </si>
  <si>
    <t>UZ 00051</t>
  </si>
  <si>
    <t>UZ 00052</t>
  </si>
  <si>
    <t>UZ 00055</t>
  </si>
  <si>
    <t>UZ 00999</t>
  </si>
  <si>
    <t>UZ 00000</t>
  </si>
  <si>
    <t xml:space="preserve">položka 6351 </t>
  </si>
  <si>
    <t>PD stravovací provoz</t>
  </si>
  <si>
    <t>Pozemstav pozastávka UNP</t>
  </si>
  <si>
    <t>Pozemstav pozastávka PAO</t>
  </si>
  <si>
    <t>Pozemstav pozastávka COS</t>
  </si>
  <si>
    <t>Poplatky za soutěž - fa. GORDION</t>
  </si>
  <si>
    <t>Rezerva havárie stavební a strojní</t>
  </si>
  <si>
    <t>CELKEM investice- nemovitý majetek</t>
  </si>
  <si>
    <t>Movitý majetek § 3522, položka 6351 v Kč</t>
  </si>
  <si>
    <t>z příjmů z prodeje movitého majetku</t>
  </si>
  <si>
    <t>Strojní investice</t>
  </si>
  <si>
    <t>00052</t>
  </si>
  <si>
    <r>
      <t>Rekonstrukce stravovacího provozu -</t>
    </r>
    <r>
      <rPr>
        <b/>
        <sz val="8"/>
        <rFont val="Arial CE"/>
        <family val="2"/>
      </rPr>
      <t xml:space="preserve"> </t>
    </r>
    <r>
      <rPr>
        <b/>
        <sz val="7"/>
        <rFont val="Arial CE"/>
        <family val="2"/>
      </rPr>
      <t>technologie *)</t>
    </r>
  </si>
  <si>
    <t>Stravovací systém</t>
  </si>
  <si>
    <t>RDG - Chirurgie</t>
  </si>
  <si>
    <t>Kolek k RDG chirurgie</t>
  </si>
  <si>
    <t>RDG - LDN repas</t>
  </si>
  <si>
    <t>Kolek k LDN repas</t>
  </si>
  <si>
    <t>Hematologie - koagulometr Sysmex CA-540</t>
  </si>
  <si>
    <t>Frankovací stroj</t>
  </si>
  <si>
    <t>Zdrojový most ARO</t>
  </si>
  <si>
    <t>CELKEM investice- movitý majetek</t>
  </si>
  <si>
    <t>CELKEM INVESTICE</t>
  </si>
  <si>
    <t>Elektrický konvektomat - stravovací provoz</t>
  </si>
  <si>
    <t>Resuscitační lůžko</t>
  </si>
  <si>
    <t>Antidekubitní systém</t>
  </si>
  <si>
    <t>Ventilátor ARO</t>
  </si>
  <si>
    <t>Kardiotokograf gynekologie</t>
  </si>
  <si>
    <t>Funduskamera oční</t>
  </si>
  <si>
    <t>Řídící informační systém OZVI</t>
  </si>
  <si>
    <t>RDG chirurgie - stavební úpravy,montáž RDG</t>
  </si>
  <si>
    <t>návrh na změnu</t>
  </si>
  <si>
    <t xml:space="preserve">0523/15/2005/RK </t>
  </si>
  <si>
    <t>Schváleno usnesením / návrh na změnu</t>
  </si>
  <si>
    <t>Dotace na investice</t>
  </si>
  <si>
    <r>
      <t xml:space="preserve">Rekonstrukce stravovacího provozu </t>
    </r>
    <r>
      <rPr>
        <b/>
        <sz val="7"/>
        <color indexed="12"/>
        <rFont val="Arial CE"/>
        <family val="2"/>
      </rPr>
      <t xml:space="preserve">- </t>
    </r>
    <r>
      <rPr>
        <b/>
        <sz val="7"/>
        <rFont val="Arial CE"/>
        <family val="2"/>
      </rPr>
      <t>stavba + koridory + strojní investice*)</t>
    </r>
  </si>
  <si>
    <t>Odsávačka pro Chirurgickou JIP</t>
  </si>
  <si>
    <t>WWW stránky Nemocnice</t>
  </si>
  <si>
    <t>Vyvolávací automat pro RDG</t>
  </si>
  <si>
    <t>Operační stůl - sestava pro urologii</t>
  </si>
  <si>
    <t>Přenosný ultrazvukový přístroj pro odd. interní</t>
  </si>
  <si>
    <t>Antidekubitní systém ARO, 2ks</t>
  </si>
  <si>
    <t>Instrumentárium pro ortopedické kostní operace</t>
  </si>
  <si>
    <t>Motodlaha pro chirurgické oddělení</t>
  </si>
  <si>
    <t>Tlakový holter pro kardioambulanci</t>
  </si>
  <si>
    <t>0769/20/2005/RK</t>
  </si>
  <si>
    <t>rozdíl</t>
  </si>
  <si>
    <t>Závazný ukazatel  "Dotace na investice"</t>
  </si>
  <si>
    <t>1115/27/2005/RK</t>
  </si>
  <si>
    <t>Elektronický mechanismus pro otevírání dveří - gyn, UNP</t>
  </si>
  <si>
    <t>TZ komunikace-dopravní značky areál</t>
  </si>
  <si>
    <t>TZ komunikace - semafory</t>
  </si>
  <si>
    <t>Zřízení sociálního zařízení dětské</t>
  </si>
  <si>
    <t>Stravovací provoz - žaluzie</t>
  </si>
  <si>
    <t>Staravovací provoz - kabeláž</t>
  </si>
  <si>
    <t>Stravovací provoz - poplatek za kolaudaci</t>
  </si>
  <si>
    <t>Stavební úpravy chirurgické ambulance - boční vchod</t>
  </si>
  <si>
    <t>celkem bez převedených prostředků z roku 2004</t>
  </si>
  <si>
    <t>Parkovací systém-připojení IS INFOS k automatickým závorám</t>
  </si>
  <si>
    <t>Software stravovací provoz - AMIS</t>
  </si>
  <si>
    <t>Software stravovací provoz - sklad</t>
  </si>
  <si>
    <t>Rektoskop - chirurgie</t>
  </si>
  <si>
    <t>Rektoskop - interna</t>
  </si>
  <si>
    <t>Mikrobiologie - soubor investice Dynex DML 2000</t>
  </si>
  <si>
    <t>Gynekologické křeslo - příjmová ambulance</t>
  </si>
  <si>
    <t>Defibrilátor - chirurgie - EMERGENCY</t>
  </si>
  <si>
    <t>Monitor - chirurgie . EMERGENCY</t>
  </si>
  <si>
    <t>Opreční deska + transportní vozík (1 + 1ks)</t>
  </si>
  <si>
    <t>Myčka endoskopů - interna</t>
  </si>
  <si>
    <t>celkem cena bez převedených prostředků z roku 2004</t>
  </si>
  <si>
    <t>Stavební práce u parkovacího systému EcoPark 701</t>
  </si>
  <si>
    <t>TZ - nové dveře (8ks) - operační sály ARO</t>
  </si>
  <si>
    <t>Elektronická závora areál parkovací systém EcoPark 702</t>
  </si>
  <si>
    <t>Technické zhodnocení - dveře ARO</t>
  </si>
  <si>
    <t>Světla-urgentní příjem chirurgie</t>
  </si>
  <si>
    <t>Radě kraje je v bodě 38 předkládán materiál s názvem "Návrh rozpočtového opatření – příjmy z prodeje majetku ve správě příspěvkových organizací zřizovaných krajem Vysočina za období červenec - listopad 2005". V tomto bodě je již zvyšován závazný ukazatel "dotace na investice" pro Nemocnici Třebíč o 4,2 tis. Kč, proto tento materiál již závazné ukazatele nenavyšuje. V návrhu investičního plánu jejiž tato hodnota započtena - Stavební úpravy chirurgické ambulance - boční vchod, UZ 00055.</t>
  </si>
  <si>
    <t>RK-39-2005-53, př. 1</t>
  </si>
  <si>
    <t>Chirurgie lůžka - havárie výměna stoupaček ZTI</t>
  </si>
  <si>
    <t>Výměna filtračních vložek čisté prostory</t>
  </si>
  <si>
    <t>Malování - oddělení</t>
  </si>
  <si>
    <t>Opravy v administrativní budově</t>
  </si>
  <si>
    <t>Oprava na gynekologii II.</t>
  </si>
  <si>
    <t>Opravy v topných kanálech</t>
  </si>
  <si>
    <t>Opravy střech - nátěry</t>
  </si>
  <si>
    <t>Rezerva na nepředvídatelné události</t>
  </si>
  <si>
    <t xml:space="preserve">Rezerva na havárie strojní - převod ve formě dotace do investičního fondu s použitím v roce 2006 na posílení zdrojů pro nákup CT  </t>
  </si>
  <si>
    <t>Kardiotokograf s telemetrií - gynekologie - dodávka přístroje v roce 2006 -převod ve formě dotace do investičního fondu</t>
  </si>
  <si>
    <t>Transportní lůžko - chirurgie - EMERGENCY - dodávka přístroje v se uskuteční v roce 2006 - převod ve formě dotace do investičního fondu</t>
  </si>
  <si>
    <t>Lůžkový monitor PHILIPS - dětské oddělení JIP - dodávka přístroje v roce 2006 - převod ve formě dotace do investičního fondu</t>
  </si>
  <si>
    <t xml:space="preserve">Pořadí </t>
  </si>
  <si>
    <t>opravy nad rámec běžné údržby</t>
  </si>
  <si>
    <t>Předpokládané náklady (v Kč)</t>
  </si>
  <si>
    <t>běžná údržba</t>
  </si>
  <si>
    <t>elektro</t>
  </si>
  <si>
    <t>ZTI</t>
  </si>
  <si>
    <t>topení</t>
  </si>
  <si>
    <t>zámečnictví</t>
  </si>
  <si>
    <t>malířství</t>
  </si>
  <si>
    <t>stavební drobné úpravy</t>
  </si>
  <si>
    <t>truhlářské práce</t>
  </si>
  <si>
    <t>broušení nástrojů zdravotního zařízení</t>
  </si>
  <si>
    <t>opravy medicinálních plynů</t>
  </si>
  <si>
    <t>drobné opravy klimatizačního zařízení vč. MaR, chlazení, vlhčení</t>
  </si>
  <si>
    <t>drobné opravy MR, EPS, STA, EZS, telefonu</t>
  </si>
  <si>
    <t>celoroční údržba komunikací a chodníků</t>
  </si>
  <si>
    <t>zeleň</t>
  </si>
  <si>
    <t>VO</t>
  </si>
  <si>
    <t>závory, brány, oplocení</t>
  </si>
  <si>
    <t>drobné opravy výtahů</t>
  </si>
  <si>
    <t>drobné opravy v kotelnách a výměnikových stanicích</t>
  </si>
  <si>
    <t>drobné opravy v plynových zařízení a spotřebičů</t>
  </si>
  <si>
    <t>nákup mechanizace a nářadí</t>
  </si>
  <si>
    <t>Celkem plán rok 2005</t>
  </si>
  <si>
    <t>Celkem opravy nad rámec běžné údržby</t>
  </si>
  <si>
    <t>Celkem běžná údržba</t>
  </si>
  <si>
    <t>I. Návrh na změnu investičního plánu Nemocnice Třebíč, příspěvkové organizace</t>
  </si>
  <si>
    <t>II. Plán oprav pro rok 2005</t>
  </si>
  <si>
    <t>počet stran: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</si>
</sst>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\ &quot;Kč&quot;"/>
  </numFmts>
  <fonts count="12">
    <font>
      <sz val="10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b/>
      <sz val="7"/>
      <color indexed="12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1"/>
      <name val="Arial"/>
      <family val="2"/>
    </font>
    <font>
      <i/>
      <sz val="8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5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/>
    </xf>
    <xf numFmtId="3" fontId="5" fillId="2" borderId="7" xfId="0" applyNumberFormat="1" applyFont="1" applyFill="1" applyBorder="1" applyAlignment="1">
      <alignment vertical="center" wrapText="1"/>
    </xf>
    <xf numFmtId="3" fontId="5" fillId="2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/>
    </xf>
    <xf numFmtId="2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/>
    </xf>
    <xf numFmtId="0" fontId="10" fillId="0" borderId="0" xfId="0" applyFont="1" applyAlignment="1">
      <alignment/>
    </xf>
    <xf numFmtId="0" fontId="0" fillId="3" borderId="0" xfId="0" applyFill="1" applyAlignment="1">
      <alignment/>
    </xf>
    <xf numFmtId="0" fontId="2" fillId="3" borderId="1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/>
    </xf>
    <xf numFmtId="3" fontId="2" fillId="3" borderId="15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 wrapText="1"/>
    </xf>
    <xf numFmtId="3" fontId="5" fillId="2" borderId="19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3" fontId="2" fillId="3" borderId="12" xfId="0" applyNumberFormat="1" applyFont="1" applyFill="1" applyBorder="1" applyAlignment="1">
      <alignment vertical="center" wrapText="1"/>
    </xf>
    <xf numFmtId="3" fontId="5" fillId="2" borderId="13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3" fontId="5" fillId="0" borderId="0" xfId="16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3" fontId="5" fillId="2" borderId="2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7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2" fontId="2" fillId="2" borderId="20" xfId="0" applyNumberFormat="1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3" fontId="5" fillId="3" borderId="28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3" fontId="5" fillId="2" borderId="35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36" xfId="20" applyNumberFormat="1" applyFont="1" applyFill="1" applyBorder="1" applyAlignment="1">
      <alignment vertical="center" wrapText="1"/>
      <protection/>
    </xf>
    <xf numFmtId="0" fontId="5" fillId="2" borderId="28" xfId="0" applyFont="1" applyFill="1" applyBorder="1" applyAlignment="1">
      <alignment vertical="center" wrapText="1"/>
    </xf>
    <xf numFmtId="165" fontId="6" fillId="0" borderId="37" xfId="0" applyNumberFormat="1" applyFont="1" applyBorder="1" applyAlignment="1">
      <alignment vertical="center"/>
    </xf>
    <xf numFmtId="165" fontId="0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3" fontId="5" fillId="2" borderId="28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36" xfId="20" applyNumberFormat="1" applyFont="1" applyFill="1" applyBorder="1" applyAlignment="1">
      <alignment vertical="center" wrapText="1"/>
      <protection/>
    </xf>
    <xf numFmtId="0" fontId="5" fillId="0" borderId="28" xfId="0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3" borderId="35" xfId="0" applyNumberFormat="1" applyFont="1" applyFill="1" applyBorder="1" applyAlignment="1">
      <alignment vertical="center"/>
    </xf>
    <xf numFmtId="3" fontId="5" fillId="3" borderId="33" xfId="20" applyNumberFormat="1" applyFont="1" applyFill="1" applyBorder="1" applyAlignment="1">
      <alignment vertical="center" wrapText="1"/>
      <protection/>
    </xf>
    <xf numFmtId="0" fontId="5" fillId="3" borderId="35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0" fillId="0" borderId="37" xfId="0" applyBorder="1" applyAlignment="1">
      <alignment wrapText="1"/>
    </xf>
    <xf numFmtId="164" fontId="6" fillId="0" borderId="41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6" fillId="0" borderId="42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2" borderId="40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vertical="center" wrapText="1"/>
    </xf>
    <xf numFmtId="3" fontId="5" fillId="2" borderId="43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3" fontId="5" fillId="2" borderId="8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2" borderId="44" xfId="0" applyNumberFormat="1" applyFont="1" applyFill="1" applyBorder="1" applyAlignment="1">
      <alignment vertical="center"/>
    </xf>
    <xf numFmtId="3" fontId="5" fillId="2" borderId="45" xfId="0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0" fontId="0" fillId="0" borderId="17" xfId="0" applyBorder="1" applyAlignment="1">
      <alignment/>
    </xf>
    <xf numFmtId="3" fontId="5" fillId="3" borderId="36" xfId="20" applyNumberFormat="1" applyFont="1" applyFill="1" applyBorder="1" applyAlignment="1">
      <alignment vertical="center" wrapText="1"/>
      <protection/>
    </xf>
    <xf numFmtId="0" fontId="5" fillId="3" borderId="28" xfId="0" applyFont="1" applyFill="1" applyBorder="1" applyAlignment="1">
      <alignment vertical="center" wrapText="1"/>
    </xf>
    <xf numFmtId="3" fontId="5" fillId="0" borderId="28" xfId="0" applyNumberFormat="1" applyFont="1" applyBorder="1" applyAlignment="1">
      <alignment vertical="center"/>
    </xf>
    <xf numFmtId="3" fontId="5" fillId="0" borderId="33" xfId="20" applyNumberFormat="1" applyFont="1" applyFill="1" applyBorder="1" applyAlignment="1">
      <alignment vertical="center" wrapText="1"/>
      <protection/>
    </xf>
    <xf numFmtId="0" fontId="5" fillId="0" borderId="35" xfId="0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" fillId="2" borderId="4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quotePrefix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/>
    </xf>
    <xf numFmtId="166" fontId="5" fillId="0" borderId="1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/>
    </xf>
    <xf numFmtId="166" fontId="5" fillId="0" borderId="9" xfId="0" applyNumberFormat="1" applyFont="1" applyFill="1" applyBorder="1" applyAlignment="1">
      <alignment vertical="center" wrapText="1"/>
    </xf>
    <xf numFmtId="0" fontId="5" fillId="0" borderId="49" xfId="0" applyFont="1" applyBorder="1" applyAlignment="1">
      <alignment/>
    </xf>
    <xf numFmtId="0" fontId="5" fillId="2" borderId="50" xfId="0" applyFont="1" applyFill="1" applyBorder="1" applyAlignment="1">
      <alignment vertical="center" wrapText="1"/>
    </xf>
    <xf numFmtId="0" fontId="5" fillId="2" borderId="50" xfId="0" applyFont="1" applyFill="1" applyBorder="1" applyAlignment="1">
      <alignment/>
    </xf>
    <xf numFmtId="166" fontId="5" fillId="2" borderId="50" xfId="0" applyNumberFormat="1" applyFont="1" applyFill="1" applyBorder="1" applyAlignment="1">
      <alignment vertical="center" wrapText="1"/>
    </xf>
    <xf numFmtId="0" fontId="5" fillId="2" borderId="51" xfId="0" applyFont="1" applyFill="1" applyBorder="1" applyAlignment="1">
      <alignment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8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25.25390625" style="8" customWidth="1"/>
    <col min="2" max="2" width="13.875" style="0" customWidth="1"/>
    <col min="3" max="6" width="7.125" style="0" customWidth="1"/>
    <col min="7" max="8" width="6.00390625" style="0" customWidth="1"/>
    <col min="9" max="9" width="11.875" style="0" customWidth="1"/>
    <col min="10" max="12" width="7.125" style="0" customWidth="1"/>
    <col min="13" max="13" width="6.375" style="0" customWidth="1"/>
    <col min="14" max="14" width="7.125" style="0" customWidth="1"/>
    <col min="15" max="15" width="6.375" style="0" customWidth="1"/>
    <col min="17" max="17" width="10.125" style="0" bestFit="1" customWidth="1"/>
  </cols>
  <sheetData>
    <row r="1" ht="15">
      <c r="M1" s="35" t="s">
        <v>88</v>
      </c>
    </row>
    <row r="2" ht="15">
      <c r="M2" s="35" t="s">
        <v>129</v>
      </c>
    </row>
    <row r="3" ht="6.75" customHeight="1"/>
    <row r="4" spans="1:15" ht="16.5" thickBot="1">
      <c r="A4" s="157" t="s">
        <v>127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50.25" customHeight="1">
      <c r="A5" s="148" t="s">
        <v>0</v>
      </c>
      <c r="B5" s="153" t="s">
        <v>45</v>
      </c>
      <c r="C5" s="150" t="s">
        <v>1</v>
      </c>
      <c r="D5" s="151"/>
      <c r="E5" s="151" t="s">
        <v>2</v>
      </c>
      <c r="F5" s="152"/>
      <c r="G5" s="151" t="s">
        <v>3</v>
      </c>
      <c r="H5" s="151"/>
      <c r="I5" s="177"/>
      <c r="J5" s="151" t="s">
        <v>4</v>
      </c>
      <c r="K5" s="152"/>
      <c r="L5" s="151" t="s">
        <v>5</v>
      </c>
      <c r="M5" s="152"/>
      <c r="N5" s="151" t="s">
        <v>69</v>
      </c>
      <c r="O5" s="159"/>
    </row>
    <row r="6" spans="1:15" ht="18" customHeight="1" thickBot="1">
      <c r="A6" s="149"/>
      <c r="B6" s="154"/>
      <c r="C6" s="178" t="s">
        <v>6</v>
      </c>
      <c r="D6" s="160"/>
      <c r="E6" s="160" t="s">
        <v>7</v>
      </c>
      <c r="F6" s="161"/>
      <c r="G6" s="179" t="s">
        <v>8</v>
      </c>
      <c r="H6" s="179"/>
      <c r="I6" s="2" t="s">
        <v>9</v>
      </c>
      <c r="J6" s="160" t="s">
        <v>10</v>
      </c>
      <c r="K6" s="161"/>
      <c r="L6" s="160" t="s">
        <v>11</v>
      </c>
      <c r="M6" s="161"/>
      <c r="N6" s="160" t="s">
        <v>12</v>
      </c>
      <c r="O6" s="162"/>
    </row>
    <row r="7" spans="1:15" s="22" customFormat="1" ht="23.25" customHeight="1">
      <c r="A7" s="49" t="s">
        <v>47</v>
      </c>
      <c r="B7" s="50" t="s">
        <v>43</v>
      </c>
      <c r="C7" s="145">
        <v>3106451</v>
      </c>
      <c r="D7" s="137"/>
      <c r="E7" s="137">
        <v>8862443.28</v>
      </c>
      <c r="F7" s="137"/>
      <c r="G7" s="137">
        <v>122336.81</v>
      </c>
      <c r="H7" s="137"/>
      <c r="I7" s="48">
        <v>120800</v>
      </c>
      <c r="J7" s="137">
        <v>25195315.75</v>
      </c>
      <c r="K7" s="137"/>
      <c r="L7" s="137">
        <v>7743000</v>
      </c>
      <c r="M7" s="137"/>
      <c r="N7" s="137">
        <f>SUM(E7:M7)</f>
        <v>42043895.84</v>
      </c>
      <c r="O7" s="174"/>
    </row>
    <row r="8" spans="1:15" ht="23.25" customHeight="1">
      <c r="A8" s="10" t="s">
        <v>13</v>
      </c>
      <c r="B8" s="17" t="s">
        <v>44</v>
      </c>
      <c r="C8" s="173"/>
      <c r="D8" s="138"/>
      <c r="E8" s="138"/>
      <c r="F8" s="138"/>
      <c r="G8" s="138"/>
      <c r="H8" s="138"/>
      <c r="I8" s="6"/>
      <c r="J8" s="138">
        <v>175000</v>
      </c>
      <c r="K8" s="138"/>
      <c r="L8" s="138"/>
      <c r="M8" s="138"/>
      <c r="N8" s="138">
        <f>+C8+E8+G8+I8+J8+L8</f>
        <v>175000</v>
      </c>
      <c r="O8" s="156"/>
    </row>
    <row r="9" spans="1:15" ht="23.25" customHeight="1">
      <c r="A9" s="5" t="s">
        <v>14</v>
      </c>
      <c r="B9" s="15" t="s">
        <v>44</v>
      </c>
      <c r="C9" s="170"/>
      <c r="D9" s="163"/>
      <c r="E9" s="163">
        <v>100000.9</v>
      </c>
      <c r="F9" s="163"/>
      <c r="G9" s="163"/>
      <c r="H9" s="163"/>
      <c r="I9" s="3"/>
      <c r="J9" s="163"/>
      <c r="K9" s="163"/>
      <c r="L9" s="163"/>
      <c r="M9" s="163"/>
      <c r="N9" s="138">
        <f>+C9+E9+G9+I9+J9+L9</f>
        <v>100000.9</v>
      </c>
      <c r="O9" s="156"/>
    </row>
    <row r="10" spans="1:15" ht="23.25" customHeight="1">
      <c r="A10" s="5" t="s">
        <v>15</v>
      </c>
      <c r="B10" s="15" t="s">
        <v>44</v>
      </c>
      <c r="C10" s="170"/>
      <c r="D10" s="163"/>
      <c r="E10" s="163">
        <v>138435</v>
      </c>
      <c r="F10" s="163"/>
      <c r="G10" s="163"/>
      <c r="H10" s="163"/>
      <c r="I10" s="3"/>
      <c r="J10" s="163"/>
      <c r="K10" s="163"/>
      <c r="L10" s="163"/>
      <c r="M10" s="163"/>
      <c r="N10" s="138">
        <f>+C10+E10+G10+I10+J10+L10</f>
        <v>138435</v>
      </c>
      <c r="O10" s="156"/>
    </row>
    <row r="11" spans="1:15" ht="23.25" customHeight="1">
      <c r="A11" s="16" t="s">
        <v>16</v>
      </c>
      <c r="B11" s="15" t="s">
        <v>44</v>
      </c>
      <c r="C11" s="176"/>
      <c r="D11" s="175"/>
      <c r="E11" s="175">
        <v>2179031</v>
      </c>
      <c r="F11" s="175"/>
      <c r="G11" s="175"/>
      <c r="H11" s="175"/>
      <c r="I11" s="14"/>
      <c r="J11" s="175"/>
      <c r="K11" s="175"/>
      <c r="L11" s="175"/>
      <c r="M11" s="175"/>
      <c r="N11" s="163">
        <f>+C11+E11+G11+I11+J11+L11</f>
        <v>2179031</v>
      </c>
      <c r="O11" s="164"/>
    </row>
    <row r="12" spans="1:15" ht="23.25" customHeight="1">
      <c r="A12" s="37" t="s">
        <v>42</v>
      </c>
      <c r="B12" s="45" t="s">
        <v>60</v>
      </c>
      <c r="C12" s="86"/>
      <c r="D12" s="87"/>
      <c r="E12" s="87">
        <v>46899.2</v>
      </c>
      <c r="F12" s="87"/>
      <c r="G12" s="87"/>
      <c r="H12" s="87"/>
      <c r="I12" s="39"/>
      <c r="J12" s="87"/>
      <c r="K12" s="87"/>
      <c r="L12" s="87"/>
      <c r="M12" s="87"/>
      <c r="N12" s="112">
        <f>+C12+E12+G12+I12+J12+L12</f>
        <v>46899.2</v>
      </c>
      <c r="O12" s="143"/>
    </row>
    <row r="13" spans="1:15" ht="23.25" customHeight="1">
      <c r="A13" s="37" t="s">
        <v>17</v>
      </c>
      <c r="B13" s="45" t="s">
        <v>60</v>
      </c>
      <c r="C13" s="86">
        <v>20230</v>
      </c>
      <c r="D13" s="87"/>
      <c r="E13" s="87">
        <v>42387</v>
      </c>
      <c r="F13" s="87"/>
      <c r="G13" s="87"/>
      <c r="H13" s="87"/>
      <c r="I13" s="39"/>
      <c r="J13" s="87"/>
      <c r="K13" s="87"/>
      <c r="L13" s="87"/>
      <c r="M13" s="87"/>
      <c r="N13" s="112">
        <f>SUM(E13:M13)</f>
        <v>42387</v>
      </c>
      <c r="O13" s="143"/>
    </row>
    <row r="14" spans="1:15" ht="23.25" customHeight="1">
      <c r="A14" s="40" t="s">
        <v>82</v>
      </c>
      <c r="B14" s="45" t="s">
        <v>43</v>
      </c>
      <c r="C14" s="86"/>
      <c r="D14" s="87"/>
      <c r="E14" s="87">
        <v>0</v>
      </c>
      <c r="F14" s="87"/>
      <c r="G14" s="87"/>
      <c r="H14" s="87"/>
      <c r="I14" s="39"/>
      <c r="J14" s="87"/>
      <c r="K14" s="87"/>
      <c r="L14" s="87"/>
      <c r="M14" s="87"/>
      <c r="N14" s="112">
        <f>SUM(E14:M14)</f>
        <v>0</v>
      </c>
      <c r="O14" s="143"/>
    </row>
    <row r="15" spans="1:15" ht="26.25" customHeight="1">
      <c r="A15" s="82" t="s">
        <v>61</v>
      </c>
      <c r="B15" s="45"/>
      <c r="C15" s="86"/>
      <c r="D15" s="87"/>
      <c r="E15" s="87">
        <v>108455.5</v>
      </c>
      <c r="F15" s="87"/>
      <c r="G15" s="87"/>
      <c r="H15" s="87"/>
      <c r="I15" s="38"/>
      <c r="J15" s="87"/>
      <c r="K15" s="87"/>
      <c r="L15" s="87"/>
      <c r="M15" s="87"/>
      <c r="N15" s="87">
        <f aca="true" t="shared" si="0" ref="N15:N28">SUM(E15:M15)</f>
        <v>108455.5</v>
      </c>
      <c r="O15" s="165"/>
    </row>
    <row r="16" spans="1:15" ht="25.5" customHeight="1">
      <c r="A16" s="85"/>
      <c r="B16" s="60" t="s">
        <v>43</v>
      </c>
      <c r="C16" s="97"/>
      <c r="D16" s="98"/>
      <c r="E16" s="98">
        <v>102900.5</v>
      </c>
      <c r="F16" s="98"/>
      <c r="G16" s="98"/>
      <c r="H16" s="98"/>
      <c r="I16" s="54"/>
      <c r="J16" s="98"/>
      <c r="K16" s="98"/>
      <c r="L16" s="98"/>
      <c r="M16" s="98"/>
      <c r="N16" s="109">
        <f>SUM(E16:M16)</f>
        <v>102900.5</v>
      </c>
      <c r="O16" s="155"/>
    </row>
    <row r="17" spans="1:15" ht="26.25" customHeight="1">
      <c r="A17" s="84" t="s">
        <v>62</v>
      </c>
      <c r="B17" s="59" t="s">
        <v>43</v>
      </c>
      <c r="C17" s="118"/>
      <c r="D17" s="112"/>
      <c r="E17" s="112">
        <v>156000</v>
      </c>
      <c r="F17" s="112"/>
      <c r="G17" s="112"/>
      <c r="H17" s="112"/>
      <c r="I17" s="55"/>
      <c r="J17" s="112"/>
      <c r="K17" s="112"/>
      <c r="L17" s="112"/>
      <c r="M17" s="112"/>
      <c r="N17" s="112">
        <f t="shared" si="0"/>
        <v>156000</v>
      </c>
      <c r="O17" s="143"/>
    </row>
    <row r="18" spans="1:15" ht="21.75" customHeight="1">
      <c r="A18" s="83"/>
      <c r="B18" s="56"/>
      <c r="C18" s="81"/>
      <c r="D18" s="80"/>
      <c r="E18" s="80">
        <v>143411</v>
      </c>
      <c r="F18" s="80"/>
      <c r="G18" s="80"/>
      <c r="H18" s="80"/>
      <c r="I18" s="57"/>
      <c r="J18" s="80"/>
      <c r="K18" s="80"/>
      <c r="L18" s="80"/>
      <c r="M18" s="80"/>
      <c r="N18" s="98">
        <f>SUM(E18:M18)</f>
        <v>143411</v>
      </c>
      <c r="O18" s="110"/>
    </row>
    <row r="19" spans="1:15" s="22" customFormat="1" ht="23.25" customHeight="1">
      <c r="A19" s="32" t="s">
        <v>63</v>
      </c>
      <c r="B19" s="46" t="s">
        <v>43</v>
      </c>
      <c r="C19" s="116"/>
      <c r="D19" s="117"/>
      <c r="E19" s="117">
        <v>20970.18</v>
      </c>
      <c r="F19" s="117"/>
      <c r="G19" s="117"/>
      <c r="H19" s="117"/>
      <c r="I19" s="20"/>
      <c r="J19" s="117"/>
      <c r="K19" s="117"/>
      <c r="L19" s="117"/>
      <c r="M19" s="117"/>
      <c r="N19" s="117">
        <f t="shared" si="0"/>
        <v>20970.18</v>
      </c>
      <c r="O19" s="142"/>
    </row>
    <row r="20" spans="1:15" ht="26.25" customHeight="1">
      <c r="A20" s="84" t="s">
        <v>64</v>
      </c>
      <c r="B20" s="59" t="s">
        <v>43</v>
      </c>
      <c r="C20" s="118"/>
      <c r="D20" s="112"/>
      <c r="E20" s="112">
        <v>40400</v>
      </c>
      <c r="F20" s="112"/>
      <c r="G20" s="112"/>
      <c r="H20" s="112"/>
      <c r="I20" s="55"/>
      <c r="J20" s="112"/>
      <c r="K20" s="112"/>
      <c r="L20" s="112"/>
      <c r="M20" s="112"/>
      <c r="N20" s="112">
        <f t="shared" si="0"/>
        <v>40400</v>
      </c>
      <c r="O20" s="143"/>
    </row>
    <row r="21" spans="1:15" ht="21.75" customHeight="1">
      <c r="A21" s="85"/>
      <c r="B21" s="60"/>
      <c r="C21" s="97"/>
      <c r="D21" s="98"/>
      <c r="E21" s="98">
        <v>0</v>
      </c>
      <c r="F21" s="98"/>
      <c r="G21" s="98"/>
      <c r="H21" s="98"/>
      <c r="I21" s="54"/>
      <c r="J21" s="98"/>
      <c r="K21" s="98"/>
      <c r="L21" s="98"/>
      <c r="M21" s="98"/>
      <c r="N21" s="109">
        <f>SUM(E21:M21)</f>
        <v>0</v>
      </c>
      <c r="O21" s="155"/>
    </row>
    <row r="22" spans="1:15" ht="26.25" customHeight="1">
      <c r="A22" s="82" t="s">
        <v>65</v>
      </c>
      <c r="B22" s="45" t="s">
        <v>43</v>
      </c>
      <c r="C22" s="86"/>
      <c r="D22" s="87"/>
      <c r="E22" s="87">
        <v>17335.2</v>
      </c>
      <c r="F22" s="87"/>
      <c r="G22" s="87"/>
      <c r="H22" s="87"/>
      <c r="I22" s="38"/>
      <c r="J22" s="87"/>
      <c r="K22" s="87"/>
      <c r="L22" s="87"/>
      <c r="M22" s="87"/>
      <c r="N22" s="87">
        <f t="shared" si="0"/>
        <v>17335.2</v>
      </c>
      <c r="O22" s="165"/>
    </row>
    <row r="23" spans="1:15" ht="25.5" customHeight="1">
      <c r="A23" s="85"/>
      <c r="B23" s="60"/>
      <c r="C23" s="97"/>
      <c r="D23" s="98"/>
      <c r="E23" s="98">
        <v>17017</v>
      </c>
      <c r="F23" s="98"/>
      <c r="G23" s="98"/>
      <c r="H23" s="98"/>
      <c r="I23" s="54"/>
      <c r="J23" s="98"/>
      <c r="K23" s="98"/>
      <c r="L23" s="98"/>
      <c r="M23" s="98"/>
      <c r="N23" s="109">
        <f>SUM(E23:M23)</f>
        <v>17017</v>
      </c>
      <c r="O23" s="155"/>
    </row>
    <row r="24" spans="1:15" s="22" customFormat="1" ht="23.25" customHeight="1">
      <c r="A24" s="61" t="s">
        <v>66</v>
      </c>
      <c r="B24" s="62" t="s">
        <v>43</v>
      </c>
      <c r="C24" s="113"/>
      <c r="D24" s="105"/>
      <c r="E24" s="105">
        <v>5555</v>
      </c>
      <c r="F24" s="105"/>
      <c r="G24" s="105"/>
      <c r="H24" s="105"/>
      <c r="I24" s="21"/>
      <c r="J24" s="105"/>
      <c r="K24" s="105"/>
      <c r="L24" s="105"/>
      <c r="M24" s="105"/>
      <c r="N24" s="105">
        <f t="shared" si="0"/>
        <v>5555</v>
      </c>
      <c r="O24" s="106"/>
    </row>
    <row r="25" spans="1:15" s="22" customFormat="1" ht="23.25" customHeight="1">
      <c r="A25" s="32" t="s">
        <v>67</v>
      </c>
      <c r="B25" s="46" t="s">
        <v>43</v>
      </c>
      <c r="C25" s="116"/>
      <c r="D25" s="117"/>
      <c r="E25" s="117">
        <v>240</v>
      </c>
      <c r="F25" s="117"/>
      <c r="G25" s="117"/>
      <c r="H25" s="117"/>
      <c r="I25" s="20"/>
      <c r="J25" s="117"/>
      <c r="K25" s="117"/>
      <c r="L25" s="117"/>
      <c r="M25" s="117"/>
      <c r="N25" s="105">
        <f t="shared" si="0"/>
        <v>240</v>
      </c>
      <c r="O25" s="106"/>
    </row>
    <row r="26" spans="1:15" ht="26.25" customHeight="1">
      <c r="A26" s="84" t="s">
        <v>83</v>
      </c>
      <c r="B26" s="45"/>
      <c r="C26" s="86"/>
      <c r="D26" s="87"/>
      <c r="E26" s="87"/>
      <c r="F26" s="87"/>
      <c r="G26" s="87">
        <v>836826</v>
      </c>
      <c r="H26" s="87"/>
      <c r="I26" s="38"/>
      <c r="J26" s="87"/>
      <c r="K26" s="87"/>
      <c r="L26" s="87"/>
      <c r="M26" s="87"/>
      <c r="N26" s="105">
        <f>SUM(E26:M26)</f>
        <v>836826</v>
      </c>
      <c r="O26" s="106"/>
    </row>
    <row r="27" spans="1:15" ht="21.75" customHeight="1">
      <c r="A27" s="83"/>
      <c r="B27" s="56"/>
      <c r="C27" s="81"/>
      <c r="D27" s="80"/>
      <c r="E27" s="80"/>
      <c r="F27" s="80"/>
      <c r="G27" s="80">
        <v>734991.6</v>
      </c>
      <c r="H27" s="80"/>
      <c r="I27" s="57"/>
      <c r="J27" s="80"/>
      <c r="K27" s="80"/>
      <c r="L27" s="80"/>
      <c r="M27" s="80"/>
      <c r="N27" s="80">
        <f>SUM(E27:M27)</f>
        <v>734991.6</v>
      </c>
      <c r="O27" s="79"/>
    </row>
    <row r="28" spans="1:15" ht="26.25" customHeight="1">
      <c r="A28" s="82" t="s">
        <v>68</v>
      </c>
      <c r="B28" s="45" t="s">
        <v>43</v>
      </c>
      <c r="C28" s="86"/>
      <c r="D28" s="87"/>
      <c r="E28" s="87">
        <v>300000</v>
      </c>
      <c r="F28" s="87"/>
      <c r="G28" s="87"/>
      <c r="H28" s="87"/>
      <c r="I28" s="38"/>
      <c r="J28" s="87"/>
      <c r="K28" s="87"/>
      <c r="L28" s="87"/>
      <c r="M28" s="87"/>
      <c r="N28" s="87">
        <f t="shared" si="0"/>
        <v>300000</v>
      </c>
      <c r="O28" s="165"/>
    </row>
    <row r="29" spans="1:15" ht="25.5" customHeight="1">
      <c r="A29" s="85"/>
      <c r="B29" s="60"/>
      <c r="C29" s="97"/>
      <c r="D29" s="98"/>
      <c r="E29" s="98">
        <v>239627.53</v>
      </c>
      <c r="F29" s="98"/>
      <c r="G29" s="98">
        <v>56242.47</v>
      </c>
      <c r="H29" s="98"/>
      <c r="I29" s="54">
        <v>4200</v>
      </c>
      <c r="J29" s="98"/>
      <c r="K29" s="98"/>
      <c r="L29" s="98"/>
      <c r="M29" s="98"/>
      <c r="N29" s="98">
        <f>SUM(E29:M29)</f>
        <v>300070</v>
      </c>
      <c r="O29" s="110"/>
    </row>
    <row r="30" spans="1:15" s="22" customFormat="1" ht="23.25" customHeight="1">
      <c r="A30" s="24" t="s">
        <v>85</v>
      </c>
      <c r="B30" s="58"/>
      <c r="C30" s="111"/>
      <c r="D30" s="109"/>
      <c r="E30" s="109">
        <v>68040</v>
      </c>
      <c r="F30" s="109"/>
      <c r="G30" s="109">
        <v>32991</v>
      </c>
      <c r="H30" s="109"/>
      <c r="I30" s="23"/>
      <c r="J30" s="109"/>
      <c r="K30" s="109"/>
      <c r="L30" s="109"/>
      <c r="M30" s="109"/>
      <c r="N30" s="98">
        <f>SUM(E30:M30)</f>
        <v>101031</v>
      </c>
      <c r="O30" s="110"/>
    </row>
    <row r="31" spans="1:15" ht="26.25" customHeight="1">
      <c r="A31" s="84" t="s">
        <v>18</v>
      </c>
      <c r="B31" s="59" t="s">
        <v>60</v>
      </c>
      <c r="C31" s="118"/>
      <c r="D31" s="112"/>
      <c r="E31" s="112">
        <v>110531</v>
      </c>
      <c r="F31" s="112"/>
      <c r="G31" s="112">
        <v>151906</v>
      </c>
      <c r="H31" s="112"/>
      <c r="I31" s="55"/>
      <c r="J31" s="112"/>
      <c r="K31" s="112"/>
      <c r="L31" s="112"/>
      <c r="M31" s="112"/>
      <c r="N31" s="112">
        <f>+C31+E31+G31+I31+J31+L31</f>
        <v>262437</v>
      </c>
      <c r="O31" s="143"/>
    </row>
    <row r="32" spans="1:15" ht="25.5" customHeight="1" thickBot="1">
      <c r="A32" s="133" t="s">
        <v>18</v>
      </c>
      <c r="B32" s="12" t="s">
        <v>43</v>
      </c>
      <c r="C32" s="140"/>
      <c r="D32" s="136"/>
      <c r="E32" s="136">
        <v>0</v>
      </c>
      <c r="F32" s="136"/>
      <c r="G32" s="136">
        <v>0</v>
      </c>
      <c r="H32" s="136"/>
      <c r="I32" s="13"/>
      <c r="J32" s="136"/>
      <c r="K32" s="136"/>
      <c r="L32" s="136"/>
      <c r="M32" s="136"/>
      <c r="N32" s="136">
        <f>+C32+E32+G32+I32+J32+L32</f>
        <v>0</v>
      </c>
      <c r="O32" s="144"/>
    </row>
    <row r="33" spans="1:15" ht="3.75" customHeight="1" thickBo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5"/>
    </row>
    <row r="34" spans="1:15" ht="21" customHeight="1">
      <c r="A34" s="128" t="s">
        <v>19</v>
      </c>
      <c r="B34" s="43" t="s">
        <v>60</v>
      </c>
      <c r="C34" s="104">
        <f>+C7+C8+C9+C10+C11+C12+C13+C14+C15+C17+C19+C20+C22+C24+C25+C26+C28+C31</f>
        <v>3126681</v>
      </c>
      <c r="D34" s="104"/>
      <c r="E34" s="104">
        <f>+E7+E8+E9+E10+E11+E12+E13+E14+E15+E17+E19+E20+E22+E24+E25+E26+E28+E31</f>
        <v>12128683.259999998</v>
      </c>
      <c r="F34" s="104"/>
      <c r="G34" s="104">
        <f>+G7+G8+G9+G10+G11+G12+G13+G14+G15+G17+G19+G20+G22+G24+G25+G26+G28+G31</f>
        <v>1111068.81</v>
      </c>
      <c r="H34" s="104"/>
      <c r="I34" s="11">
        <f>+I7+I8+I9+I10+I11+I12+I13+I14+I15+I17+I19+I20+I22+I24+I25+I26+I28+I31</f>
        <v>120800</v>
      </c>
      <c r="J34" s="104">
        <f>+J7+J8+J9+J10+J11+J12+J13+J14+J15+J17+J19+J20+J22+J24+J25+J26+J28+J31</f>
        <v>25370315.75</v>
      </c>
      <c r="K34" s="104"/>
      <c r="L34" s="104">
        <f>+L7+L8+L9+L10+L11+L12+L13+L14+L15+L17+L19+L20+L22+L24+L25+L26+L28+L31</f>
        <v>7743000</v>
      </c>
      <c r="M34" s="104"/>
      <c r="N34" s="104">
        <f>+N7+N8+N9+N10+N11+N12+N13+N14+N15+N17+N19+N20+N22+N24+N25+N26+N28+N31</f>
        <v>46473867.82000001</v>
      </c>
      <c r="O34" s="141"/>
    </row>
    <row r="35" spans="1:17" ht="21" customHeight="1" thickBot="1">
      <c r="A35" s="129" t="s">
        <v>19</v>
      </c>
      <c r="B35" s="12" t="s">
        <v>43</v>
      </c>
      <c r="C35" s="131">
        <f>+C7+C8+C9+C10+C11+C12+C13+C14+C16+C18+C19+C21+C23+C24+C25+C27+C29+C32</f>
        <v>3126681</v>
      </c>
      <c r="D35" s="131"/>
      <c r="E35" s="131">
        <f>+E7+E8+E9+E10+E11+E12+E13+E14+E16+E18+E19+E21+E23+E24+E25+E27+E29+E32+E30</f>
        <v>11966957.589999998</v>
      </c>
      <c r="F35" s="131"/>
      <c r="G35" s="131">
        <f>+G7+G8+G9+G10+G11+G12+G13+G14+G16+G18+G19+G21+G23+G24+G25+G27+G29+G32+G30</f>
        <v>946561.8799999999</v>
      </c>
      <c r="H35" s="131"/>
      <c r="I35" s="28">
        <f>+I29+I7</f>
        <v>125000</v>
      </c>
      <c r="J35" s="131">
        <f>+J7+J8+J9+J10+J11+J12+J13+J14+J16+J18+J19+J21+J23+J24+J25+J27+J29+J32</f>
        <v>25370315.75</v>
      </c>
      <c r="K35" s="131"/>
      <c r="L35" s="131">
        <f>+L7+L8+L9+L10+L11+L12+L13+L14+L16+L18+L19+L21+L23+L24+L25+L27+L29+L32</f>
        <v>7743000</v>
      </c>
      <c r="M35" s="131"/>
      <c r="N35" s="131">
        <f>+N7+N8+N9+N10+N11+N12+N13+N14+N16+N18+N19+N21+N23+N24+N25+N27+N29+N32+N30</f>
        <v>46151835.220000006</v>
      </c>
      <c r="O35" s="139"/>
      <c r="Q35" s="51"/>
    </row>
    <row r="36" spans="1:15" ht="9" customHeight="1" thickBot="1">
      <c r="A36" s="9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7" ht="56.25" customHeight="1">
      <c r="A37" s="148" t="s">
        <v>20</v>
      </c>
      <c r="B37" s="153" t="s">
        <v>45</v>
      </c>
      <c r="C37" s="150" t="s">
        <v>1</v>
      </c>
      <c r="D37" s="151"/>
      <c r="E37" s="151" t="s">
        <v>2</v>
      </c>
      <c r="F37" s="152"/>
      <c r="G37" s="152" t="s">
        <v>3</v>
      </c>
      <c r="H37" s="181"/>
      <c r="I37" s="182"/>
      <c r="J37" s="151" t="s">
        <v>4</v>
      </c>
      <c r="K37" s="152"/>
      <c r="L37" s="151" t="s">
        <v>21</v>
      </c>
      <c r="M37" s="152"/>
      <c r="N37" s="151" t="s">
        <v>81</v>
      </c>
      <c r="O37" s="159"/>
      <c r="Q37" s="51"/>
    </row>
    <row r="38" spans="1:15" ht="12" customHeight="1" thickBot="1">
      <c r="A38" s="149" t="s">
        <v>22</v>
      </c>
      <c r="B38" s="154"/>
      <c r="C38" s="178" t="s">
        <v>6</v>
      </c>
      <c r="D38" s="160"/>
      <c r="E38" s="160" t="s">
        <v>7</v>
      </c>
      <c r="F38" s="161"/>
      <c r="G38" s="180" t="s">
        <v>23</v>
      </c>
      <c r="H38" s="160"/>
      <c r="I38" s="2" t="s">
        <v>9</v>
      </c>
      <c r="J38" s="160" t="s">
        <v>10</v>
      </c>
      <c r="K38" s="161"/>
      <c r="L38" s="160" t="s">
        <v>11</v>
      </c>
      <c r="M38" s="161"/>
      <c r="N38" s="160" t="s">
        <v>12</v>
      </c>
      <c r="O38" s="162"/>
    </row>
    <row r="39" spans="1:15" ht="21" customHeight="1">
      <c r="A39" s="30" t="s">
        <v>24</v>
      </c>
      <c r="B39" s="15" t="s">
        <v>57</v>
      </c>
      <c r="C39" s="145"/>
      <c r="D39" s="137"/>
      <c r="E39" s="137"/>
      <c r="F39" s="137"/>
      <c r="G39" s="137"/>
      <c r="H39" s="137"/>
      <c r="I39" s="19"/>
      <c r="J39" s="137">
        <v>12421223.45</v>
      </c>
      <c r="K39" s="137"/>
      <c r="L39" s="137"/>
      <c r="M39" s="137"/>
      <c r="N39" s="137">
        <f>+E39+G39+I39+J39+L39</f>
        <v>12421223.45</v>
      </c>
      <c r="O39" s="174"/>
    </row>
    <row r="40" spans="1:35" s="36" customFormat="1" ht="18.75" customHeight="1">
      <c r="A40" s="107" t="s">
        <v>25</v>
      </c>
      <c r="B40" s="45"/>
      <c r="C40" s="118"/>
      <c r="D40" s="112"/>
      <c r="E40" s="168">
        <v>102900.5</v>
      </c>
      <c r="F40" s="169"/>
      <c r="G40" s="112">
        <v>449911.5</v>
      </c>
      <c r="H40" s="112"/>
      <c r="I40" s="39"/>
      <c r="J40" s="112"/>
      <c r="K40" s="112"/>
      <c r="L40" s="112"/>
      <c r="M40" s="112"/>
      <c r="N40" s="112">
        <f>+E40+G40+I40+J40+L40</f>
        <v>552812</v>
      </c>
      <c r="O40" s="143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36" customFormat="1" ht="18.75" customHeight="1">
      <c r="A41" s="108"/>
      <c r="B41" s="25"/>
      <c r="C41" s="97"/>
      <c r="D41" s="98"/>
      <c r="E41" s="99">
        <v>151075.25</v>
      </c>
      <c r="F41" s="100"/>
      <c r="G41" s="98">
        <v>450714.75</v>
      </c>
      <c r="H41" s="98"/>
      <c r="I41" s="23"/>
      <c r="J41" s="98"/>
      <c r="K41" s="98"/>
      <c r="L41" s="98"/>
      <c r="M41" s="98"/>
      <c r="N41" s="98">
        <f>+E41+G41+I41+J41+L41</f>
        <v>601790</v>
      </c>
      <c r="O41" s="110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15" ht="18.75" customHeight="1">
      <c r="A42" s="31" t="s">
        <v>35</v>
      </c>
      <c r="B42" s="15" t="s">
        <v>57</v>
      </c>
      <c r="C42" s="146"/>
      <c r="D42" s="147"/>
      <c r="E42" s="147"/>
      <c r="F42" s="147"/>
      <c r="G42" s="147"/>
      <c r="H42" s="147"/>
      <c r="I42" s="18"/>
      <c r="J42" s="117">
        <v>499800</v>
      </c>
      <c r="K42" s="117"/>
      <c r="L42" s="117"/>
      <c r="M42" s="117"/>
      <c r="N42" s="117">
        <f aca="true" t="shared" si="1" ref="N42:N49">SUM(C42:M42)</f>
        <v>499800</v>
      </c>
      <c r="O42" s="142"/>
    </row>
    <row r="43" spans="1:15" ht="18.75" customHeight="1">
      <c r="A43" s="10" t="s">
        <v>26</v>
      </c>
      <c r="B43" s="17" t="s">
        <v>44</v>
      </c>
      <c r="C43" s="173">
        <v>1459080</v>
      </c>
      <c r="D43" s="138"/>
      <c r="E43" s="138">
        <f>1900+638820</f>
        <v>640720</v>
      </c>
      <c r="F43" s="138"/>
      <c r="G43" s="138"/>
      <c r="H43" s="138"/>
      <c r="I43" s="6"/>
      <c r="J43" s="138"/>
      <c r="K43" s="138"/>
      <c r="L43" s="138"/>
      <c r="M43" s="138"/>
      <c r="N43" s="138">
        <f>SUM(E43:M43)</f>
        <v>640720</v>
      </c>
      <c r="O43" s="156"/>
    </row>
    <row r="44" spans="1:15" ht="18.75" customHeight="1">
      <c r="A44" s="5" t="s">
        <v>27</v>
      </c>
      <c r="B44" s="15" t="s">
        <v>44</v>
      </c>
      <c r="C44" s="173"/>
      <c r="D44" s="138"/>
      <c r="E44" s="138">
        <v>1000</v>
      </c>
      <c r="F44" s="138"/>
      <c r="G44" s="138"/>
      <c r="H44" s="138"/>
      <c r="I44" s="3"/>
      <c r="J44" s="138"/>
      <c r="K44" s="138"/>
      <c r="L44" s="138"/>
      <c r="M44" s="138"/>
      <c r="N44" s="138">
        <f t="shared" si="1"/>
        <v>1000</v>
      </c>
      <c r="O44" s="156"/>
    </row>
    <row r="45" spans="1:15" ht="18.75" customHeight="1">
      <c r="A45" s="5" t="s">
        <v>28</v>
      </c>
      <c r="B45" s="15" t="s">
        <v>44</v>
      </c>
      <c r="C45" s="173">
        <v>656716</v>
      </c>
      <c r="D45" s="138"/>
      <c r="E45" s="138"/>
      <c r="F45" s="138"/>
      <c r="G45" s="138"/>
      <c r="H45" s="138"/>
      <c r="I45" s="3"/>
      <c r="J45" s="138"/>
      <c r="K45" s="138"/>
      <c r="L45" s="138"/>
      <c r="M45" s="138"/>
      <c r="N45" s="138">
        <f>SUM(E45:M45)</f>
        <v>0</v>
      </c>
      <c r="O45" s="156"/>
    </row>
    <row r="46" spans="1:15" ht="18.75" customHeight="1">
      <c r="A46" s="5" t="s">
        <v>29</v>
      </c>
      <c r="B46" s="15" t="s">
        <v>44</v>
      </c>
      <c r="C46" s="173"/>
      <c r="D46" s="138"/>
      <c r="E46" s="138">
        <v>1000</v>
      </c>
      <c r="F46" s="138"/>
      <c r="G46" s="138"/>
      <c r="H46" s="138"/>
      <c r="I46" s="3"/>
      <c r="J46" s="138"/>
      <c r="K46" s="138"/>
      <c r="L46" s="138"/>
      <c r="M46" s="138"/>
      <c r="N46" s="138">
        <f t="shared" si="1"/>
        <v>1000</v>
      </c>
      <c r="O46" s="156"/>
    </row>
    <row r="47" spans="1:15" ht="18.75" customHeight="1">
      <c r="A47" s="5" t="s">
        <v>30</v>
      </c>
      <c r="B47" s="15" t="s">
        <v>44</v>
      </c>
      <c r="C47" s="173"/>
      <c r="D47" s="138"/>
      <c r="E47" s="138">
        <v>299985</v>
      </c>
      <c r="F47" s="138"/>
      <c r="G47" s="138"/>
      <c r="H47" s="138"/>
      <c r="I47" s="3"/>
      <c r="J47" s="138"/>
      <c r="K47" s="138"/>
      <c r="L47" s="138"/>
      <c r="M47" s="138"/>
      <c r="N47" s="138">
        <f t="shared" si="1"/>
        <v>299985</v>
      </c>
      <c r="O47" s="156"/>
    </row>
    <row r="48" spans="1:15" ht="18.75" customHeight="1">
      <c r="A48" s="32" t="s">
        <v>31</v>
      </c>
      <c r="B48" s="15" t="s">
        <v>57</v>
      </c>
      <c r="C48" s="113"/>
      <c r="D48" s="105"/>
      <c r="E48" s="114">
        <v>73423</v>
      </c>
      <c r="F48" s="115"/>
      <c r="G48" s="105"/>
      <c r="H48" s="105"/>
      <c r="I48" s="20"/>
      <c r="J48" s="105"/>
      <c r="K48" s="105"/>
      <c r="L48" s="105"/>
      <c r="M48" s="105"/>
      <c r="N48" s="105">
        <f t="shared" si="1"/>
        <v>73423</v>
      </c>
      <c r="O48" s="106"/>
    </row>
    <row r="49" spans="1:15" ht="18.75" customHeight="1">
      <c r="A49" s="5" t="s">
        <v>32</v>
      </c>
      <c r="B49" s="15" t="s">
        <v>44</v>
      </c>
      <c r="C49" s="170"/>
      <c r="D49" s="163"/>
      <c r="E49" s="163">
        <v>146418</v>
      </c>
      <c r="F49" s="163"/>
      <c r="G49" s="163"/>
      <c r="H49" s="163"/>
      <c r="I49" s="3"/>
      <c r="J49" s="163"/>
      <c r="K49" s="163"/>
      <c r="L49" s="163"/>
      <c r="M49" s="163"/>
      <c r="N49" s="163">
        <f t="shared" si="1"/>
        <v>146418</v>
      </c>
      <c r="O49" s="164"/>
    </row>
    <row r="50" spans="1:15" ht="18.75" customHeight="1">
      <c r="A50" s="33" t="s">
        <v>36</v>
      </c>
      <c r="B50" s="15" t="s">
        <v>57</v>
      </c>
      <c r="C50" s="113"/>
      <c r="D50" s="105"/>
      <c r="E50" s="171">
        <v>99999</v>
      </c>
      <c r="F50" s="172"/>
      <c r="G50" s="105"/>
      <c r="H50" s="105"/>
      <c r="I50" s="21"/>
      <c r="J50" s="105"/>
      <c r="K50" s="105"/>
      <c r="L50" s="105"/>
      <c r="M50" s="105"/>
      <c r="N50" s="105">
        <f aca="true" t="shared" si="2" ref="N50:N70">SUM(C50:M50)</f>
        <v>99999</v>
      </c>
      <c r="O50" s="106"/>
    </row>
    <row r="51" spans="1:15" ht="18.75" customHeight="1">
      <c r="A51" s="32" t="s">
        <v>37</v>
      </c>
      <c r="B51" s="15" t="s">
        <v>57</v>
      </c>
      <c r="C51" s="113"/>
      <c r="D51" s="105"/>
      <c r="E51" s="114">
        <v>85407</v>
      </c>
      <c r="F51" s="115"/>
      <c r="G51" s="105"/>
      <c r="H51" s="105"/>
      <c r="I51" s="20"/>
      <c r="J51" s="105"/>
      <c r="K51" s="105"/>
      <c r="L51" s="105"/>
      <c r="M51" s="105"/>
      <c r="N51" s="105">
        <f t="shared" si="2"/>
        <v>85407</v>
      </c>
      <c r="O51" s="106"/>
    </row>
    <row r="52" spans="1:35" s="22" customFormat="1" ht="18.75" customHeight="1">
      <c r="A52" s="44" t="s">
        <v>38</v>
      </c>
      <c r="B52" s="46" t="s">
        <v>60</v>
      </c>
      <c r="C52" s="113"/>
      <c r="D52" s="105"/>
      <c r="E52" s="114">
        <v>837900</v>
      </c>
      <c r="F52" s="115"/>
      <c r="G52" s="105"/>
      <c r="H52" s="105"/>
      <c r="I52" s="20"/>
      <c r="J52" s="105"/>
      <c r="K52" s="105"/>
      <c r="L52" s="105"/>
      <c r="M52" s="105"/>
      <c r="N52" s="105">
        <f t="shared" si="2"/>
        <v>837900</v>
      </c>
      <c r="O52" s="106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15" ht="18.75" customHeight="1">
      <c r="A53" s="44" t="s">
        <v>39</v>
      </c>
      <c r="B53" s="52"/>
      <c r="C53" s="113"/>
      <c r="D53" s="105"/>
      <c r="E53" s="114">
        <v>225687</v>
      </c>
      <c r="F53" s="115"/>
      <c r="G53" s="105"/>
      <c r="H53" s="105"/>
      <c r="I53" s="20"/>
      <c r="J53" s="105"/>
      <c r="K53" s="105"/>
      <c r="L53" s="105"/>
      <c r="M53" s="105"/>
      <c r="N53" s="105">
        <f t="shared" si="2"/>
        <v>225687</v>
      </c>
      <c r="O53" s="106"/>
    </row>
    <row r="54" spans="1:15" ht="18.75" customHeight="1">
      <c r="A54" s="32" t="s">
        <v>40</v>
      </c>
      <c r="B54" s="15" t="s">
        <v>57</v>
      </c>
      <c r="C54" s="116"/>
      <c r="D54" s="117"/>
      <c r="E54" s="114">
        <v>1118015</v>
      </c>
      <c r="F54" s="115"/>
      <c r="G54" s="117"/>
      <c r="H54" s="117"/>
      <c r="I54" s="20"/>
      <c r="J54" s="117"/>
      <c r="K54" s="117"/>
      <c r="L54" s="117"/>
      <c r="M54" s="117"/>
      <c r="N54" s="117">
        <f t="shared" si="2"/>
        <v>1118015</v>
      </c>
      <c r="O54" s="142"/>
    </row>
    <row r="55" spans="1:35" s="36" customFormat="1" ht="18.75" customHeight="1">
      <c r="A55" s="37" t="s">
        <v>84</v>
      </c>
      <c r="B55" s="53"/>
      <c r="C55" s="113"/>
      <c r="D55" s="105"/>
      <c r="E55" s="114">
        <v>661299.72</v>
      </c>
      <c r="F55" s="115"/>
      <c r="G55" s="105"/>
      <c r="H55" s="105"/>
      <c r="I55" s="20"/>
      <c r="J55" s="105"/>
      <c r="K55" s="105"/>
      <c r="L55" s="105"/>
      <c r="M55" s="105"/>
      <c r="N55" s="105">
        <f t="shared" si="2"/>
        <v>661299.72</v>
      </c>
      <c r="O55" s="106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15" s="22" customFormat="1" ht="18.75" customHeight="1">
      <c r="A56" s="32" t="s">
        <v>70</v>
      </c>
      <c r="B56" s="52"/>
      <c r="C56" s="113"/>
      <c r="D56" s="105"/>
      <c r="E56" s="114">
        <v>70443.5</v>
      </c>
      <c r="F56" s="115"/>
      <c r="G56" s="105"/>
      <c r="H56" s="105"/>
      <c r="I56" s="20"/>
      <c r="J56" s="105"/>
      <c r="K56" s="105"/>
      <c r="L56" s="105"/>
      <c r="M56" s="105"/>
      <c r="N56" s="105">
        <f t="shared" si="2"/>
        <v>70443.5</v>
      </c>
      <c r="O56" s="106"/>
    </row>
    <row r="57" spans="1:35" s="36" customFormat="1" ht="18.75" customHeight="1">
      <c r="A57" s="107" t="s">
        <v>41</v>
      </c>
      <c r="B57" s="45"/>
      <c r="C57" s="118"/>
      <c r="D57" s="112"/>
      <c r="E57" s="168">
        <v>650000</v>
      </c>
      <c r="F57" s="169"/>
      <c r="G57" s="112"/>
      <c r="H57" s="112"/>
      <c r="I57" s="39"/>
      <c r="J57" s="112"/>
      <c r="K57" s="112"/>
      <c r="L57" s="112"/>
      <c r="M57" s="112"/>
      <c r="N57" s="112">
        <f t="shared" si="2"/>
        <v>650000</v>
      </c>
      <c r="O57" s="143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36" customFormat="1" ht="18.75" customHeight="1">
      <c r="A58" s="108"/>
      <c r="B58" s="25"/>
      <c r="C58" s="97"/>
      <c r="D58" s="98"/>
      <c r="E58" s="99">
        <v>577150</v>
      </c>
      <c r="F58" s="100"/>
      <c r="G58" s="98"/>
      <c r="H58" s="98"/>
      <c r="I58" s="23"/>
      <c r="J58" s="98"/>
      <c r="K58" s="98"/>
      <c r="L58" s="98"/>
      <c r="M58" s="98"/>
      <c r="N58" s="98">
        <f t="shared" si="2"/>
        <v>577150</v>
      </c>
      <c r="O58" s="110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15" ht="18.75" customHeight="1">
      <c r="A59" s="32" t="s">
        <v>71</v>
      </c>
      <c r="B59" s="15" t="s">
        <v>57</v>
      </c>
      <c r="C59" s="113"/>
      <c r="D59" s="105"/>
      <c r="E59" s="114"/>
      <c r="F59" s="115"/>
      <c r="G59" s="105"/>
      <c r="H59" s="105"/>
      <c r="I59" s="20"/>
      <c r="J59" s="105">
        <v>133660.8</v>
      </c>
      <c r="K59" s="105"/>
      <c r="L59" s="105"/>
      <c r="M59" s="105"/>
      <c r="N59" s="105">
        <f t="shared" si="2"/>
        <v>133660.8</v>
      </c>
      <c r="O59" s="106"/>
    </row>
    <row r="60" spans="1:15" s="22" customFormat="1" ht="18.75" customHeight="1">
      <c r="A60" s="32" t="s">
        <v>72</v>
      </c>
      <c r="B60" s="52" t="s">
        <v>43</v>
      </c>
      <c r="C60" s="113"/>
      <c r="D60" s="105"/>
      <c r="E60" s="114"/>
      <c r="F60" s="115"/>
      <c r="G60" s="105">
        <v>69020</v>
      </c>
      <c r="H60" s="105"/>
      <c r="I60" s="20"/>
      <c r="J60" s="105"/>
      <c r="K60" s="105"/>
      <c r="L60" s="105"/>
      <c r="M60" s="105"/>
      <c r="N60" s="105">
        <f t="shared" si="2"/>
        <v>69020</v>
      </c>
      <c r="O60" s="106"/>
    </row>
    <row r="61" spans="1:15" ht="18.75" customHeight="1">
      <c r="A61" s="41" t="s">
        <v>48</v>
      </c>
      <c r="B61" s="45" t="s">
        <v>60</v>
      </c>
      <c r="C61" s="118"/>
      <c r="D61" s="112"/>
      <c r="E61" s="119">
        <v>51444</v>
      </c>
      <c r="F61" s="120"/>
      <c r="G61" s="112"/>
      <c r="H61" s="112"/>
      <c r="I61" s="42"/>
      <c r="J61" s="112"/>
      <c r="K61" s="112"/>
      <c r="L61" s="112"/>
      <c r="M61" s="112"/>
      <c r="N61" s="112">
        <f t="shared" si="2"/>
        <v>51444</v>
      </c>
      <c r="O61" s="143"/>
    </row>
    <row r="62" spans="1:15" ht="18.75" customHeight="1">
      <c r="A62" s="40" t="s">
        <v>49</v>
      </c>
      <c r="B62" s="45" t="s">
        <v>60</v>
      </c>
      <c r="C62" s="118"/>
      <c r="D62" s="112"/>
      <c r="E62" s="168">
        <f>67650*1.19</f>
        <v>80503.5</v>
      </c>
      <c r="F62" s="169"/>
      <c r="G62" s="112"/>
      <c r="H62" s="112"/>
      <c r="I62" s="39"/>
      <c r="J62" s="112"/>
      <c r="K62" s="112"/>
      <c r="L62" s="112"/>
      <c r="M62" s="112"/>
      <c r="N62" s="112">
        <f t="shared" si="2"/>
        <v>80503.5</v>
      </c>
      <c r="O62" s="143"/>
    </row>
    <row r="63" spans="1:15" ht="18.75" customHeight="1">
      <c r="A63" s="40" t="s">
        <v>50</v>
      </c>
      <c r="B63" s="45" t="s">
        <v>60</v>
      </c>
      <c r="C63" s="118"/>
      <c r="D63" s="112"/>
      <c r="E63" s="168">
        <v>264642</v>
      </c>
      <c r="F63" s="169"/>
      <c r="G63" s="112"/>
      <c r="H63" s="112"/>
      <c r="I63" s="39"/>
      <c r="J63" s="112"/>
      <c r="K63" s="112"/>
      <c r="L63" s="112"/>
      <c r="M63" s="112"/>
      <c r="N63" s="112">
        <f t="shared" si="2"/>
        <v>264642</v>
      </c>
      <c r="O63" s="143"/>
    </row>
    <row r="64" spans="1:15" s="22" customFormat="1" ht="18.75" customHeight="1">
      <c r="A64" s="44" t="s">
        <v>51</v>
      </c>
      <c r="B64" s="53"/>
      <c r="C64" s="113"/>
      <c r="D64" s="105"/>
      <c r="E64" s="114">
        <v>1334621</v>
      </c>
      <c r="F64" s="115"/>
      <c r="G64" s="105"/>
      <c r="H64" s="105"/>
      <c r="I64" s="20"/>
      <c r="J64" s="105"/>
      <c r="K64" s="105"/>
      <c r="L64" s="105"/>
      <c r="M64" s="105"/>
      <c r="N64" s="105">
        <f t="shared" si="2"/>
        <v>1334621</v>
      </c>
      <c r="O64" s="106"/>
    </row>
    <row r="65" spans="1:15" s="22" customFormat="1" ht="18.75" customHeight="1">
      <c r="A65" s="44" t="s">
        <v>52</v>
      </c>
      <c r="B65" s="53"/>
      <c r="C65" s="113"/>
      <c r="D65" s="105"/>
      <c r="E65" s="114">
        <v>1645336.79</v>
      </c>
      <c r="F65" s="115"/>
      <c r="G65" s="105"/>
      <c r="H65" s="105"/>
      <c r="I65" s="20"/>
      <c r="J65" s="105"/>
      <c r="K65" s="105"/>
      <c r="L65" s="105"/>
      <c r="M65" s="105"/>
      <c r="N65" s="105">
        <f t="shared" si="2"/>
        <v>1645336.79</v>
      </c>
      <c r="O65" s="106"/>
    </row>
    <row r="66" spans="1:15" s="22" customFormat="1" ht="18.75" customHeight="1">
      <c r="A66" s="44" t="s">
        <v>53</v>
      </c>
      <c r="B66" s="53"/>
      <c r="C66" s="113"/>
      <c r="D66" s="105"/>
      <c r="E66" s="114">
        <v>101916</v>
      </c>
      <c r="F66" s="115"/>
      <c r="G66" s="105"/>
      <c r="H66" s="105"/>
      <c r="I66" s="20"/>
      <c r="J66" s="105"/>
      <c r="K66" s="105"/>
      <c r="L66" s="105"/>
      <c r="M66" s="105"/>
      <c r="N66" s="105">
        <f t="shared" si="2"/>
        <v>101916</v>
      </c>
      <c r="O66" s="106"/>
    </row>
    <row r="67" spans="1:35" s="36" customFormat="1" ht="18.75" customHeight="1">
      <c r="A67" s="37" t="s">
        <v>54</v>
      </c>
      <c r="B67" s="53"/>
      <c r="C67" s="113"/>
      <c r="D67" s="105"/>
      <c r="E67" s="114">
        <v>249404.1</v>
      </c>
      <c r="F67" s="115"/>
      <c r="G67" s="105"/>
      <c r="H67" s="105"/>
      <c r="I67" s="20"/>
      <c r="J67" s="105"/>
      <c r="K67" s="105"/>
      <c r="L67" s="105"/>
      <c r="M67" s="105"/>
      <c r="N67" s="105">
        <f t="shared" si="2"/>
        <v>249404.1</v>
      </c>
      <c r="O67" s="106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s="36" customFormat="1" ht="18.75" customHeight="1">
      <c r="A68" s="37" t="s">
        <v>55</v>
      </c>
      <c r="B68" s="53"/>
      <c r="C68" s="113"/>
      <c r="D68" s="105"/>
      <c r="E68" s="114">
        <v>104926.5</v>
      </c>
      <c r="F68" s="115"/>
      <c r="G68" s="105"/>
      <c r="H68" s="105"/>
      <c r="I68" s="20"/>
      <c r="J68" s="105"/>
      <c r="K68" s="105"/>
      <c r="L68" s="105"/>
      <c r="M68" s="105"/>
      <c r="N68" s="105">
        <f t="shared" si="2"/>
        <v>104926.5</v>
      </c>
      <c r="O68" s="106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36" customFormat="1" ht="18.75" customHeight="1">
      <c r="A69" s="37" t="s">
        <v>56</v>
      </c>
      <c r="B69" s="53"/>
      <c r="C69" s="113"/>
      <c r="D69" s="105"/>
      <c r="E69" s="114">
        <v>84000</v>
      </c>
      <c r="F69" s="115"/>
      <c r="G69" s="105"/>
      <c r="H69" s="105"/>
      <c r="I69" s="20"/>
      <c r="J69" s="105"/>
      <c r="K69" s="105"/>
      <c r="L69" s="105"/>
      <c r="M69" s="105"/>
      <c r="N69" s="105">
        <f t="shared" si="2"/>
        <v>84000</v>
      </c>
      <c r="O69" s="106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15" s="22" customFormat="1" ht="18.75" customHeight="1">
      <c r="A70" s="32" t="s">
        <v>73</v>
      </c>
      <c r="B70" s="53"/>
      <c r="C70" s="113"/>
      <c r="D70" s="105"/>
      <c r="E70" s="114">
        <v>104634</v>
      </c>
      <c r="F70" s="115"/>
      <c r="G70" s="105"/>
      <c r="H70" s="105"/>
      <c r="I70" s="20"/>
      <c r="J70" s="105"/>
      <c r="K70" s="105"/>
      <c r="L70" s="105"/>
      <c r="M70" s="105"/>
      <c r="N70" s="105">
        <f t="shared" si="2"/>
        <v>104634</v>
      </c>
      <c r="O70" s="106"/>
    </row>
    <row r="71" spans="1:15" s="22" customFormat="1" ht="18.75" customHeight="1">
      <c r="A71" s="32" t="s">
        <v>74</v>
      </c>
      <c r="B71" s="53"/>
      <c r="C71" s="113"/>
      <c r="D71" s="105"/>
      <c r="E71" s="114">
        <v>127252</v>
      </c>
      <c r="F71" s="115"/>
      <c r="G71" s="105"/>
      <c r="H71" s="105"/>
      <c r="I71" s="20"/>
      <c r="J71" s="105"/>
      <c r="K71" s="105"/>
      <c r="L71" s="105"/>
      <c r="M71" s="105"/>
      <c r="N71" s="105">
        <f aca="true" t="shared" si="3" ref="N71:N85">SUM(C71:M71)</f>
        <v>127252</v>
      </c>
      <c r="O71" s="106"/>
    </row>
    <row r="72" spans="1:15" s="22" customFormat="1" ht="18.75" customHeight="1">
      <c r="A72" s="32" t="s">
        <v>75</v>
      </c>
      <c r="B72" s="53"/>
      <c r="C72" s="113"/>
      <c r="D72" s="105"/>
      <c r="E72" s="114">
        <v>95739</v>
      </c>
      <c r="F72" s="115"/>
      <c r="G72" s="105"/>
      <c r="H72" s="105"/>
      <c r="I72" s="20"/>
      <c r="J72" s="105"/>
      <c r="K72" s="105"/>
      <c r="L72" s="105"/>
      <c r="M72" s="105"/>
      <c r="N72" s="105">
        <f t="shared" si="3"/>
        <v>95739</v>
      </c>
      <c r="O72" s="106"/>
    </row>
    <row r="73" spans="1:15" s="22" customFormat="1" ht="18.75" customHeight="1">
      <c r="A73" s="32" t="s">
        <v>76</v>
      </c>
      <c r="B73" s="53"/>
      <c r="C73" s="113"/>
      <c r="D73" s="105"/>
      <c r="E73" s="114">
        <v>51499</v>
      </c>
      <c r="F73" s="115"/>
      <c r="G73" s="105"/>
      <c r="H73" s="105"/>
      <c r="I73" s="20"/>
      <c r="J73" s="105"/>
      <c r="K73" s="105"/>
      <c r="L73" s="105"/>
      <c r="M73" s="105"/>
      <c r="N73" s="105">
        <f t="shared" si="3"/>
        <v>51499</v>
      </c>
      <c r="O73" s="106"/>
    </row>
    <row r="74" spans="1:15" s="22" customFormat="1" ht="41.25" customHeight="1">
      <c r="A74" s="68" t="s">
        <v>98</v>
      </c>
      <c r="B74" s="53"/>
      <c r="C74" s="113"/>
      <c r="D74" s="105"/>
      <c r="E74" s="114">
        <v>406098</v>
      </c>
      <c r="F74" s="115"/>
      <c r="G74" s="105"/>
      <c r="H74" s="105"/>
      <c r="I74" s="20"/>
      <c r="J74" s="105"/>
      <c r="K74" s="105"/>
      <c r="L74" s="105"/>
      <c r="M74" s="105"/>
      <c r="N74" s="105">
        <f t="shared" si="3"/>
        <v>406098</v>
      </c>
      <c r="O74" s="106"/>
    </row>
    <row r="75" spans="1:35" s="36" customFormat="1" ht="18.75" customHeight="1">
      <c r="A75" s="107" t="s">
        <v>77</v>
      </c>
      <c r="B75" s="45"/>
      <c r="C75" s="118"/>
      <c r="D75" s="112"/>
      <c r="E75" s="168">
        <v>90000</v>
      </c>
      <c r="F75" s="169"/>
      <c r="G75" s="112"/>
      <c r="H75" s="112"/>
      <c r="I75" s="39"/>
      <c r="J75" s="112"/>
      <c r="K75" s="112"/>
      <c r="L75" s="112"/>
      <c r="M75" s="112"/>
      <c r="N75" s="112">
        <f t="shared" si="3"/>
        <v>90000</v>
      </c>
      <c r="O75" s="143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s="36" customFormat="1" ht="18.75" customHeight="1">
      <c r="A76" s="108"/>
      <c r="B76" s="25"/>
      <c r="C76" s="97"/>
      <c r="D76" s="98"/>
      <c r="E76" s="99">
        <v>66571</v>
      </c>
      <c r="F76" s="100"/>
      <c r="G76" s="98"/>
      <c r="H76" s="98"/>
      <c r="I76" s="23"/>
      <c r="J76" s="98"/>
      <c r="K76" s="98"/>
      <c r="L76" s="98"/>
      <c r="M76" s="98"/>
      <c r="N76" s="98">
        <f>SUM(C76:M76)</f>
        <v>66571</v>
      </c>
      <c r="O76" s="110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s="36" customFormat="1" ht="18.75" customHeight="1">
      <c r="A77" s="107" t="s">
        <v>78</v>
      </c>
      <c r="B77" s="45"/>
      <c r="C77" s="118"/>
      <c r="D77" s="112"/>
      <c r="E77" s="168">
        <v>230000</v>
      </c>
      <c r="F77" s="169"/>
      <c r="G77" s="112"/>
      <c r="H77" s="112"/>
      <c r="I77" s="39"/>
      <c r="J77" s="112"/>
      <c r="K77" s="112"/>
      <c r="L77" s="112"/>
      <c r="M77" s="112"/>
      <c r="N77" s="112">
        <f t="shared" si="3"/>
        <v>230000</v>
      </c>
      <c r="O77" s="143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s="36" customFormat="1" ht="15.75" customHeight="1">
      <c r="A78" s="108"/>
      <c r="B78" s="25"/>
      <c r="C78" s="97"/>
      <c r="D78" s="98"/>
      <c r="E78" s="99">
        <v>200424</v>
      </c>
      <c r="F78" s="100"/>
      <c r="G78" s="98"/>
      <c r="H78" s="98"/>
      <c r="I78" s="23"/>
      <c r="J78" s="98"/>
      <c r="K78" s="98"/>
      <c r="L78" s="98"/>
      <c r="M78" s="98"/>
      <c r="N78" s="98">
        <f>SUM(C78:M78)</f>
        <v>200424</v>
      </c>
      <c r="O78" s="110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s="36" customFormat="1" ht="18.75" customHeight="1">
      <c r="A79" s="134" t="s">
        <v>99</v>
      </c>
      <c r="B79" s="45"/>
      <c r="C79" s="118"/>
      <c r="D79" s="112"/>
      <c r="E79" s="168">
        <v>145000</v>
      </c>
      <c r="F79" s="169"/>
      <c r="G79" s="112"/>
      <c r="H79" s="112"/>
      <c r="I79" s="39"/>
      <c r="J79" s="112"/>
      <c r="K79" s="112"/>
      <c r="L79" s="112"/>
      <c r="M79" s="112"/>
      <c r="N79" s="112">
        <f t="shared" si="3"/>
        <v>145000</v>
      </c>
      <c r="O79" s="143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36" customFormat="1" ht="18.75" customHeight="1">
      <c r="A80" s="135"/>
      <c r="B80" s="25"/>
      <c r="C80" s="97"/>
      <c r="D80" s="98"/>
      <c r="E80" s="99">
        <v>152007.8</v>
      </c>
      <c r="F80" s="100"/>
      <c r="G80" s="98"/>
      <c r="H80" s="98"/>
      <c r="I80" s="23"/>
      <c r="J80" s="98"/>
      <c r="K80" s="98"/>
      <c r="L80" s="98"/>
      <c r="M80" s="98"/>
      <c r="N80" s="98">
        <f>SUM(C80:M80)</f>
        <v>152007.8</v>
      </c>
      <c r="O80" s="11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5" s="22" customFormat="1" ht="18.75" customHeight="1">
      <c r="A81" s="32" t="s">
        <v>79</v>
      </c>
      <c r="B81" s="53"/>
      <c r="C81" s="113"/>
      <c r="D81" s="105"/>
      <c r="E81" s="114">
        <v>576544.5</v>
      </c>
      <c r="F81" s="115"/>
      <c r="G81" s="105"/>
      <c r="H81" s="105"/>
      <c r="I81" s="20"/>
      <c r="J81" s="105"/>
      <c r="K81" s="105"/>
      <c r="L81" s="105"/>
      <c r="M81" s="105"/>
      <c r="N81" s="105">
        <f t="shared" si="3"/>
        <v>576544.5</v>
      </c>
      <c r="O81" s="106"/>
    </row>
    <row r="82" spans="1:35" s="36" customFormat="1" ht="18.75" customHeight="1">
      <c r="A82" s="134" t="s">
        <v>100</v>
      </c>
      <c r="B82" s="45"/>
      <c r="C82" s="118"/>
      <c r="D82" s="112"/>
      <c r="E82" s="168">
        <v>250000</v>
      </c>
      <c r="F82" s="169"/>
      <c r="G82" s="112"/>
      <c r="H82" s="112"/>
      <c r="I82" s="39"/>
      <c r="J82" s="112"/>
      <c r="K82" s="112"/>
      <c r="L82" s="112"/>
      <c r="M82" s="112"/>
      <c r="N82" s="112">
        <f t="shared" si="3"/>
        <v>250000</v>
      </c>
      <c r="O82" s="143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36" customFormat="1" ht="18.75" customHeight="1">
      <c r="A83" s="135"/>
      <c r="B83" s="25"/>
      <c r="C83" s="97"/>
      <c r="D83" s="98"/>
      <c r="E83" s="99">
        <v>174930</v>
      </c>
      <c r="F83" s="100"/>
      <c r="G83" s="98"/>
      <c r="H83" s="98"/>
      <c r="I83" s="23"/>
      <c r="J83" s="98"/>
      <c r="K83" s="98"/>
      <c r="L83" s="98"/>
      <c r="M83" s="98"/>
      <c r="N83" s="98">
        <f>SUM(C83:M83)</f>
        <v>174930</v>
      </c>
      <c r="O83" s="110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15" ht="18.75" customHeight="1">
      <c r="A84" s="24" t="s">
        <v>86</v>
      </c>
      <c r="B84" s="25"/>
      <c r="C84" s="97"/>
      <c r="D84" s="98"/>
      <c r="E84" s="99"/>
      <c r="F84" s="100"/>
      <c r="G84" s="98">
        <v>98600.3</v>
      </c>
      <c r="H84" s="98"/>
      <c r="I84" s="23"/>
      <c r="J84" s="98"/>
      <c r="K84" s="98"/>
      <c r="L84" s="98"/>
      <c r="M84" s="98"/>
      <c r="N84" s="98">
        <f>SUM(C84:M84)</f>
        <v>98600.3</v>
      </c>
      <c r="O84" s="110"/>
    </row>
    <row r="85" spans="1:15" ht="18.75" customHeight="1">
      <c r="A85" s="32" t="s">
        <v>80</v>
      </c>
      <c r="B85" s="53" t="s">
        <v>43</v>
      </c>
      <c r="C85" s="113"/>
      <c r="D85" s="105"/>
      <c r="E85" s="114">
        <v>693000</v>
      </c>
      <c r="F85" s="115"/>
      <c r="G85" s="105"/>
      <c r="H85" s="105"/>
      <c r="I85" s="20"/>
      <c r="J85" s="105"/>
      <c r="K85" s="105"/>
      <c r="L85" s="105"/>
      <c r="M85" s="105"/>
      <c r="N85" s="105">
        <f t="shared" si="3"/>
        <v>693000</v>
      </c>
      <c r="O85" s="106"/>
    </row>
    <row r="86" spans="1:35" s="22" customFormat="1" ht="21" customHeight="1">
      <c r="A86" s="132" t="s">
        <v>97</v>
      </c>
      <c r="B86" s="15" t="s">
        <v>57</v>
      </c>
      <c r="C86" s="116"/>
      <c r="D86" s="117"/>
      <c r="E86" s="117">
        <v>570559</v>
      </c>
      <c r="F86" s="117"/>
      <c r="G86" s="117"/>
      <c r="H86" s="117"/>
      <c r="I86" s="20"/>
      <c r="J86" s="117"/>
      <c r="K86" s="117"/>
      <c r="L86" s="117"/>
      <c r="M86" s="117"/>
      <c r="N86" s="117">
        <f>SUM(C86:M86)</f>
        <v>570559</v>
      </c>
      <c r="O86" s="142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22" customFormat="1" ht="21" customHeight="1" thickBot="1">
      <c r="A87" s="133"/>
      <c r="B87" s="12" t="s">
        <v>43</v>
      </c>
      <c r="C87" s="140"/>
      <c r="D87" s="136"/>
      <c r="E87" s="136">
        <v>878026.61</v>
      </c>
      <c r="F87" s="136"/>
      <c r="G87" s="136"/>
      <c r="H87" s="136"/>
      <c r="I87" s="34"/>
      <c r="J87" s="136"/>
      <c r="K87" s="136"/>
      <c r="L87" s="136"/>
      <c r="M87" s="136"/>
      <c r="N87" s="136">
        <f>SUM(C87:M87)</f>
        <v>878026.61</v>
      </c>
      <c r="O87" s="144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ht="5.25" customHeight="1" thickBot="1">
      <c r="A88"/>
    </row>
    <row r="89" spans="1:15" ht="21" customHeight="1">
      <c r="A89" s="128" t="s">
        <v>33</v>
      </c>
      <c r="B89" s="43" t="s">
        <v>60</v>
      </c>
      <c r="C89" s="103">
        <f>+C39+C40+C42+C43+C44+C45+C46+C47+C48+C49+C50+C51+C52+C53+C54+C55+C56+C57+C59+C60+C61+C62+C63+C64+C65+C66+C67+C68+C69+C70+C71+C72+C73+C74+C75+C77+C79+C81+C82+C86+C85</f>
        <v>2115796</v>
      </c>
      <c r="D89" s="104"/>
      <c r="E89" s="103">
        <f>+E39+E40+E42+E43+E44+E45+E46+E47+E48+E49+E50+E51+E52+E53+E54+E55+E56+E57+E59+E60+E61+E62+E63+E64+E65+E66+E67+E68+E69+E70+E71+E72+E73+E74+E75+E77+E79+E81+E82+E86+E85</f>
        <v>12271317.11</v>
      </c>
      <c r="F89" s="104"/>
      <c r="G89" s="103">
        <f>+G39+G40+G42+G43+G44+G45+G46+G47+G48+G49+G50+G51+G52+G53+G54+G55+G56+G57+G59+G60+G61+G62+G63+G64+G65+G66+G67+G68+G69+G70+G71+G72+G73+G74+G75+G77+G79+G81+G82+G86+G85</f>
        <v>518931.5</v>
      </c>
      <c r="H89" s="104"/>
      <c r="I89" s="29">
        <f>SUM(I39:I87)</f>
        <v>0</v>
      </c>
      <c r="J89" s="103">
        <f>SUM(J39:K39,J42:K55,J56:K62,J63:K75,J77,J79,J81:K82,J86)</f>
        <v>13054684.25</v>
      </c>
      <c r="K89" s="104"/>
      <c r="L89" s="103">
        <f>SUM(L39:M39,L42:M55,L56:M62,L63:M75,L77,L79,L81:M82,L86)</f>
        <v>0</v>
      </c>
      <c r="M89" s="104"/>
      <c r="N89" s="103">
        <f>SUM(N39:O39,N42:O55,N56:O62,N63:O75,N77,N79,N81:O82,N86)</f>
        <v>25176270.86</v>
      </c>
      <c r="O89" s="141"/>
    </row>
    <row r="90" spans="1:17" ht="21" customHeight="1" thickBot="1">
      <c r="A90" s="129" t="s">
        <v>33</v>
      </c>
      <c r="B90" s="12" t="s">
        <v>43</v>
      </c>
      <c r="C90" s="131">
        <f>+C39+C41+C42+C43+C44+C45+C46+C47+C48+C49+C50+C51+C52+C53+C54+C55+C56+C58+C59+C60+C61+C62+C63+C64+C65+C66+C67+C68+C69+C70+C71+C72+C73+C74+C76+C78+C80+C81+C83+C84+C85+C87</f>
        <v>2115796</v>
      </c>
      <c r="D90" s="131"/>
      <c r="E90" s="131">
        <f>+E39+E41+E42+E43+E44+E45+E46+E47+E48+E49+E50+E51+E52+E53+E54+E55+E56+E58+E59+E60+E61+E62+E63+E64+E65+E66+E67+E68+E69+E70+E71+E72+E73+E74+E76+E78+E80+E81+E83+E84+E85+E87</f>
        <v>12433042.27</v>
      </c>
      <c r="F90" s="131"/>
      <c r="G90" s="131">
        <f>+G39+G41+G42+G43+G44+G45+G46+G47+G48+G49+G50+G51+G52+G53+G54+G55+G56+G58+G59+G60+G61+G62+G63+G64+G65+G66+G67+G68+G69+G70+G71+G72+G73+G74+G76+G78+G80+G81+G83+G84+G85+G87</f>
        <v>618335.05</v>
      </c>
      <c r="H90" s="131"/>
      <c r="I90" s="47">
        <f>SUM(I39:I48)</f>
        <v>0</v>
      </c>
      <c r="J90" s="131">
        <f>+J39+J41+J42+J43+J44+J45+J46+J47+J48+J49+J50+J51+J52+J53+J54+J55+J56+J58+J59+J60+J61+J62+J63+J64+J65+J66+J67+J68+J69+J70+J71+J72+J73+J74+J76+J78+J80+J81+J83+J84+J85+J87</f>
        <v>13054684.25</v>
      </c>
      <c r="K90" s="131"/>
      <c r="L90" s="131">
        <f>+L39+L41+L42+L43+L44+L45+L46+L47+L48+L49+L50+L51+L52+L53+L54+L55+L56+L58+L59+L60+L61+L62+L63+L64+L65+L66+L67+L68+L69+L70+L71+L72+L73+L74+L76+L78+L80+L81+L83+L84+L85+L87</f>
        <v>0</v>
      </c>
      <c r="M90" s="131"/>
      <c r="N90" s="131">
        <f>+N39+N41+N42+N43+N44+N45+N46+N47+N48+N49+N50+N51+N52+N53+N54+N55+N56+N58+N59+N60+N61+N62+N63+N64+N65+N66+N67+N68+N69+N70+N71+N72+N73+N74+N76+N78+N80+N81+N83+N84+N85+N87</f>
        <v>26106061.57</v>
      </c>
      <c r="O90" s="139"/>
      <c r="Q90" s="51"/>
    </row>
    <row r="91" spans="1:15" ht="6.75" customHeight="1" thickBot="1">
      <c r="A91" s="9"/>
      <c r="B91" s="7"/>
      <c r="C91" s="4"/>
      <c r="D91" s="4"/>
      <c r="E91" s="4"/>
      <c r="F91" s="4"/>
      <c r="G91" s="4"/>
      <c r="H91" s="4"/>
      <c r="J91" s="4"/>
      <c r="K91" s="4"/>
      <c r="L91" s="4"/>
      <c r="M91" s="4"/>
      <c r="N91" s="4"/>
      <c r="O91" s="4"/>
    </row>
    <row r="92" spans="1:17" ht="21" customHeight="1">
      <c r="A92" s="128" t="s">
        <v>34</v>
      </c>
      <c r="B92" s="43" t="s">
        <v>60</v>
      </c>
      <c r="C92" s="103">
        <f>+C89+C34</f>
        <v>5242477</v>
      </c>
      <c r="D92" s="104"/>
      <c r="E92" s="103">
        <f>+E89+E34</f>
        <v>24400000.369999997</v>
      </c>
      <c r="F92" s="104"/>
      <c r="G92" s="103">
        <f>+G89+G34</f>
        <v>1630000.31</v>
      </c>
      <c r="H92" s="104"/>
      <c r="I92" s="11">
        <f>+I89+I34</f>
        <v>120800</v>
      </c>
      <c r="J92" s="104">
        <f>+J89+J34</f>
        <v>38425000</v>
      </c>
      <c r="K92" s="104"/>
      <c r="L92" s="104">
        <f>+L89+L34</f>
        <v>7743000</v>
      </c>
      <c r="M92" s="104"/>
      <c r="N92" s="166">
        <f>SUM(E92:M92)</f>
        <v>72318800.67999999</v>
      </c>
      <c r="O92" s="167"/>
      <c r="Q92" s="51"/>
    </row>
    <row r="93" spans="1:18" ht="21" customHeight="1" thickBot="1">
      <c r="A93" s="129" t="s">
        <v>34</v>
      </c>
      <c r="B93" s="12" t="s">
        <v>43</v>
      </c>
      <c r="C93" s="130">
        <f>+C90+C35</f>
        <v>5242477</v>
      </c>
      <c r="D93" s="131"/>
      <c r="E93" s="131">
        <f>+E90+E35</f>
        <v>24399999.86</v>
      </c>
      <c r="F93" s="131"/>
      <c r="G93" s="131">
        <f>+G90+G35+65103</f>
        <v>1629999.93</v>
      </c>
      <c r="H93" s="131"/>
      <c r="I93" s="28">
        <f>+I90+I35</f>
        <v>125000</v>
      </c>
      <c r="J93" s="131">
        <f>+J90+J35</f>
        <v>38425000</v>
      </c>
      <c r="K93" s="131"/>
      <c r="L93" s="131">
        <f>+L90+L35</f>
        <v>7743000</v>
      </c>
      <c r="M93" s="131"/>
      <c r="N93" s="136">
        <f>SUM(E93:M93)</f>
        <v>72322999.78999999</v>
      </c>
      <c r="O93" s="144"/>
      <c r="Q93" s="51"/>
      <c r="R93" s="51"/>
    </row>
    <row r="94" ht="3.75" customHeight="1">
      <c r="A94"/>
    </row>
    <row r="95" ht="5.25" customHeight="1" thickBot="1">
      <c r="A95"/>
    </row>
    <row r="96" spans="1:15" ht="30" customHeight="1">
      <c r="A96" s="121" t="s">
        <v>59</v>
      </c>
      <c r="B96" s="27" t="s">
        <v>57</v>
      </c>
      <c r="C96" s="126">
        <f>+(E92+G92+I92+J92+L92)/1000</f>
        <v>72318.80067999999</v>
      </c>
      <c r="D96" s="127"/>
      <c r="F96" s="88" t="s">
        <v>87</v>
      </c>
      <c r="G96" s="89"/>
      <c r="H96" s="89"/>
      <c r="I96" s="89"/>
      <c r="J96" s="89"/>
      <c r="K96" s="89"/>
      <c r="L96" s="89"/>
      <c r="M96" s="89"/>
      <c r="N96" s="89"/>
      <c r="O96" s="90"/>
    </row>
    <row r="97" spans="1:35" s="1" customFormat="1" ht="25.5" customHeight="1" thickBot="1">
      <c r="A97" s="122" t="s">
        <v>46</v>
      </c>
      <c r="B97" s="26" t="s">
        <v>43</v>
      </c>
      <c r="C97" s="124">
        <f>+(E93+G93+I93+J93+L93)/1000</f>
        <v>72322.99978999999</v>
      </c>
      <c r="D97" s="125"/>
      <c r="F97" s="91"/>
      <c r="G97" s="92"/>
      <c r="H97" s="92"/>
      <c r="I97" s="92"/>
      <c r="J97" s="92"/>
      <c r="K97" s="92"/>
      <c r="L97" s="92"/>
      <c r="M97" s="92"/>
      <c r="N97" s="92"/>
      <c r="O97" s="93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15" s="67" customFormat="1" ht="24.75" customHeight="1" thickBot="1">
      <c r="A98" s="123"/>
      <c r="B98" s="66" t="s">
        <v>58</v>
      </c>
      <c r="C98" s="101">
        <f>+C97-C96</f>
        <v>4.199110000001383</v>
      </c>
      <c r="D98" s="102"/>
      <c r="F98" s="94"/>
      <c r="G98" s="95"/>
      <c r="H98" s="95"/>
      <c r="I98" s="95"/>
      <c r="J98" s="95"/>
      <c r="K98" s="95"/>
      <c r="L98" s="95"/>
      <c r="M98" s="95"/>
      <c r="N98" s="95"/>
      <c r="O98" s="96"/>
    </row>
    <row r="99" ht="3.75" customHeight="1"/>
    <row r="101" spans="1:9" ht="17.25" customHeight="1">
      <c r="A101" s="201" t="s">
        <v>128</v>
      </c>
      <c r="B101" s="202"/>
      <c r="C101" s="202"/>
      <c r="D101" s="202"/>
      <c r="E101" s="202"/>
      <c r="F101" s="203"/>
      <c r="G101" s="203"/>
      <c r="H101" s="203"/>
      <c r="I101" s="203"/>
    </row>
    <row r="102" ht="2.25" customHeight="1" thickBot="1"/>
    <row r="103" spans="1:9" s="70" customFormat="1" ht="23.25" customHeight="1">
      <c r="A103" s="69" t="s">
        <v>101</v>
      </c>
      <c r="B103" s="183" t="s">
        <v>102</v>
      </c>
      <c r="C103" s="184"/>
      <c r="D103" s="184"/>
      <c r="E103" s="184"/>
      <c r="F103" s="184"/>
      <c r="G103" s="183" t="s">
        <v>103</v>
      </c>
      <c r="H103" s="184"/>
      <c r="I103" s="185"/>
    </row>
    <row r="104" spans="1:9" s="7" customFormat="1" ht="17.25" customHeight="1">
      <c r="A104" s="71">
        <v>1</v>
      </c>
      <c r="B104" s="186" t="s">
        <v>89</v>
      </c>
      <c r="C104" s="187"/>
      <c r="D104" s="187"/>
      <c r="E104" s="187"/>
      <c r="F104" s="187"/>
      <c r="G104" s="188">
        <v>700000</v>
      </c>
      <c r="H104" s="187"/>
      <c r="I104" s="189"/>
    </row>
    <row r="105" spans="1:9" s="7" customFormat="1" ht="18" customHeight="1">
      <c r="A105" s="71">
        <v>2</v>
      </c>
      <c r="B105" s="186" t="s">
        <v>90</v>
      </c>
      <c r="C105" s="187"/>
      <c r="D105" s="187"/>
      <c r="E105" s="187"/>
      <c r="F105" s="187"/>
      <c r="G105" s="188">
        <v>600000</v>
      </c>
      <c r="H105" s="187"/>
      <c r="I105" s="189"/>
    </row>
    <row r="106" spans="1:9" s="7" customFormat="1" ht="18" customHeight="1">
      <c r="A106" s="71">
        <v>3</v>
      </c>
      <c r="B106" s="186" t="s">
        <v>91</v>
      </c>
      <c r="C106" s="187"/>
      <c r="D106" s="187"/>
      <c r="E106" s="187"/>
      <c r="F106" s="187"/>
      <c r="G106" s="188">
        <v>550000</v>
      </c>
      <c r="H106" s="187"/>
      <c r="I106" s="189"/>
    </row>
    <row r="107" spans="1:9" s="7" customFormat="1" ht="18" customHeight="1">
      <c r="A107" s="71">
        <v>4</v>
      </c>
      <c r="B107" s="186" t="s">
        <v>92</v>
      </c>
      <c r="C107" s="187"/>
      <c r="D107" s="187"/>
      <c r="E107" s="187"/>
      <c r="F107" s="187"/>
      <c r="G107" s="188">
        <v>400000</v>
      </c>
      <c r="H107" s="187"/>
      <c r="I107" s="189"/>
    </row>
    <row r="108" spans="1:9" s="7" customFormat="1" ht="18" customHeight="1">
      <c r="A108" s="71">
        <v>5</v>
      </c>
      <c r="B108" s="186" t="s">
        <v>93</v>
      </c>
      <c r="C108" s="187"/>
      <c r="D108" s="187"/>
      <c r="E108" s="187"/>
      <c r="F108" s="187"/>
      <c r="G108" s="188">
        <v>30000</v>
      </c>
      <c r="H108" s="187"/>
      <c r="I108" s="189"/>
    </row>
    <row r="109" spans="1:9" s="7" customFormat="1" ht="18" customHeight="1">
      <c r="A109" s="71">
        <v>6</v>
      </c>
      <c r="B109" s="186" t="s">
        <v>94</v>
      </c>
      <c r="C109" s="187"/>
      <c r="D109" s="187"/>
      <c r="E109" s="187"/>
      <c r="F109" s="187"/>
      <c r="G109" s="188">
        <v>70000</v>
      </c>
      <c r="H109" s="187"/>
      <c r="I109" s="189"/>
    </row>
    <row r="110" spans="1:9" s="7" customFormat="1" ht="18" customHeight="1">
      <c r="A110" s="71">
        <v>7</v>
      </c>
      <c r="B110" s="186" t="s">
        <v>95</v>
      </c>
      <c r="C110" s="187"/>
      <c r="D110" s="187"/>
      <c r="E110" s="187"/>
      <c r="F110" s="187"/>
      <c r="G110" s="188">
        <v>50000</v>
      </c>
      <c r="H110" s="187"/>
      <c r="I110" s="189"/>
    </row>
    <row r="111" spans="1:9" s="7" customFormat="1" ht="18" customHeight="1" thickBot="1">
      <c r="A111" s="72">
        <v>8</v>
      </c>
      <c r="B111" s="190" t="s">
        <v>96</v>
      </c>
      <c r="C111" s="191"/>
      <c r="D111" s="191"/>
      <c r="E111" s="191"/>
      <c r="F111" s="191"/>
      <c r="G111" s="192">
        <v>300000</v>
      </c>
      <c r="H111" s="191"/>
      <c r="I111" s="193"/>
    </row>
    <row r="112" spans="1:9" s="7" customFormat="1" ht="19.5" customHeight="1" thickBot="1">
      <c r="A112" s="73" t="s">
        <v>125</v>
      </c>
      <c r="B112" s="194"/>
      <c r="C112" s="195"/>
      <c r="D112" s="195"/>
      <c r="E112" s="195"/>
      <c r="F112" s="195"/>
      <c r="G112" s="196">
        <f>SUM(G104:G111)</f>
        <v>2700000</v>
      </c>
      <c r="H112" s="195"/>
      <c r="I112" s="197"/>
    </row>
    <row r="113" spans="1:7" s="7" customFormat="1" ht="4.5" customHeight="1">
      <c r="A113" s="74"/>
      <c r="B113" s="74"/>
      <c r="G113" s="75"/>
    </row>
    <row r="114" spans="1:7" s="7" customFormat="1" ht="3" customHeight="1">
      <c r="A114" s="74"/>
      <c r="B114" s="74"/>
      <c r="G114" s="75"/>
    </row>
    <row r="115" spans="1:7" s="7" customFormat="1" ht="12" thickBot="1">
      <c r="A115" s="74"/>
      <c r="B115" s="74"/>
      <c r="G115" s="76"/>
    </row>
    <row r="116" spans="1:9" s="7" customFormat="1" ht="22.5" customHeight="1">
      <c r="A116" s="77" t="s">
        <v>101</v>
      </c>
      <c r="B116" s="198" t="s">
        <v>104</v>
      </c>
      <c r="C116" s="199"/>
      <c r="D116" s="199"/>
      <c r="E116" s="199"/>
      <c r="F116" s="199"/>
      <c r="G116" s="198" t="s">
        <v>103</v>
      </c>
      <c r="H116" s="199"/>
      <c r="I116" s="200"/>
    </row>
    <row r="117" spans="1:9" s="7" customFormat="1" ht="17.25" customHeight="1">
      <c r="A117" s="71">
        <v>1</v>
      </c>
      <c r="B117" s="186" t="s">
        <v>105</v>
      </c>
      <c r="C117" s="187"/>
      <c r="D117" s="187"/>
      <c r="E117" s="187"/>
      <c r="F117" s="187"/>
      <c r="G117" s="188">
        <v>72000</v>
      </c>
      <c r="H117" s="187"/>
      <c r="I117" s="189"/>
    </row>
    <row r="118" spans="1:9" s="7" customFormat="1" ht="17.25" customHeight="1">
      <c r="A118" s="71">
        <v>2</v>
      </c>
      <c r="B118" s="186" t="s">
        <v>106</v>
      </c>
      <c r="C118" s="187"/>
      <c r="D118" s="187"/>
      <c r="E118" s="187"/>
      <c r="F118" s="187"/>
      <c r="G118" s="188">
        <v>80000</v>
      </c>
      <c r="H118" s="187"/>
      <c r="I118" s="189"/>
    </row>
    <row r="119" spans="1:9" s="7" customFormat="1" ht="17.25" customHeight="1">
      <c r="A119" s="71">
        <v>3</v>
      </c>
      <c r="B119" s="186" t="s">
        <v>107</v>
      </c>
      <c r="C119" s="187"/>
      <c r="D119" s="187"/>
      <c r="E119" s="187"/>
      <c r="F119" s="187"/>
      <c r="G119" s="188">
        <v>100000</v>
      </c>
      <c r="H119" s="187"/>
      <c r="I119" s="189"/>
    </row>
    <row r="120" spans="1:9" s="7" customFormat="1" ht="17.25" customHeight="1">
      <c r="A120" s="71">
        <v>4</v>
      </c>
      <c r="B120" s="186" t="s">
        <v>108</v>
      </c>
      <c r="C120" s="187"/>
      <c r="D120" s="187"/>
      <c r="E120" s="187"/>
      <c r="F120" s="187"/>
      <c r="G120" s="188">
        <v>30000</v>
      </c>
      <c r="H120" s="187"/>
      <c r="I120" s="189"/>
    </row>
    <row r="121" spans="1:9" s="7" customFormat="1" ht="17.25" customHeight="1">
      <c r="A121" s="71">
        <v>5</v>
      </c>
      <c r="B121" s="186" t="s">
        <v>109</v>
      </c>
      <c r="C121" s="187"/>
      <c r="D121" s="187"/>
      <c r="E121" s="187"/>
      <c r="F121" s="187"/>
      <c r="G121" s="188">
        <v>25000</v>
      </c>
      <c r="H121" s="187"/>
      <c r="I121" s="189"/>
    </row>
    <row r="122" spans="1:9" s="7" customFormat="1" ht="17.25" customHeight="1">
      <c r="A122" s="71">
        <v>6</v>
      </c>
      <c r="B122" s="186" t="s">
        <v>110</v>
      </c>
      <c r="C122" s="187"/>
      <c r="D122" s="187"/>
      <c r="E122" s="187"/>
      <c r="F122" s="187"/>
      <c r="G122" s="188">
        <v>132000</v>
      </c>
      <c r="H122" s="187"/>
      <c r="I122" s="189"/>
    </row>
    <row r="123" spans="1:9" s="7" customFormat="1" ht="17.25" customHeight="1">
      <c r="A123" s="71">
        <v>7</v>
      </c>
      <c r="B123" s="186" t="s">
        <v>111</v>
      </c>
      <c r="C123" s="187"/>
      <c r="D123" s="187"/>
      <c r="E123" s="187"/>
      <c r="F123" s="187"/>
      <c r="G123" s="188">
        <v>30000</v>
      </c>
      <c r="H123" s="187"/>
      <c r="I123" s="189"/>
    </row>
    <row r="124" spans="1:9" s="7" customFormat="1" ht="17.25" customHeight="1">
      <c r="A124" s="71">
        <v>8</v>
      </c>
      <c r="B124" s="186" t="s">
        <v>112</v>
      </c>
      <c r="C124" s="187"/>
      <c r="D124" s="187"/>
      <c r="E124" s="187"/>
      <c r="F124" s="187"/>
      <c r="G124" s="188">
        <v>10000</v>
      </c>
      <c r="H124" s="187"/>
      <c r="I124" s="189"/>
    </row>
    <row r="125" spans="1:9" s="7" customFormat="1" ht="17.25" customHeight="1">
      <c r="A125" s="71">
        <v>9</v>
      </c>
      <c r="B125" s="186" t="s">
        <v>113</v>
      </c>
      <c r="C125" s="187"/>
      <c r="D125" s="187"/>
      <c r="E125" s="187"/>
      <c r="F125" s="187"/>
      <c r="G125" s="188">
        <v>20000</v>
      </c>
      <c r="H125" s="187"/>
      <c r="I125" s="189"/>
    </row>
    <row r="126" spans="1:9" s="7" customFormat="1" ht="17.25" customHeight="1">
      <c r="A126" s="71">
        <v>10</v>
      </c>
      <c r="B126" s="186" t="s">
        <v>114</v>
      </c>
      <c r="C126" s="187"/>
      <c r="D126" s="187"/>
      <c r="E126" s="187"/>
      <c r="F126" s="187"/>
      <c r="G126" s="188">
        <v>180000</v>
      </c>
      <c r="H126" s="187"/>
      <c r="I126" s="189"/>
    </row>
    <row r="127" spans="1:9" s="7" customFormat="1" ht="17.25" customHeight="1">
      <c r="A127" s="71">
        <v>11</v>
      </c>
      <c r="B127" s="186" t="s">
        <v>115</v>
      </c>
      <c r="C127" s="187"/>
      <c r="D127" s="187"/>
      <c r="E127" s="187"/>
      <c r="F127" s="187"/>
      <c r="G127" s="188">
        <v>40000</v>
      </c>
      <c r="H127" s="187"/>
      <c r="I127" s="189"/>
    </row>
    <row r="128" spans="1:9" s="7" customFormat="1" ht="17.25" customHeight="1">
      <c r="A128" s="71">
        <v>12</v>
      </c>
      <c r="B128" s="186" t="s">
        <v>116</v>
      </c>
      <c r="C128" s="187"/>
      <c r="D128" s="187"/>
      <c r="E128" s="187"/>
      <c r="F128" s="187"/>
      <c r="G128" s="188">
        <v>60000</v>
      </c>
      <c r="H128" s="187"/>
      <c r="I128" s="189"/>
    </row>
    <row r="129" spans="1:9" s="7" customFormat="1" ht="17.25" customHeight="1">
      <c r="A129" s="71">
        <v>13</v>
      </c>
      <c r="B129" s="186" t="s">
        <v>117</v>
      </c>
      <c r="C129" s="187"/>
      <c r="D129" s="187"/>
      <c r="E129" s="187"/>
      <c r="F129" s="187"/>
      <c r="G129" s="188">
        <v>5000</v>
      </c>
      <c r="H129" s="187"/>
      <c r="I129" s="189"/>
    </row>
    <row r="130" spans="1:9" s="7" customFormat="1" ht="17.25" customHeight="1">
      <c r="A130" s="71">
        <v>14</v>
      </c>
      <c r="B130" s="186" t="s">
        <v>118</v>
      </c>
      <c r="C130" s="187"/>
      <c r="D130" s="187"/>
      <c r="E130" s="187"/>
      <c r="F130" s="187"/>
      <c r="G130" s="188">
        <v>5000</v>
      </c>
      <c r="H130" s="187"/>
      <c r="I130" s="189"/>
    </row>
    <row r="131" spans="1:9" s="7" customFormat="1" ht="17.25" customHeight="1">
      <c r="A131" s="71">
        <v>15</v>
      </c>
      <c r="B131" s="186" t="s">
        <v>119</v>
      </c>
      <c r="C131" s="187"/>
      <c r="D131" s="187"/>
      <c r="E131" s="187"/>
      <c r="F131" s="187"/>
      <c r="G131" s="188">
        <v>10000</v>
      </c>
      <c r="H131" s="187"/>
      <c r="I131" s="189"/>
    </row>
    <row r="132" spans="1:9" s="7" customFormat="1" ht="17.25" customHeight="1">
      <c r="A132" s="71">
        <v>16</v>
      </c>
      <c r="B132" s="186" t="s">
        <v>120</v>
      </c>
      <c r="C132" s="187"/>
      <c r="D132" s="187"/>
      <c r="E132" s="187"/>
      <c r="F132" s="187"/>
      <c r="G132" s="188">
        <v>31000</v>
      </c>
      <c r="H132" s="187"/>
      <c r="I132" s="189"/>
    </row>
    <row r="133" spans="1:9" s="7" customFormat="1" ht="17.25" customHeight="1">
      <c r="A133" s="71">
        <v>17</v>
      </c>
      <c r="B133" s="186" t="s">
        <v>121</v>
      </c>
      <c r="C133" s="187"/>
      <c r="D133" s="187"/>
      <c r="E133" s="187"/>
      <c r="F133" s="187"/>
      <c r="G133" s="188">
        <v>80000</v>
      </c>
      <c r="H133" s="187"/>
      <c r="I133" s="189"/>
    </row>
    <row r="134" spans="1:9" s="7" customFormat="1" ht="17.25" customHeight="1">
      <c r="A134" s="71">
        <v>18</v>
      </c>
      <c r="B134" s="186" t="s">
        <v>122</v>
      </c>
      <c r="C134" s="187"/>
      <c r="D134" s="187"/>
      <c r="E134" s="187"/>
      <c r="F134" s="187"/>
      <c r="G134" s="188">
        <v>10000</v>
      </c>
      <c r="H134" s="187"/>
      <c r="I134" s="189"/>
    </row>
    <row r="135" spans="1:9" s="7" customFormat="1" ht="17.25" customHeight="1" thickBot="1">
      <c r="A135" s="72">
        <v>19</v>
      </c>
      <c r="B135" s="190" t="s">
        <v>123</v>
      </c>
      <c r="C135" s="191"/>
      <c r="D135" s="191"/>
      <c r="E135" s="191"/>
      <c r="F135" s="191"/>
      <c r="G135" s="192">
        <v>80000</v>
      </c>
      <c r="H135" s="191"/>
      <c r="I135" s="193"/>
    </row>
    <row r="136" spans="1:9" s="7" customFormat="1" ht="17.25" customHeight="1" thickBot="1">
      <c r="A136" s="78" t="s">
        <v>126</v>
      </c>
      <c r="B136" s="194"/>
      <c r="C136" s="195"/>
      <c r="D136" s="195"/>
      <c r="E136" s="195"/>
      <c r="F136" s="195"/>
      <c r="G136" s="196">
        <f>SUM(G117:G135)</f>
        <v>1000000</v>
      </c>
      <c r="H136" s="195"/>
      <c r="I136" s="197"/>
    </row>
    <row r="137" ht="6.75" customHeight="1" thickBot="1">
      <c r="A137"/>
    </row>
    <row r="138" spans="1:9" s="7" customFormat="1" ht="17.25" customHeight="1" thickBot="1">
      <c r="A138" s="78" t="s">
        <v>124</v>
      </c>
      <c r="B138" s="194"/>
      <c r="C138" s="195" t="e">
        <f>SUM(#REF!,#REF!)</f>
        <v>#REF!</v>
      </c>
      <c r="D138" s="195">
        <f>SUM(G136,G112)</f>
        <v>3700000</v>
      </c>
      <c r="E138" s="195"/>
      <c r="F138" s="195"/>
      <c r="G138" s="196">
        <f>+G136+G112</f>
        <v>3700000</v>
      </c>
      <c r="H138" s="195"/>
      <c r="I138" s="197"/>
    </row>
  </sheetData>
  <mergeCells count="602">
    <mergeCell ref="B134:F134"/>
    <mergeCell ref="G134:I134"/>
    <mergeCell ref="B135:F135"/>
    <mergeCell ref="G135:I135"/>
    <mergeCell ref="B136:F136"/>
    <mergeCell ref="G136:I136"/>
    <mergeCell ref="B138:F138"/>
    <mergeCell ref="G138:I138"/>
    <mergeCell ref="G132:I132"/>
    <mergeCell ref="B133:F133"/>
    <mergeCell ref="G133:I133"/>
    <mergeCell ref="B130:F130"/>
    <mergeCell ref="G130:I130"/>
    <mergeCell ref="B131:F131"/>
    <mergeCell ref="G131:I131"/>
    <mergeCell ref="B132:F132"/>
    <mergeCell ref="B128:F128"/>
    <mergeCell ref="G128:I128"/>
    <mergeCell ref="B129:F129"/>
    <mergeCell ref="G129:I129"/>
    <mergeCell ref="B126:F126"/>
    <mergeCell ref="G126:I126"/>
    <mergeCell ref="B127:F127"/>
    <mergeCell ref="G127:I127"/>
    <mergeCell ref="B124:F124"/>
    <mergeCell ref="G124:I124"/>
    <mergeCell ref="B125:F125"/>
    <mergeCell ref="G125:I125"/>
    <mergeCell ref="B122:F122"/>
    <mergeCell ref="G122:I122"/>
    <mergeCell ref="B123:F123"/>
    <mergeCell ref="G123:I123"/>
    <mergeCell ref="B120:F120"/>
    <mergeCell ref="G120:I120"/>
    <mergeCell ref="B121:F121"/>
    <mergeCell ref="G121:I121"/>
    <mergeCell ref="B118:F118"/>
    <mergeCell ref="G118:I118"/>
    <mergeCell ref="B119:F119"/>
    <mergeCell ref="G119:I119"/>
    <mergeCell ref="B112:F112"/>
    <mergeCell ref="G112:I112"/>
    <mergeCell ref="B117:F117"/>
    <mergeCell ref="G117:I117"/>
    <mergeCell ref="B116:F116"/>
    <mergeCell ref="G116:I116"/>
    <mergeCell ref="B110:F110"/>
    <mergeCell ref="G110:I110"/>
    <mergeCell ref="B111:F111"/>
    <mergeCell ref="G111:I111"/>
    <mergeCell ref="B108:F108"/>
    <mergeCell ref="G108:I108"/>
    <mergeCell ref="B109:F109"/>
    <mergeCell ref="G109:I109"/>
    <mergeCell ref="B106:F106"/>
    <mergeCell ref="G106:I106"/>
    <mergeCell ref="B107:F107"/>
    <mergeCell ref="G107:I107"/>
    <mergeCell ref="B104:F104"/>
    <mergeCell ref="G104:I104"/>
    <mergeCell ref="B105:F105"/>
    <mergeCell ref="G105:I105"/>
    <mergeCell ref="N82:O82"/>
    <mergeCell ref="C85:D85"/>
    <mergeCell ref="E85:F85"/>
    <mergeCell ref="G85:H85"/>
    <mergeCell ref="J85:K85"/>
    <mergeCell ref="L85:M85"/>
    <mergeCell ref="N85:O85"/>
    <mergeCell ref="C82:D82"/>
    <mergeCell ref="E79:F79"/>
    <mergeCell ref="J82:K82"/>
    <mergeCell ref="E81:F81"/>
    <mergeCell ref="B103:F103"/>
    <mergeCell ref="G103:I103"/>
    <mergeCell ref="A101:I101"/>
    <mergeCell ref="L82:M82"/>
    <mergeCell ref="G81:H81"/>
    <mergeCell ref="J81:K81"/>
    <mergeCell ref="E82:F82"/>
    <mergeCell ref="G82:H82"/>
    <mergeCell ref="G78:H78"/>
    <mergeCell ref="J78:K78"/>
    <mergeCell ref="L78:M78"/>
    <mergeCell ref="G79:H79"/>
    <mergeCell ref="J79:K79"/>
    <mergeCell ref="C77:D77"/>
    <mergeCell ref="E77:F77"/>
    <mergeCell ref="G77:H77"/>
    <mergeCell ref="J77:K77"/>
    <mergeCell ref="C75:D75"/>
    <mergeCell ref="E75:F75"/>
    <mergeCell ref="G75:H75"/>
    <mergeCell ref="J75:K75"/>
    <mergeCell ref="G74:H74"/>
    <mergeCell ref="J74:K74"/>
    <mergeCell ref="L74:M74"/>
    <mergeCell ref="N74:O74"/>
    <mergeCell ref="G73:H73"/>
    <mergeCell ref="J73:K73"/>
    <mergeCell ref="L71:M71"/>
    <mergeCell ref="N71:O71"/>
    <mergeCell ref="L72:M72"/>
    <mergeCell ref="N72:O72"/>
    <mergeCell ref="L73:M73"/>
    <mergeCell ref="N73:O73"/>
    <mergeCell ref="G71:H71"/>
    <mergeCell ref="J71:K71"/>
    <mergeCell ref="C72:D72"/>
    <mergeCell ref="E72:F72"/>
    <mergeCell ref="G72:H72"/>
    <mergeCell ref="J72:K72"/>
    <mergeCell ref="C70:D70"/>
    <mergeCell ref="E70:F70"/>
    <mergeCell ref="G70:H70"/>
    <mergeCell ref="J70:K70"/>
    <mergeCell ref="C69:D69"/>
    <mergeCell ref="E69:F69"/>
    <mergeCell ref="G69:H69"/>
    <mergeCell ref="J69:K69"/>
    <mergeCell ref="N68:O68"/>
    <mergeCell ref="C68:D68"/>
    <mergeCell ref="E68:F68"/>
    <mergeCell ref="G68:H68"/>
    <mergeCell ref="C67:D67"/>
    <mergeCell ref="E67:F67"/>
    <mergeCell ref="J68:K68"/>
    <mergeCell ref="L68:M68"/>
    <mergeCell ref="N64:O64"/>
    <mergeCell ref="C65:D65"/>
    <mergeCell ref="E65:F65"/>
    <mergeCell ref="G65:H65"/>
    <mergeCell ref="J65:K65"/>
    <mergeCell ref="L65:M65"/>
    <mergeCell ref="N65:O65"/>
    <mergeCell ref="E64:F64"/>
    <mergeCell ref="G64:H64"/>
    <mergeCell ref="J64:K64"/>
    <mergeCell ref="N56:O56"/>
    <mergeCell ref="L60:M60"/>
    <mergeCell ref="N60:O60"/>
    <mergeCell ref="N59:O59"/>
    <mergeCell ref="L58:M58"/>
    <mergeCell ref="N58:O58"/>
    <mergeCell ref="L57:M57"/>
    <mergeCell ref="N57:O57"/>
    <mergeCell ref="G60:H60"/>
    <mergeCell ref="J60:K60"/>
    <mergeCell ref="L64:M64"/>
    <mergeCell ref="J56:K56"/>
    <mergeCell ref="L56:M56"/>
    <mergeCell ref="J58:K58"/>
    <mergeCell ref="L61:M61"/>
    <mergeCell ref="J63:K63"/>
    <mergeCell ref="G59:H59"/>
    <mergeCell ref="J59:K59"/>
    <mergeCell ref="L53:M53"/>
    <mergeCell ref="N53:O53"/>
    <mergeCell ref="J54:K54"/>
    <mergeCell ref="L54:M54"/>
    <mergeCell ref="C53:D53"/>
    <mergeCell ref="E53:F53"/>
    <mergeCell ref="C40:D40"/>
    <mergeCell ref="E40:F40"/>
    <mergeCell ref="C43:D43"/>
    <mergeCell ref="E43:F43"/>
    <mergeCell ref="C44:D44"/>
    <mergeCell ref="E44:F44"/>
    <mergeCell ref="C46:D46"/>
    <mergeCell ref="E46:F46"/>
    <mergeCell ref="L28:M28"/>
    <mergeCell ref="C25:D25"/>
    <mergeCell ref="E25:F25"/>
    <mergeCell ref="G38:H38"/>
    <mergeCell ref="J38:K38"/>
    <mergeCell ref="L38:M38"/>
    <mergeCell ref="G37:I37"/>
    <mergeCell ref="J37:K37"/>
    <mergeCell ref="C28:D28"/>
    <mergeCell ref="E28:F28"/>
    <mergeCell ref="J28:K28"/>
    <mergeCell ref="J25:K25"/>
    <mergeCell ref="G24:H24"/>
    <mergeCell ref="J24:K24"/>
    <mergeCell ref="J26:K26"/>
    <mergeCell ref="G25:H25"/>
    <mergeCell ref="J19:K19"/>
    <mergeCell ref="J22:K22"/>
    <mergeCell ref="L22:M22"/>
    <mergeCell ref="C24:D24"/>
    <mergeCell ref="E24:F24"/>
    <mergeCell ref="C20:D20"/>
    <mergeCell ref="J21:K21"/>
    <mergeCell ref="L21:M21"/>
    <mergeCell ref="L20:M20"/>
    <mergeCell ref="J23:K23"/>
    <mergeCell ref="G32:H32"/>
    <mergeCell ref="C15:D15"/>
    <mergeCell ref="E15:F15"/>
    <mergeCell ref="G15:H15"/>
    <mergeCell ref="C19:D19"/>
    <mergeCell ref="C22:D22"/>
    <mergeCell ref="E22:F22"/>
    <mergeCell ref="G22:H22"/>
    <mergeCell ref="G19:H19"/>
    <mergeCell ref="G28:H28"/>
    <mergeCell ref="A57:A58"/>
    <mergeCell ref="C58:D58"/>
    <mergeCell ref="E58:F58"/>
    <mergeCell ref="G58:H58"/>
    <mergeCell ref="C57:D57"/>
    <mergeCell ref="E57:F57"/>
    <mergeCell ref="G57:H57"/>
    <mergeCell ref="L75:M75"/>
    <mergeCell ref="N78:O78"/>
    <mergeCell ref="N75:O75"/>
    <mergeCell ref="L77:M77"/>
    <mergeCell ref="N77:O77"/>
    <mergeCell ref="L69:M69"/>
    <mergeCell ref="N69:O69"/>
    <mergeCell ref="L70:M70"/>
    <mergeCell ref="N70:O70"/>
    <mergeCell ref="L6:M6"/>
    <mergeCell ref="L62:M62"/>
    <mergeCell ref="N62:O62"/>
    <mergeCell ref="C62:D62"/>
    <mergeCell ref="E62:F62"/>
    <mergeCell ref="G62:H62"/>
    <mergeCell ref="J62:K62"/>
    <mergeCell ref="C17:D17"/>
    <mergeCell ref="E17:F17"/>
    <mergeCell ref="G17:H17"/>
    <mergeCell ref="E6:F6"/>
    <mergeCell ref="G6:H6"/>
    <mergeCell ref="C5:D5"/>
    <mergeCell ref="E5:F5"/>
    <mergeCell ref="G8:H8"/>
    <mergeCell ref="J8:K8"/>
    <mergeCell ref="C7:D7"/>
    <mergeCell ref="E7:F7"/>
    <mergeCell ref="G7:H7"/>
    <mergeCell ref="J7:K7"/>
    <mergeCell ref="C8:D8"/>
    <mergeCell ref="E8:F8"/>
    <mergeCell ref="L8:M8"/>
    <mergeCell ref="N8:O8"/>
    <mergeCell ref="L7:M7"/>
    <mergeCell ref="N7:O7"/>
    <mergeCell ref="L10:M10"/>
    <mergeCell ref="N10:O10"/>
    <mergeCell ref="C9:D9"/>
    <mergeCell ref="J9:K9"/>
    <mergeCell ref="C10:D10"/>
    <mergeCell ref="E10:F10"/>
    <mergeCell ref="G10:H10"/>
    <mergeCell ref="J10:K10"/>
    <mergeCell ref="E9:F9"/>
    <mergeCell ref="G9:H9"/>
    <mergeCell ref="C11:D11"/>
    <mergeCell ref="E11:F11"/>
    <mergeCell ref="J11:K11"/>
    <mergeCell ref="G11:H11"/>
    <mergeCell ref="J34:K34"/>
    <mergeCell ref="E32:F32"/>
    <mergeCell ref="L11:M11"/>
    <mergeCell ref="N11:O11"/>
    <mergeCell ref="J15:K15"/>
    <mergeCell ref="J17:K17"/>
    <mergeCell ref="E20:F20"/>
    <mergeCell ref="G20:H20"/>
    <mergeCell ref="J20:K20"/>
    <mergeCell ref="E19:F19"/>
    <mergeCell ref="N39:O39"/>
    <mergeCell ref="G43:H43"/>
    <mergeCell ref="J43:K43"/>
    <mergeCell ref="L43:M43"/>
    <mergeCell ref="L40:M40"/>
    <mergeCell ref="G40:H40"/>
    <mergeCell ref="J40:K40"/>
    <mergeCell ref="L42:M42"/>
    <mergeCell ref="N41:O41"/>
    <mergeCell ref="N43:O43"/>
    <mergeCell ref="G46:H46"/>
    <mergeCell ref="J46:K46"/>
    <mergeCell ref="C45:D45"/>
    <mergeCell ref="E45:F45"/>
    <mergeCell ref="G45:H45"/>
    <mergeCell ref="J45:K45"/>
    <mergeCell ref="C47:D47"/>
    <mergeCell ref="E47:F47"/>
    <mergeCell ref="G47:H47"/>
    <mergeCell ref="J47:K47"/>
    <mergeCell ref="C48:D48"/>
    <mergeCell ref="E48:F48"/>
    <mergeCell ref="G48:H48"/>
    <mergeCell ref="J48:K48"/>
    <mergeCell ref="G49:H49"/>
    <mergeCell ref="J49:K49"/>
    <mergeCell ref="G53:H53"/>
    <mergeCell ref="J55:K55"/>
    <mergeCell ref="J53:K53"/>
    <mergeCell ref="G51:H51"/>
    <mergeCell ref="J51:K51"/>
    <mergeCell ref="G50:H50"/>
    <mergeCell ref="J50:K50"/>
    <mergeCell ref="G54:H54"/>
    <mergeCell ref="C49:D49"/>
    <mergeCell ref="E49:F49"/>
    <mergeCell ref="C50:D50"/>
    <mergeCell ref="E50:F50"/>
    <mergeCell ref="C51:D51"/>
    <mergeCell ref="E51:F51"/>
    <mergeCell ref="C86:D86"/>
    <mergeCell ref="E86:F86"/>
    <mergeCell ref="C63:D63"/>
    <mergeCell ref="E63:F63"/>
    <mergeCell ref="C71:D71"/>
    <mergeCell ref="E71:F71"/>
    <mergeCell ref="C74:D74"/>
    <mergeCell ref="E74:F74"/>
    <mergeCell ref="N93:O93"/>
    <mergeCell ref="C90:D90"/>
    <mergeCell ref="E90:F90"/>
    <mergeCell ref="G90:H90"/>
    <mergeCell ref="J90:K90"/>
    <mergeCell ref="E93:F93"/>
    <mergeCell ref="G93:H93"/>
    <mergeCell ref="J93:K93"/>
    <mergeCell ref="L93:M93"/>
    <mergeCell ref="N92:O92"/>
    <mergeCell ref="L48:M48"/>
    <mergeCell ref="N48:O48"/>
    <mergeCell ref="N45:O45"/>
    <mergeCell ref="L46:M46"/>
    <mergeCell ref="N46:O46"/>
    <mergeCell ref="L15:M15"/>
    <mergeCell ref="N15:O15"/>
    <mergeCell ref="L12:M12"/>
    <mergeCell ref="N12:O12"/>
    <mergeCell ref="L13:M13"/>
    <mergeCell ref="N13:O13"/>
    <mergeCell ref="L14:M14"/>
    <mergeCell ref="N14:O14"/>
    <mergeCell ref="L9:M9"/>
    <mergeCell ref="N9:O9"/>
    <mergeCell ref="L24:M24"/>
    <mergeCell ref="L37:M37"/>
    <mergeCell ref="L34:M34"/>
    <mergeCell ref="N34:O34"/>
    <mergeCell ref="L31:M31"/>
    <mergeCell ref="N31:O31"/>
    <mergeCell ref="N37:O37"/>
    <mergeCell ref="L35:M35"/>
    <mergeCell ref="N28:O28"/>
    <mergeCell ref="L17:M17"/>
    <mergeCell ref="N17:O17"/>
    <mergeCell ref="L19:M19"/>
    <mergeCell ref="N19:O19"/>
    <mergeCell ref="L18:M18"/>
    <mergeCell ref="N18:O18"/>
    <mergeCell ref="N26:O26"/>
    <mergeCell ref="N22:O22"/>
    <mergeCell ref="N21:O21"/>
    <mergeCell ref="L55:M55"/>
    <mergeCell ref="N55:O55"/>
    <mergeCell ref="N54:O54"/>
    <mergeCell ref="N38:O38"/>
    <mergeCell ref="L50:M50"/>
    <mergeCell ref="L49:M49"/>
    <mergeCell ref="N49:O49"/>
    <mergeCell ref="L45:M45"/>
    <mergeCell ref="N42:O42"/>
    <mergeCell ref="N40:O40"/>
    <mergeCell ref="A4:O4"/>
    <mergeCell ref="B5:B6"/>
    <mergeCell ref="J5:K5"/>
    <mergeCell ref="N5:O5"/>
    <mergeCell ref="J6:K6"/>
    <mergeCell ref="N6:O6"/>
    <mergeCell ref="L5:M5"/>
    <mergeCell ref="A5:A6"/>
    <mergeCell ref="G5:I5"/>
    <mergeCell ref="C6:D6"/>
    <mergeCell ref="L16:M16"/>
    <mergeCell ref="N16:O16"/>
    <mergeCell ref="N24:O24"/>
    <mergeCell ref="L25:M25"/>
    <mergeCell ref="N25:O25"/>
    <mergeCell ref="N20:O20"/>
    <mergeCell ref="L23:M23"/>
    <mergeCell ref="N23:O23"/>
    <mergeCell ref="L26:M26"/>
    <mergeCell ref="A31:A32"/>
    <mergeCell ref="C34:D34"/>
    <mergeCell ref="E34:F34"/>
    <mergeCell ref="A34:A35"/>
    <mergeCell ref="C31:D31"/>
    <mergeCell ref="E31:F31"/>
    <mergeCell ref="G31:H31"/>
    <mergeCell ref="C32:D32"/>
    <mergeCell ref="C35:D35"/>
    <mergeCell ref="A37:A38"/>
    <mergeCell ref="C37:D37"/>
    <mergeCell ref="E37:F37"/>
    <mergeCell ref="B37:B38"/>
    <mergeCell ref="C38:D38"/>
    <mergeCell ref="E38:F38"/>
    <mergeCell ref="G92:H92"/>
    <mergeCell ref="J92:K92"/>
    <mergeCell ref="C39:D39"/>
    <mergeCell ref="E39:F39"/>
    <mergeCell ref="C42:D42"/>
    <mergeCell ref="E42:F42"/>
    <mergeCell ref="G42:H42"/>
    <mergeCell ref="J42:K42"/>
    <mergeCell ref="J87:K87"/>
    <mergeCell ref="G76:H76"/>
    <mergeCell ref="N87:O87"/>
    <mergeCell ref="L76:M76"/>
    <mergeCell ref="N76:O76"/>
    <mergeCell ref="L84:M84"/>
    <mergeCell ref="N84:O84"/>
    <mergeCell ref="N83:O83"/>
    <mergeCell ref="N79:O79"/>
    <mergeCell ref="N81:O81"/>
    <mergeCell ref="L79:M79"/>
    <mergeCell ref="L81:M81"/>
    <mergeCell ref="N61:O61"/>
    <mergeCell ref="L63:M63"/>
    <mergeCell ref="N63:O63"/>
    <mergeCell ref="L83:M83"/>
    <mergeCell ref="L66:M66"/>
    <mergeCell ref="L80:M80"/>
    <mergeCell ref="N80:O80"/>
    <mergeCell ref="N66:O66"/>
    <mergeCell ref="L67:M67"/>
    <mergeCell ref="N67:O67"/>
    <mergeCell ref="N89:O89"/>
    <mergeCell ref="J76:K76"/>
    <mergeCell ref="E83:F83"/>
    <mergeCell ref="G83:H83"/>
    <mergeCell ref="J83:K83"/>
    <mergeCell ref="N86:O86"/>
    <mergeCell ref="L89:M89"/>
    <mergeCell ref="G87:H87"/>
    <mergeCell ref="L86:M86"/>
    <mergeCell ref="L87:M87"/>
    <mergeCell ref="J86:K86"/>
    <mergeCell ref="G63:H63"/>
    <mergeCell ref="C87:D87"/>
    <mergeCell ref="E87:F87"/>
    <mergeCell ref="J67:K67"/>
    <mergeCell ref="J66:K66"/>
    <mergeCell ref="G67:H67"/>
    <mergeCell ref="C66:D66"/>
    <mergeCell ref="E66:F66"/>
    <mergeCell ref="G66:H66"/>
    <mergeCell ref="G55:H55"/>
    <mergeCell ref="E56:F56"/>
    <mergeCell ref="L90:M90"/>
    <mergeCell ref="N90:O90"/>
    <mergeCell ref="E89:F89"/>
    <mergeCell ref="G89:H89"/>
    <mergeCell ref="J89:K89"/>
    <mergeCell ref="G61:H61"/>
    <mergeCell ref="J61:K61"/>
    <mergeCell ref="G86:H86"/>
    <mergeCell ref="L59:M59"/>
    <mergeCell ref="J13:K13"/>
    <mergeCell ref="C14:D14"/>
    <mergeCell ref="E14:F14"/>
    <mergeCell ref="G14:H14"/>
    <mergeCell ref="C13:D13"/>
    <mergeCell ref="E13:F13"/>
    <mergeCell ref="G13:H13"/>
    <mergeCell ref="G56:H56"/>
    <mergeCell ref="E55:F55"/>
    <mergeCell ref="J14:K14"/>
    <mergeCell ref="J16:K16"/>
    <mergeCell ref="J18:K18"/>
    <mergeCell ref="G44:H44"/>
    <mergeCell ref="J44:K44"/>
    <mergeCell ref="G39:H39"/>
    <mergeCell ref="J39:K39"/>
    <mergeCell ref="J32:K32"/>
    <mergeCell ref="G35:H35"/>
    <mergeCell ref="J35:K35"/>
    <mergeCell ref="C12:D12"/>
    <mergeCell ref="E12:F12"/>
    <mergeCell ref="G12:H12"/>
    <mergeCell ref="J12:K12"/>
    <mergeCell ref="C52:D52"/>
    <mergeCell ref="E52:F52"/>
    <mergeCell ref="G52:H52"/>
    <mergeCell ref="J52:K52"/>
    <mergeCell ref="J31:K31"/>
    <mergeCell ref="L32:M32"/>
    <mergeCell ref="L39:M39"/>
    <mergeCell ref="N50:O50"/>
    <mergeCell ref="L47:M47"/>
    <mergeCell ref="L44:M44"/>
    <mergeCell ref="N44:O44"/>
    <mergeCell ref="N35:O35"/>
    <mergeCell ref="N32:O32"/>
    <mergeCell ref="N47:O47"/>
    <mergeCell ref="E35:F35"/>
    <mergeCell ref="G34:H34"/>
    <mergeCell ref="A86:A87"/>
    <mergeCell ref="E78:F78"/>
    <mergeCell ref="A79:A80"/>
    <mergeCell ref="C80:D80"/>
    <mergeCell ref="E80:F80"/>
    <mergeCell ref="A82:A83"/>
    <mergeCell ref="C83:D83"/>
    <mergeCell ref="C81:D81"/>
    <mergeCell ref="C79:D79"/>
    <mergeCell ref="C64:D64"/>
    <mergeCell ref="A96:A98"/>
    <mergeCell ref="C97:D97"/>
    <mergeCell ref="C96:D96"/>
    <mergeCell ref="A92:A93"/>
    <mergeCell ref="C93:D93"/>
    <mergeCell ref="A89:A90"/>
    <mergeCell ref="A75:A76"/>
    <mergeCell ref="A77:A78"/>
    <mergeCell ref="C78:D78"/>
    <mergeCell ref="E54:F54"/>
    <mergeCell ref="C56:D56"/>
    <mergeCell ref="C55:D55"/>
    <mergeCell ref="C61:D61"/>
    <mergeCell ref="E59:F59"/>
    <mergeCell ref="E61:F61"/>
    <mergeCell ref="C60:D60"/>
    <mergeCell ref="E60:F60"/>
    <mergeCell ref="C59:D59"/>
    <mergeCell ref="A15:A16"/>
    <mergeCell ref="C16:D16"/>
    <mergeCell ref="E16:F16"/>
    <mergeCell ref="G16:H16"/>
    <mergeCell ref="A17:A18"/>
    <mergeCell ref="C18:D18"/>
    <mergeCell ref="E18:F18"/>
    <mergeCell ref="G18:H18"/>
    <mergeCell ref="J29:K29"/>
    <mergeCell ref="L29:M29"/>
    <mergeCell ref="N29:O29"/>
    <mergeCell ref="A26:A27"/>
    <mergeCell ref="L27:M27"/>
    <mergeCell ref="N27:O27"/>
    <mergeCell ref="A28:A29"/>
    <mergeCell ref="C29:D29"/>
    <mergeCell ref="E29:F29"/>
    <mergeCell ref="G29:H29"/>
    <mergeCell ref="A22:A23"/>
    <mergeCell ref="C23:D23"/>
    <mergeCell ref="E23:F23"/>
    <mergeCell ref="G23:H23"/>
    <mergeCell ref="C26:D26"/>
    <mergeCell ref="E26:F26"/>
    <mergeCell ref="G26:H26"/>
    <mergeCell ref="J27:K27"/>
    <mergeCell ref="C27:D27"/>
    <mergeCell ref="E27:F27"/>
    <mergeCell ref="G27:H27"/>
    <mergeCell ref="A20:A21"/>
    <mergeCell ref="C21:D21"/>
    <mergeCell ref="E21:F21"/>
    <mergeCell ref="G21:H21"/>
    <mergeCell ref="C30:D30"/>
    <mergeCell ref="E30:F30"/>
    <mergeCell ref="G80:H80"/>
    <mergeCell ref="J80:K80"/>
    <mergeCell ref="J57:K57"/>
    <mergeCell ref="C73:D73"/>
    <mergeCell ref="E73:F73"/>
    <mergeCell ref="C54:D54"/>
    <mergeCell ref="C76:D76"/>
    <mergeCell ref="E76:F76"/>
    <mergeCell ref="G30:H30"/>
    <mergeCell ref="J30:K30"/>
    <mergeCell ref="L30:M30"/>
    <mergeCell ref="N30:O30"/>
    <mergeCell ref="L52:M52"/>
    <mergeCell ref="N52:O52"/>
    <mergeCell ref="A40:A41"/>
    <mergeCell ref="C41:D41"/>
    <mergeCell ref="E41:F41"/>
    <mergeCell ref="G41:H41"/>
    <mergeCell ref="J41:K41"/>
    <mergeCell ref="L41:M41"/>
    <mergeCell ref="L51:M51"/>
    <mergeCell ref="N51:O51"/>
    <mergeCell ref="F96:O98"/>
    <mergeCell ref="C84:D84"/>
    <mergeCell ref="E84:F84"/>
    <mergeCell ref="G84:H84"/>
    <mergeCell ref="J84:K84"/>
    <mergeCell ref="C98:D98"/>
    <mergeCell ref="C92:D92"/>
    <mergeCell ref="E92:F92"/>
    <mergeCell ref="L92:M92"/>
    <mergeCell ref="C89:D89"/>
  </mergeCells>
  <printOptions/>
  <pageMargins left="0.2" right="0.2" top="0.33" bottom="0.27" header="0.23" footer="0.2"/>
  <pageSetup horizontalDpi="600" verticalDpi="600" orientation="portrait" paperSize="9" scale="75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schallnerova</cp:lastModifiedBy>
  <cp:lastPrinted>2005-12-12T14:14:42Z</cp:lastPrinted>
  <dcterms:created xsi:type="dcterms:W3CDTF">2005-05-31T20:06:10Z</dcterms:created>
  <dcterms:modified xsi:type="dcterms:W3CDTF">2005-12-13T07:08:04Z</dcterms:modified>
  <cp:category/>
  <cp:version/>
  <cp:contentType/>
  <cp:contentStatus/>
</cp:coreProperties>
</file>