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95" windowHeight="8700" activeTab="0"/>
  </bookViews>
  <sheets>
    <sheet name="RK-39-2005-50upr1, př. 1upr1" sheetId="1" r:id="rId1"/>
    <sheet name="RK-39-2005-50upr1, př. 2" sheetId="2" r:id="rId2"/>
  </sheets>
  <definedNames>
    <definedName name="_xlnm.Print_Area" localSheetId="1">'RK-39-2005-50upr1, př. 2'!$A$1:$F$39</definedName>
  </definedNames>
  <calcPr fullCalcOnLoad="1"/>
</workbook>
</file>

<file path=xl/sharedStrings.xml><?xml version="1.0" encoding="utf-8"?>
<sst xmlns="http://schemas.openxmlformats.org/spreadsheetml/2006/main" count="197" uniqueCount="141">
  <si>
    <t>Nemovitý majetek § 3522, položka 6351 v Kč</t>
  </si>
  <si>
    <t xml:space="preserve">Dotace ze SR 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</si>
  <si>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</si>
  <si>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</si>
  <si>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</si>
  <si>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>ISPROFIN</t>
  </si>
  <si>
    <t>UZ 00051</t>
  </si>
  <si>
    <t>UZ 00052</t>
  </si>
  <si>
    <t>UZ 00055</t>
  </si>
  <si>
    <t>UZ 00000</t>
  </si>
  <si>
    <t xml:space="preserve">položka 6351 </t>
  </si>
  <si>
    <t>Tabletovací systém výdeje stravy a objednávkový systém zaměstnanců - dokončení</t>
  </si>
  <si>
    <t>dokončení projektové dokumentace "Rekonstrukce a přístavba int.pavilonu" do vydání stavebního povolení</t>
  </si>
  <si>
    <t>stavební úpravy horního podlaží neurologie</t>
  </si>
  <si>
    <t>Lékárna - výdejna léků</t>
  </si>
  <si>
    <t>RTG pracoviště Buchtův kopec</t>
  </si>
  <si>
    <t>REKO gynekologie včetně přístrojového vybavení</t>
  </si>
  <si>
    <t>Movitý majetek § 3522, položka 6351 v Kč</t>
  </si>
  <si>
    <t>dotace "Stravovací provoz"</t>
  </si>
  <si>
    <t>Strojní investice</t>
  </si>
  <si>
    <t>00052</t>
  </si>
  <si>
    <t>dofinancování přístrojového vybavení z roku 2004 - videodueendoskop</t>
  </si>
  <si>
    <t>Skiaskopicko-skiagrafický komplet s C ramenem</t>
  </si>
  <si>
    <t>spirometrický systém</t>
  </si>
  <si>
    <t>defibrilátor</t>
  </si>
  <si>
    <t>přenosné EKG</t>
  </si>
  <si>
    <t>sonda gamakamery</t>
  </si>
  <si>
    <t>server</t>
  </si>
  <si>
    <t>obměna zastaralé výpočetní techniky</t>
  </si>
  <si>
    <t>převozové vozidlo</t>
  </si>
  <si>
    <t>dialyzační přístroje</t>
  </si>
  <si>
    <t>Rezerva na nepředvídané havárie</t>
  </si>
  <si>
    <t>CELKEM investice- movitý majetek</t>
  </si>
  <si>
    <t>CELKEM INVESTICE</t>
  </si>
  <si>
    <t>Schváleno usnesením / návrh na změnu</t>
  </si>
  <si>
    <t xml:space="preserve">0523/15/2005/RK </t>
  </si>
  <si>
    <t>návrh na změnu</t>
  </si>
  <si>
    <t xml:space="preserve">Sklopná stěna s velkoplošným zesilovačem a digitalizací obrazu, fixní kolmá osa rentgenka -zesilovač </t>
  </si>
  <si>
    <t>UZ přístroj vyšší třídy</t>
  </si>
  <si>
    <t>PACS, obrazový archivační a komunikační systém</t>
  </si>
  <si>
    <t>Dotace na investice</t>
  </si>
  <si>
    <t>CELKEM investice- nemovitý m.</t>
  </si>
  <si>
    <t>0770/20/2005/RK</t>
  </si>
  <si>
    <t>sonda UZV</t>
  </si>
  <si>
    <t>kolonoskop</t>
  </si>
  <si>
    <t>mikroskop</t>
  </si>
  <si>
    <t>nástroje pro sály</t>
  </si>
  <si>
    <t>vrtačka</t>
  </si>
  <si>
    <t>RTG pracoviště Buchtův kopec + nemocnice</t>
  </si>
  <si>
    <t>celkem  (s dotací ze SR)</t>
  </si>
  <si>
    <t xml:space="preserve">věž gynekologická </t>
  </si>
  <si>
    <t>UZ gynekologický, otočný instal. Komplex</t>
  </si>
  <si>
    <t>I. Návrh na změnu investičního plánu Nemocnice Nové Město na Moravě</t>
  </si>
  <si>
    <t>REKO gynekologie dokončení</t>
  </si>
  <si>
    <t>Přemístění telefonické ústředny</t>
  </si>
  <si>
    <t>Úprava schodiště dětského oddělení</t>
  </si>
  <si>
    <t>Buchtův kopec - pokoj HOSPIC</t>
  </si>
  <si>
    <t>stavební úpravy ORL</t>
  </si>
  <si>
    <t>Centrální studie na OKB</t>
  </si>
  <si>
    <t>Cytoskop</t>
  </si>
  <si>
    <t>defibrilátor pro ONM</t>
  </si>
  <si>
    <t>ORL optika</t>
  </si>
  <si>
    <t>Infuzní pumpy</t>
  </si>
  <si>
    <t>Infuzní dávkovač</t>
  </si>
  <si>
    <t>Rehabilitační přístroj</t>
  </si>
  <si>
    <t>Přístroj.vybavení výdejny léků</t>
  </si>
  <si>
    <t>Abraze kožní</t>
  </si>
  <si>
    <t>Odpařovač na ARO</t>
  </si>
  <si>
    <t>Bronchoskop</t>
  </si>
  <si>
    <t>Digitální zobrazení - oční</t>
  </si>
  <si>
    <t>Nábytek dětské a ORL</t>
  </si>
  <si>
    <t>Šatny COS, vybavení nábytek</t>
  </si>
  <si>
    <t>Sezení RTG</t>
  </si>
  <si>
    <t>Chirurgie nábytek</t>
  </si>
  <si>
    <t>Zátěžové EKG, kardiovit</t>
  </si>
  <si>
    <t>Lůžko dialyzační</t>
  </si>
  <si>
    <t>Urodynamický přístroj</t>
  </si>
  <si>
    <t>Reko gynekologie - dokončemí</t>
  </si>
  <si>
    <t>tabletovací systém výdeje stravy</t>
  </si>
  <si>
    <t>rozdíl</t>
  </si>
  <si>
    <t>1280/30/2005RK</t>
  </si>
  <si>
    <t>Rezerva na havárie - gynekologie</t>
  </si>
  <si>
    <t>internet kiosek</t>
  </si>
  <si>
    <t>Dotace ze SR - ISPROFIN a jiné zdroje</t>
  </si>
  <si>
    <t>Fond Vysočiny</t>
  </si>
  <si>
    <t>oprava střech</t>
  </si>
  <si>
    <t>opravy stavební</t>
  </si>
  <si>
    <t>malby,nátěry</t>
  </si>
  <si>
    <t>oprava podlah</t>
  </si>
  <si>
    <t>el.instalace</t>
  </si>
  <si>
    <t>oprava ÚT</t>
  </si>
  <si>
    <t>oprava vodovodů</t>
  </si>
  <si>
    <t>opravy ostatní</t>
  </si>
  <si>
    <t>plán v tis.Kč</t>
  </si>
  <si>
    <t>Opravy movitého majektu</t>
  </si>
  <si>
    <t>Opravy nemovitého majetku</t>
  </si>
  <si>
    <t>nezdravotní technika</t>
  </si>
  <si>
    <t>zdravotní techniky</t>
  </si>
  <si>
    <t>dopravní prostředky</t>
  </si>
  <si>
    <t>II. Návrh na změnu plánu oprav</t>
  </si>
  <si>
    <t>počet stran: 3</t>
  </si>
  <si>
    <t>skutečnost v Kč</t>
  </si>
  <si>
    <t>RK-39-2005-50upr1, př. 1upr1</t>
  </si>
  <si>
    <t>počet stran: 1</t>
  </si>
  <si>
    <t>(z titulu plnění příjmů z příkazních smluv u zdravotnických zařízení)</t>
  </si>
  <si>
    <t>Rozpočet příjmů celkem</t>
  </si>
  <si>
    <t>Návrh</t>
  </si>
  <si>
    <t xml:space="preserve">Rozpočet </t>
  </si>
  <si>
    <t>Druh příjmů s ÚZ 00052/</t>
  </si>
  <si>
    <t>na změnu</t>
  </si>
  <si>
    <t>příjmů po</t>
  </si>
  <si>
    <t>/zdravotnické zařízení</t>
  </si>
  <si>
    <t>schválený</t>
  </si>
  <si>
    <t>upravený</t>
  </si>
  <si>
    <t>+  -</t>
  </si>
  <si>
    <t>úpravě</t>
  </si>
  <si>
    <t>3=4-2</t>
  </si>
  <si>
    <t>2132 - Příjmy z pronájmu ostatních nemovitostí</t>
  </si>
  <si>
    <t>Příjmy celkem</t>
  </si>
  <si>
    <t>ORJ</t>
  </si>
  <si>
    <t>Rozpočet výdajů</t>
  </si>
  <si>
    <t>na</t>
  </si>
  <si>
    <t>po</t>
  </si>
  <si>
    <t>změnu</t>
  </si>
  <si>
    <t>4=2 + 3</t>
  </si>
  <si>
    <t>Celkem</t>
  </si>
  <si>
    <t>z toho: Nemocnice Nové Město na Mor.</t>
  </si>
  <si>
    <t>/v Kč/</t>
  </si>
  <si>
    <t>I. Úprava příjmů rozpočtu kraje s ÚZ 00052</t>
  </si>
  <si>
    <t>§/rozpočtová položka/</t>
  </si>
  <si>
    <t>§ 3522 - Ostatní nemocnice</t>
  </si>
  <si>
    <t>z toho: pol. 5331 - příspěvek na provoz</t>
  </si>
  <si>
    <t>v tom: Nemocnice Nové Město na M.</t>
  </si>
  <si>
    <t xml:space="preserve">            pol. 6351 - investiční dotace</t>
  </si>
  <si>
    <t>Rozpočtová skladba u ÚZ 00052</t>
  </si>
  <si>
    <t>II. Úprava výdajů rozpočtu kraje s ÚZ 00052 a úprava ukazatele "Příspěvek na provoz"</t>
  </si>
  <si>
    <r>
      <t xml:space="preserve">         </t>
    </r>
    <r>
      <rPr>
        <b/>
        <sz val="8"/>
        <rFont val="Arial"/>
        <family val="2"/>
      </rPr>
      <t xml:space="preserve"> pol. 5171 - opravy a udržování</t>
    </r>
  </si>
  <si>
    <t>2133 - Příjmy z pronájmu z movitých věcí</t>
  </si>
  <si>
    <t>Návrh na změnu příjmů a výdajů rozpočtu kraje Vysočina na rok 2005</t>
  </si>
  <si>
    <t>RK-39-2005-50upr1, př. 2</t>
  </si>
  <si>
    <t>Převod do investičního fondu na proplacení akcí videgastroskop, laminární box a akce dialyzační přístroje v roce 2006, popř. jiné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</si>
</sst>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9">
    <font>
      <sz val="10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4" fontId="1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3" fontId="2" fillId="0" borderId="7" xfId="20" applyFont="1" applyFill="1" applyBorder="1" applyAlignment="1">
      <alignment horizontal="left" vertical="center" wrapText="1"/>
      <protection/>
    </xf>
    <xf numFmtId="3" fontId="2" fillId="0" borderId="8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9" xfId="20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3" fontId="2" fillId="0" borderId="7" xfId="20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20" applyFont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4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16" xfId="20" applyFont="1" applyBorder="1" applyAlignment="1">
      <alignment horizontal="left" vertical="center" wrapText="1"/>
      <protection/>
    </xf>
    <xf numFmtId="3" fontId="5" fillId="0" borderId="13" xfId="20" applyFont="1" applyFill="1" applyBorder="1" applyAlignment="1">
      <alignment horizontal="left" vertical="center" wrapText="1"/>
      <protection/>
    </xf>
    <xf numFmtId="3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1" fillId="2" borderId="7" xfId="20" applyFont="1" applyFill="1" applyBorder="1" applyAlignment="1">
      <alignment horizontal="left" vertical="center" wrapText="1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30" xfId="0" applyFont="1" applyBorder="1" applyAlignment="1">
      <alignment/>
    </xf>
    <xf numFmtId="4" fontId="15" fillId="0" borderId="31" xfId="0" applyNumberFormat="1" applyFont="1" applyBorder="1" applyAlignment="1">
      <alignment/>
    </xf>
    <xf numFmtId="167" fontId="15" fillId="0" borderId="7" xfId="0" applyNumberFormat="1" applyFont="1" applyBorder="1" applyAlignment="1">
      <alignment/>
    </xf>
    <xf numFmtId="4" fontId="16" fillId="0" borderId="32" xfId="0" applyNumberFormat="1" applyFont="1" applyBorder="1" applyAlignment="1">
      <alignment/>
    </xf>
    <xf numFmtId="4" fontId="16" fillId="0" borderId="8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30" xfId="0" applyFont="1" applyBorder="1" applyAlignment="1">
      <alignment/>
    </xf>
    <xf numFmtId="4" fontId="13" fillId="0" borderId="31" xfId="0" applyNumberFormat="1" applyFont="1" applyBorder="1" applyAlignment="1">
      <alignment/>
    </xf>
    <xf numFmtId="167" fontId="13" fillId="0" borderId="7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7" fillId="0" borderId="8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0" fontId="15" fillId="2" borderId="24" xfId="0" applyFont="1" applyFill="1" applyBorder="1" applyAlignment="1">
      <alignment/>
    </xf>
    <xf numFmtId="4" fontId="16" fillId="2" borderId="25" xfId="0" applyNumberFormat="1" applyFont="1" applyFill="1" applyBorder="1" applyAlignment="1">
      <alignment/>
    </xf>
    <xf numFmtId="167" fontId="16" fillId="2" borderId="24" xfId="0" applyNumberFormat="1" applyFont="1" applyFill="1" applyBorder="1" applyAlignment="1">
      <alignment/>
    </xf>
    <xf numFmtId="4" fontId="16" fillId="2" borderId="34" xfId="0" applyNumberFormat="1" applyFont="1" applyFill="1" applyBorder="1" applyAlignment="1">
      <alignment/>
    </xf>
    <xf numFmtId="4" fontId="16" fillId="2" borderId="26" xfId="0" applyNumberFormat="1" applyFont="1" applyFill="1" applyBorder="1" applyAlignment="1">
      <alignment/>
    </xf>
    <xf numFmtId="4" fontId="16" fillId="2" borderId="28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/>
    </xf>
    <xf numFmtId="0" fontId="13" fillId="0" borderId="23" xfId="0" applyFont="1" applyBorder="1" applyAlignment="1">
      <alignment/>
    </xf>
    <xf numFmtId="167" fontId="16" fillId="0" borderId="7" xfId="0" applyNumberFormat="1" applyFont="1" applyBorder="1" applyAlignment="1">
      <alignment/>
    </xf>
    <xf numFmtId="0" fontId="18" fillId="0" borderId="30" xfId="0" applyFont="1" applyBorder="1" applyAlignment="1">
      <alignment/>
    </xf>
    <xf numFmtId="0" fontId="13" fillId="0" borderId="28" xfId="0" applyFont="1" applyBorder="1" applyAlignment="1">
      <alignment/>
    </xf>
    <xf numFmtId="4" fontId="16" fillId="0" borderId="32" xfId="0" applyNumberFormat="1" applyFont="1" applyFill="1" applyBorder="1" applyAlignment="1">
      <alignment/>
    </xf>
    <xf numFmtId="4" fontId="16" fillId="0" borderId="8" xfId="0" applyNumberFormat="1" applyFont="1" applyFill="1" applyBorder="1" applyAlignment="1">
      <alignment/>
    </xf>
    <xf numFmtId="4" fontId="16" fillId="0" borderId="33" xfId="0" applyNumberFormat="1" applyFont="1" applyFill="1" applyBorder="1" applyAlignment="1">
      <alignment/>
    </xf>
    <xf numFmtId="4" fontId="16" fillId="2" borderId="35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left"/>
    </xf>
    <xf numFmtId="4" fontId="16" fillId="2" borderId="36" xfId="0" applyNumberFormat="1" applyFont="1" applyFill="1" applyBorder="1" applyAlignment="1">
      <alignment/>
    </xf>
    <xf numFmtId="4" fontId="16" fillId="2" borderId="37" xfId="0" applyNumberFormat="1" applyFont="1" applyFill="1" applyBorder="1" applyAlignment="1">
      <alignment/>
    </xf>
    <xf numFmtId="4" fontId="15" fillId="0" borderId="32" xfId="0" applyNumberFormat="1" applyFont="1" applyBorder="1" applyAlignment="1">
      <alignment/>
    </xf>
    <xf numFmtId="4" fontId="13" fillId="0" borderId="33" xfId="0" applyNumberFormat="1" applyFont="1" applyFill="1" applyBorder="1" applyAlignment="1">
      <alignment/>
    </xf>
    <xf numFmtId="4" fontId="15" fillId="0" borderId="8" xfId="0" applyNumberFormat="1" applyFont="1" applyFill="1" applyBorder="1" applyAlignment="1">
      <alignment/>
    </xf>
    <xf numFmtId="0" fontId="15" fillId="0" borderId="30" xfId="0" applyFont="1" applyFill="1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38" xfId="0" applyNumberFormat="1" applyFont="1" applyFill="1" applyBorder="1" applyAlignment="1">
      <alignment vertical="center"/>
    </xf>
    <xf numFmtId="3" fontId="3" fillId="2" borderId="31" xfId="0" applyNumberFormat="1" applyFont="1" applyFill="1" applyBorder="1" applyAlignment="1">
      <alignment vertical="center"/>
    </xf>
    <xf numFmtId="3" fontId="5" fillId="0" borderId="13" xfId="20" applyFont="1" applyFill="1" applyBorder="1" applyAlignment="1">
      <alignment horizontal="left" vertical="center" wrapText="1"/>
      <protection/>
    </xf>
    <xf numFmtId="3" fontId="5" fillId="0" borderId="16" xfId="20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3" fontId="3" fillId="2" borderId="40" xfId="0" applyNumberFormat="1" applyFont="1" applyFill="1" applyBorder="1" applyAlignment="1">
      <alignment vertical="center"/>
    </xf>
    <xf numFmtId="3" fontId="2" fillId="0" borderId="13" xfId="20" applyFont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3" fontId="3" fillId="0" borderId="38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41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167" fontId="1" fillId="0" borderId="43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7" fontId="1" fillId="0" borderId="38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2" borderId="4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1" fillId="2" borderId="4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2" fillId="3" borderId="13" xfId="20" applyFont="1" applyFill="1" applyBorder="1" applyAlignment="1">
      <alignment horizontal="left" vertical="center" wrapText="1"/>
      <protection/>
    </xf>
    <xf numFmtId="3" fontId="2" fillId="3" borderId="16" xfId="20" applyFont="1" applyFill="1" applyBorder="1" applyAlignment="1">
      <alignment horizontal="left" vertical="center" wrapText="1"/>
      <protection/>
    </xf>
    <xf numFmtId="3" fontId="3" fillId="0" borderId="41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1" fillId="3" borderId="4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3" fontId="3" fillId="2" borderId="42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quotePrefix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44" fontId="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4" fillId="2" borderId="3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53" xfId="0" applyFill="1" applyBorder="1" applyAlignment="1">
      <alignment vertical="center" wrapText="1"/>
    </xf>
    <xf numFmtId="0" fontId="0" fillId="2" borderId="54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workbookViewId="0" topLeftCell="A1">
      <selection activeCell="I113" sqref="I113"/>
    </sheetView>
  </sheetViews>
  <sheetFormatPr defaultColWidth="9.00390625" defaultRowHeight="12.75"/>
  <cols>
    <col min="1" max="1" width="26.125" style="0" customWidth="1"/>
    <col min="2" max="2" width="13.875" style="0" customWidth="1"/>
    <col min="3" max="6" width="6.375" style="0" customWidth="1"/>
    <col min="7" max="7" width="5.125" style="0" customWidth="1"/>
    <col min="8" max="8" width="6.125" style="0" customWidth="1"/>
    <col min="9" max="14" width="6.00390625" style="0" customWidth="1"/>
    <col min="15" max="15" width="10.125" style="0" bestFit="1" customWidth="1"/>
    <col min="16" max="16" width="13.625" style="0" bestFit="1" customWidth="1"/>
  </cols>
  <sheetData>
    <row r="1" ht="15">
      <c r="J1" s="32" t="s">
        <v>102</v>
      </c>
    </row>
    <row r="2" ht="15">
      <c r="J2" s="32" t="s">
        <v>100</v>
      </c>
    </row>
    <row r="3" ht="15.75" thickBot="1">
      <c r="A3" s="32" t="s">
        <v>52</v>
      </c>
    </row>
    <row r="4" spans="1:34" ht="33" customHeight="1">
      <c r="A4" s="179" t="s">
        <v>0</v>
      </c>
      <c r="B4" s="191" t="s">
        <v>34</v>
      </c>
      <c r="C4" s="159" t="s">
        <v>1</v>
      </c>
      <c r="D4" s="160"/>
      <c r="E4" s="160" t="s">
        <v>2</v>
      </c>
      <c r="F4" s="155"/>
      <c r="G4" s="155" t="s">
        <v>3</v>
      </c>
      <c r="H4" s="156"/>
      <c r="I4" s="157"/>
      <c r="J4" s="158"/>
      <c r="K4" s="155" t="s">
        <v>4</v>
      </c>
      <c r="L4" s="159"/>
      <c r="M4" s="160" t="s">
        <v>49</v>
      </c>
      <c r="N4" s="16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 customHeight="1" thickBot="1">
      <c r="A5" s="180"/>
      <c r="B5" s="192"/>
      <c r="C5" s="190" t="s">
        <v>5</v>
      </c>
      <c r="D5" s="186"/>
      <c r="E5" s="186" t="s">
        <v>6</v>
      </c>
      <c r="F5" s="188"/>
      <c r="G5" s="171" t="s">
        <v>7</v>
      </c>
      <c r="H5" s="171"/>
      <c r="I5" s="186" t="s">
        <v>8</v>
      </c>
      <c r="J5" s="186"/>
      <c r="K5" s="186" t="s">
        <v>9</v>
      </c>
      <c r="L5" s="186"/>
      <c r="M5" s="186" t="s">
        <v>10</v>
      </c>
      <c r="N5" s="18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20" ht="18.75" customHeight="1">
      <c r="A6" s="22" t="s">
        <v>11</v>
      </c>
      <c r="B6" s="7" t="s">
        <v>35</v>
      </c>
      <c r="C6" s="167"/>
      <c r="D6" s="150"/>
      <c r="E6" s="150">
        <v>0</v>
      </c>
      <c r="F6" s="150"/>
      <c r="G6" s="150"/>
      <c r="H6" s="150"/>
      <c r="I6" s="150"/>
      <c r="J6" s="150"/>
      <c r="K6" s="150">
        <v>3244769</v>
      </c>
      <c r="L6" s="150"/>
      <c r="M6" s="150">
        <f>+C6+E6+G6+I6+K6</f>
        <v>3244769</v>
      </c>
      <c r="N6" s="182"/>
      <c r="O6" s="1"/>
      <c r="Q6" s="1"/>
      <c r="R6" s="1"/>
      <c r="S6" s="1"/>
      <c r="T6" s="1"/>
    </row>
    <row r="7" spans="1:20" ht="28.5" customHeight="1">
      <c r="A7" s="164" t="s">
        <v>12</v>
      </c>
      <c r="B7" s="7" t="s">
        <v>80</v>
      </c>
      <c r="C7" s="166"/>
      <c r="D7" s="162"/>
      <c r="E7" s="162">
        <v>165000</v>
      </c>
      <c r="F7" s="162"/>
      <c r="G7" s="162"/>
      <c r="H7" s="162"/>
      <c r="I7" s="162"/>
      <c r="J7" s="162"/>
      <c r="K7" s="162"/>
      <c r="L7" s="162"/>
      <c r="M7" s="162">
        <f aca="true" t="shared" si="0" ref="M7:M15">SUM(C7:K7)</f>
        <v>165000</v>
      </c>
      <c r="N7" s="163"/>
      <c r="O7" s="1"/>
      <c r="P7" s="13"/>
      <c r="Q7" s="1"/>
      <c r="R7" s="1"/>
      <c r="S7" s="1"/>
      <c r="T7" s="1"/>
    </row>
    <row r="8" spans="1:20" ht="23.25" customHeight="1">
      <c r="A8" s="165"/>
      <c r="B8" s="9"/>
      <c r="C8" s="151"/>
      <c r="D8" s="119"/>
      <c r="E8" s="119">
        <v>165775</v>
      </c>
      <c r="F8" s="119"/>
      <c r="G8" s="119"/>
      <c r="H8" s="119"/>
      <c r="I8" s="119"/>
      <c r="J8" s="119"/>
      <c r="K8" s="119"/>
      <c r="L8" s="119"/>
      <c r="M8" s="119">
        <f>SUM(C8:K8)</f>
        <v>165775</v>
      </c>
      <c r="N8" s="172"/>
      <c r="O8" s="1"/>
      <c r="P8" s="13"/>
      <c r="Q8" s="1"/>
      <c r="R8" s="1"/>
      <c r="S8" s="1"/>
      <c r="T8" s="1"/>
    </row>
    <row r="9" spans="1:20" ht="28.5" customHeight="1">
      <c r="A9" s="164" t="s">
        <v>13</v>
      </c>
      <c r="B9" s="7" t="s">
        <v>35</v>
      </c>
      <c r="C9" s="166"/>
      <c r="D9" s="162"/>
      <c r="E9" s="162">
        <v>600000</v>
      </c>
      <c r="F9" s="162"/>
      <c r="G9" s="162"/>
      <c r="H9" s="162"/>
      <c r="I9" s="162"/>
      <c r="J9" s="162"/>
      <c r="K9" s="162"/>
      <c r="L9" s="162"/>
      <c r="M9" s="162">
        <f t="shared" si="0"/>
        <v>600000</v>
      </c>
      <c r="N9" s="163"/>
      <c r="O9" s="1"/>
      <c r="P9" s="13"/>
      <c r="Q9" s="1"/>
      <c r="R9" s="1"/>
      <c r="S9" s="1"/>
      <c r="T9" s="1"/>
    </row>
    <row r="10" spans="1:20" ht="18.75" customHeight="1">
      <c r="A10" s="165"/>
      <c r="B10" s="9" t="s">
        <v>36</v>
      </c>
      <c r="C10" s="151"/>
      <c r="D10" s="119"/>
      <c r="E10" s="119">
        <v>649607</v>
      </c>
      <c r="F10" s="119"/>
      <c r="G10" s="119"/>
      <c r="H10" s="119"/>
      <c r="I10" s="119"/>
      <c r="J10" s="119"/>
      <c r="K10" s="119"/>
      <c r="L10" s="119"/>
      <c r="M10" s="119">
        <f>SUM(C10:K10)</f>
        <v>649607</v>
      </c>
      <c r="N10" s="172"/>
      <c r="O10" s="1"/>
      <c r="P10" s="13"/>
      <c r="Q10" s="1"/>
      <c r="R10" s="1"/>
      <c r="S10" s="1"/>
      <c r="T10" s="1"/>
    </row>
    <row r="11" spans="1:20" ht="18.75" customHeight="1">
      <c r="A11" s="164" t="s">
        <v>14</v>
      </c>
      <c r="B11" s="7" t="s">
        <v>35</v>
      </c>
      <c r="C11" s="166"/>
      <c r="D11" s="162"/>
      <c r="E11" s="162">
        <v>1784000</v>
      </c>
      <c r="F11" s="162"/>
      <c r="G11" s="162"/>
      <c r="H11" s="162"/>
      <c r="I11" s="162"/>
      <c r="J11" s="162"/>
      <c r="K11" s="162"/>
      <c r="L11" s="162"/>
      <c r="M11" s="162">
        <f t="shared" si="0"/>
        <v>1784000</v>
      </c>
      <c r="N11" s="163"/>
      <c r="O11" s="1"/>
      <c r="P11" s="13"/>
      <c r="Q11" s="1"/>
      <c r="R11" s="1"/>
      <c r="S11" s="1"/>
      <c r="T11" s="1"/>
    </row>
    <row r="12" spans="1:20" ht="18.75" customHeight="1">
      <c r="A12" s="165"/>
      <c r="B12" s="9" t="s">
        <v>36</v>
      </c>
      <c r="C12" s="151"/>
      <c r="D12" s="119"/>
      <c r="E12" s="119">
        <v>2067815</v>
      </c>
      <c r="F12" s="119"/>
      <c r="G12" s="119"/>
      <c r="H12" s="119"/>
      <c r="I12" s="119"/>
      <c r="J12" s="119"/>
      <c r="K12" s="119"/>
      <c r="L12" s="119"/>
      <c r="M12" s="119">
        <f>SUM(C12:K12)</f>
        <v>2067815</v>
      </c>
      <c r="N12" s="172"/>
      <c r="O12" s="1"/>
      <c r="P12" s="13"/>
      <c r="Q12" s="1"/>
      <c r="R12" s="1"/>
      <c r="S12" s="1"/>
      <c r="T12" s="1"/>
    </row>
    <row r="13" spans="1:20" ht="18.75" customHeight="1">
      <c r="A13" s="164" t="s">
        <v>15</v>
      </c>
      <c r="B13" s="7" t="s">
        <v>35</v>
      </c>
      <c r="C13" s="166">
        <v>500000</v>
      </c>
      <c r="D13" s="162"/>
      <c r="E13" s="162">
        <v>700000</v>
      </c>
      <c r="F13" s="162"/>
      <c r="G13" s="162"/>
      <c r="H13" s="162"/>
      <c r="I13" s="162"/>
      <c r="J13" s="162"/>
      <c r="K13" s="162"/>
      <c r="L13" s="162"/>
      <c r="M13" s="162">
        <f t="shared" si="0"/>
        <v>1200000</v>
      </c>
      <c r="N13" s="163"/>
      <c r="O13" s="1"/>
      <c r="P13" s="13"/>
      <c r="Q13" s="1"/>
      <c r="R13" s="1"/>
      <c r="S13" s="1"/>
      <c r="T13" s="1"/>
    </row>
    <row r="14" spans="1:20" ht="18.75" customHeight="1">
      <c r="A14" s="165"/>
      <c r="B14" s="9" t="s">
        <v>36</v>
      </c>
      <c r="C14" s="151">
        <v>0</v>
      </c>
      <c r="D14" s="119"/>
      <c r="E14" s="119">
        <v>0</v>
      </c>
      <c r="F14" s="119"/>
      <c r="G14" s="119"/>
      <c r="H14" s="119"/>
      <c r="I14" s="119"/>
      <c r="J14" s="119"/>
      <c r="K14" s="119"/>
      <c r="L14" s="119"/>
      <c r="M14" s="119">
        <f>SUM(C14:K14)</f>
        <v>0</v>
      </c>
      <c r="N14" s="172"/>
      <c r="O14" s="1"/>
      <c r="P14" s="13"/>
      <c r="Q14" s="1"/>
      <c r="R14" s="1"/>
      <c r="S14" s="1"/>
      <c r="T14" s="1"/>
    </row>
    <row r="15" spans="1:20" ht="24" customHeight="1">
      <c r="A15" s="10" t="s">
        <v>16</v>
      </c>
      <c r="B15" s="23" t="s">
        <v>35</v>
      </c>
      <c r="C15" s="137">
        <v>11000000</v>
      </c>
      <c r="D15" s="133"/>
      <c r="E15" s="133">
        <v>0</v>
      </c>
      <c r="F15" s="133"/>
      <c r="G15" s="133"/>
      <c r="H15" s="133"/>
      <c r="I15" s="133"/>
      <c r="J15" s="133"/>
      <c r="K15" s="133"/>
      <c r="L15" s="133"/>
      <c r="M15" s="133">
        <f t="shared" si="0"/>
        <v>11000000</v>
      </c>
      <c r="N15" s="134"/>
      <c r="O15" s="1"/>
      <c r="Q15" s="1"/>
      <c r="R15" s="1"/>
      <c r="S15" s="1"/>
      <c r="T15" s="1"/>
    </row>
    <row r="16" spans="1:20" ht="18.75" customHeight="1">
      <c r="A16" s="164" t="s">
        <v>53</v>
      </c>
      <c r="B16" s="7"/>
      <c r="C16" s="166">
        <v>1980000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>
        <f aca="true" t="shared" si="1" ref="M16:M28">SUM(C16:K16)</f>
        <v>1980000</v>
      </c>
      <c r="N16" s="163"/>
      <c r="O16" s="1"/>
      <c r="P16" s="13"/>
      <c r="Q16" s="1"/>
      <c r="R16" s="1"/>
      <c r="S16" s="1"/>
      <c r="T16" s="1"/>
    </row>
    <row r="17" spans="1:20" ht="18.75" customHeight="1">
      <c r="A17" s="165"/>
      <c r="B17" s="9" t="s">
        <v>36</v>
      </c>
      <c r="C17" s="151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>
        <f>SUM(C17:K17)</f>
        <v>0</v>
      </c>
      <c r="N17" s="172"/>
      <c r="O17" s="1"/>
      <c r="P17" s="13"/>
      <c r="Q17" s="1"/>
      <c r="R17" s="1"/>
      <c r="S17" s="1"/>
      <c r="T17" s="1"/>
    </row>
    <row r="18" spans="1:20" ht="18.75" customHeight="1">
      <c r="A18" s="10" t="s">
        <v>54</v>
      </c>
      <c r="B18" s="23"/>
      <c r="C18" s="137"/>
      <c r="D18" s="133"/>
      <c r="E18" s="133">
        <v>250000</v>
      </c>
      <c r="F18" s="133"/>
      <c r="G18" s="133"/>
      <c r="H18" s="133"/>
      <c r="I18" s="133"/>
      <c r="J18" s="133"/>
      <c r="K18" s="133"/>
      <c r="L18" s="133"/>
      <c r="M18" s="133">
        <f t="shared" si="1"/>
        <v>250000</v>
      </c>
      <c r="N18" s="134"/>
      <c r="O18" s="1"/>
      <c r="Q18" s="1"/>
      <c r="R18" s="1"/>
      <c r="S18" s="1"/>
      <c r="T18" s="1"/>
    </row>
    <row r="19" spans="1:20" ht="18.75" customHeight="1">
      <c r="A19" s="164" t="s">
        <v>55</v>
      </c>
      <c r="B19" s="7"/>
      <c r="C19" s="166"/>
      <c r="D19" s="162"/>
      <c r="E19" s="162">
        <v>250000</v>
      </c>
      <c r="F19" s="162"/>
      <c r="G19" s="162"/>
      <c r="H19" s="162"/>
      <c r="I19" s="162"/>
      <c r="J19" s="162"/>
      <c r="K19" s="162"/>
      <c r="L19" s="162"/>
      <c r="M19" s="162">
        <f t="shared" si="1"/>
        <v>250000</v>
      </c>
      <c r="N19" s="163"/>
      <c r="O19" s="1"/>
      <c r="P19" s="13"/>
      <c r="Q19" s="1"/>
      <c r="R19" s="1"/>
      <c r="S19" s="1"/>
      <c r="T19" s="1"/>
    </row>
    <row r="20" spans="1:20" ht="18.75" customHeight="1">
      <c r="A20" s="165"/>
      <c r="B20" s="9" t="s">
        <v>36</v>
      </c>
      <c r="C20" s="151"/>
      <c r="D20" s="119"/>
      <c r="E20" s="119">
        <v>218990</v>
      </c>
      <c r="F20" s="119"/>
      <c r="G20" s="119"/>
      <c r="H20" s="119"/>
      <c r="I20" s="119"/>
      <c r="J20" s="119"/>
      <c r="K20" s="119"/>
      <c r="L20" s="119"/>
      <c r="M20" s="119">
        <f>SUM(C20:K20)</f>
        <v>218990</v>
      </c>
      <c r="N20" s="172"/>
      <c r="O20" s="1"/>
      <c r="P20" s="13"/>
      <c r="Q20" s="1"/>
      <c r="R20" s="1"/>
      <c r="S20" s="1"/>
      <c r="T20" s="1"/>
    </row>
    <row r="21" spans="1:20" ht="18.75" customHeight="1">
      <c r="A21" s="164" t="s">
        <v>56</v>
      </c>
      <c r="B21" s="7"/>
      <c r="C21" s="166"/>
      <c r="D21" s="162"/>
      <c r="E21" s="162">
        <v>140000</v>
      </c>
      <c r="F21" s="162"/>
      <c r="G21" s="162"/>
      <c r="H21" s="162"/>
      <c r="I21" s="162"/>
      <c r="J21" s="162"/>
      <c r="K21" s="162"/>
      <c r="L21" s="162"/>
      <c r="M21" s="162">
        <f t="shared" si="1"/>
        <v>140000</v>
      </c>
      <c r="N21" s="163"/>
      <c r="O21" s="1"/>
      <c r="P21" s="13"/>
      <c r="Q21" s="1"/>
      <c r="R21" s="1"/>
      <c r="S21" s="1"/>
      <c r="T21" s="1"/>
    </row>
    <row r="22" spans="1:20" ht="18.75" customHeight="1">
      <c r="A22" s="165"/>
      <c r="B22" s="9" t="s">
        <v>36</v>
      </c>
      <c r="C22" s="151"/>
      <c r="D22" s="119"/>
      <c r="E22" s="119">
        <v>148000</v>
      </c>
      <c r="F22" s="119"/>
      <c r="G22" s="119"/>
      <c r="H22" s="119"/>
      <c r="I22" s="119"/>
      <c r="J22" s="119"/>
      <c r="K22" s="119"/>
      <c r="L22" s="119"/>
      <c r="M22" s="119">
        <f>SUM(C22:K22)</f>
        <v>148000</v>
      </c>
      <c r="N22" s="172"/>
      <c r="O22" s="1"/>
      <c r="P22" s="13"/>
      <c r="Q22" s="1"/>
      <c r="R22" s="1"/>
      <c r="S22" s="1"/>
      <c r="T22" s="1"/>
    </row>
    <row r="23" spans="1:20" ht="18.75" customHeight="1">
      <c r="A23" s="164" t="s">
        <v>57</v>
      </c>
      <c r="B23" s="7"/>
      <c r="C23" s="166"/>
      <c r="D23" s="162"/>
      <c r="E23" s="162">
        <v>60000</v>
      </c>
      <c r="F23" s="162"/>
      <c r="G23" s="162"/>
      <c r="H23" s="162"/>
      <c r="I23" s="162"/>
      <c r="J23" s="162"/>
      <c r="K23" s="162"/>
      <c r="L23" s="162"/>
      <c r="M23" s="162">
        <f t="shared" si="1"/>
        <v>60000</v>
      </c>
      <c r="N23" s="163"/>
      <c r="O23" s="1"/>
      <c r="P23" s="13"/>
      <c r="Q23" s="1"/>
      <c r="R23" s="1"/>
      <c r="S23" s="1"/>
      <c r="T23" s="1"/>
    </row>
    <row r="24" spans="1:20" ht="18.75" customHeight="1">
      <c r="A24" s="165"/>
      <c r="B24" s="9" t="s">
        <v>36</v>
      </c>
      <c r="C24" s="151"/>
      <c r="D24" s="119"/>
      <c r="E24" s="119">
        <v>50000</v>
      </c>
      <c r="F24" s="119"/>
      <c r="G24" s="119"/>
      <c r="H24" s="119"/>
      <c r="I24" s="119"/>
      <c r="J24" s="119"/>
      <c r="K24" s="119"/>
      <c r="L24" s="119"/>
      <c r="M24" s="119">
        <f>SUM(C24:K24)</f>
        <v>50000</v>
      </c>
      <c r="N24" s="172"/>
      <c r="O24" s="1"/>
      <c r="P24" s="13"/>
      <c r="Q24" s="1"/>
      <c r="R24" s="1"/>
      <c r="S24" s="1"/>
      <c r="T24" s="1"/>
    </row>
    <row r="25" spans="1:20" ht="18.75" customHeight="1">
      <c r="A25" s="164" t="s">
        <v>58</v>
      </c>
      <c r="B25" s="7"/>
      <c r="C25" s="166"/>
      <c r="D25" s="162"/>
      <c r="E25" s="162">
        <v>40000</v>
      </c>
      <c r="F25" s="162"/>
      <c r="G25" s="162"/>
      <c r="H25" s="162"/>
      <c r="I25" s="162"/>
      <c r="J25" s="162"/>
      <c r="K25" s="162"/>
      <c r="L25" s="162"/>
      <c r="M25" s="162">
        <f t="shared" si="1"/>
        <v>40000</v>
      </c>
      <c r="N25" s="163"/>
      <c r="O25" s="1"/>
      <c r="P25" s="13"/>
      <c r="Q25" s="1"/>
      <c r="R25" s="1"/>
      <c r="S25" s="1"/>
      <c r="T25" s="1"/>
    </row>
    <row r="26" spans="1:20" ht="18.75" customHeight="1">
      <c r="A26" s="165"/>
      <c r="B26" s="9" t="s">
        <v>36</v>
      </c>
      <c r="C26" s="151"/>
      <c r="D26" s="119"/>
      <c r="E26" s="119">
        <v>28560</v>
      </c>
      <c r="F26" s="119"/>
      <c r="G26" s="119"/>
      <c r="H26" s="119"/>
      <c r="I26" s="119"/>
      <c r="J26" s="119"/>
      <c r="K26" s="119"/>
      <c r="L26" s="119"/>
      <c r="M26" s="119">
        <f>SUM(C26:K26)</f>
        <v>28560</v>
      </c>
      <c r="N26" s="172"/>
      <c r="O26" s="1"/>
      <c r="P26" s="13"/>
      <c r="Q26" s="1"/>
      <c r="R26" s="1"/>
      <c r="S26" s="1"/>
      <c r="T26" s="1"/>
    </row>
    <row r="27" spans="1:20" ht="18.75" customHeight="1">
      <c r="A27" s="164" t="s">
        <v>81</v>
      </c>
      <c r="B27" s="7"/>
      <c r="C27" s="166"/>
      <c r="D27" s="162"/>
      <c r="E27" s="162">
        <v>500000</v>
      </c>
      <c r="F27" s="162"/>
      <c r="G27" s="162"/>
      <c r="H27" s="162"/>
      <c r="I27" s="162"/>
      <c r="J27" s="162"/>
      <c r="K27" s="162"/>
      <c r="L27" s="162"/>
      <c r="M27" s="162">
        <f>SUM(C27:K27)</f>
        <v>500000</v>
      </c>
      <c r="N27" s="163"/>
      <c r="O27" s="1"/>
      <c r="P27" s="13"/>
      <c r="Q27" s="1"/>
      <c r="R27" s="1"/>
      <c r="S27" s="1"/>
      <c r="T27" s="1"/>
    </row>
    <row r="28" spans="1:20" ht="18.75" customHeight="1" thickBot="1">
      <c r="A28" s="165"/>
      <c r="B28" s="9" t="s">
        <v>36</v>
      </c>
      <c r="C28" s="151"/>
      <c r="D28" s="119"/>
      <c r="E28" s="119">
        <v>400000</v>
      </c>
      <c r="F28" s="119"/>
      <c r="G28" s="119"/>
      <c r="H28" s="119"/>
      <c r="I28" s="119"/>
      <c r="J28" s="119"/>
      <c r="K28" s="119"/>
      <c r="L28" s="119"/>
      <c r="M28" s="119">
        <f t="shared" si="1"/>
        <v>400000</v>
      </c>
      <c r="N28" s="172"/>
      <c r="O28" s="1"/>
      <c r="P28" s="13"/>
      <c r="Q28" s="1"/>
      <c r="R28" s="1"/>
      <c r="S28" s="1"/>
      <c r="T28" s="1"/>
    </row>
    <row r="29" spans="1:20" ht="18.75" customHeight="1" thickBot="1">
      <c r="A29" s="2" t="s">
        <v>41</v>
      </c>
      <c r="B29" s="16" t="s">
        <v>42</v>
      </c>
      <c r="C29" s="170">
        <f>+C6+C7+C9+C11+C13+C15+C16+C18+C19+C21+C23+C25+C27</f>
        <v>13480000</v>
      </c>
      <c r="D29" s="170"/>
      <c r="E29" s="170">
        <f>+E6+E7+E9+E11+E13+E15+E16+E18+E19+E21+E23+E25+E27</f>
        <v>4489000</v>
      </c>
      <c r="F29" s="170"/>
      <c r="G29" s="170">
        <f>+G6+G7+G9+G11+G13+G15+G16+G18+G19+G21+G23+G25+G27</f>
        <v>0</v>
      </c>
      <c r="H29" s="170"/>
      <c r="I29" s="170">
        <f>+I6+I7+I9+I11+I13+I15+I16+I18+I19+I21+I23+I25+I27</f>
        <v>0</v>
      </c>
      <c r="J29" s="170"/>
      <c r="K29" s="170">
        <f>+K6+K7+K9+K11+K13+K15+K16+K18+K19+K21+K23+K25+K27</f>
        <v>3244769</v>
      </c>
      <c r="L29" s="170"/>
      <c r="M29" s="170">
        <f>+M6+M7+M9+M11+M13+M15+M16+M18+M19+M21+M23+M25+M27</f>
        <v>21213769</v>
      </c>
      <c r="N29" s="170"/>
      <c r="O29" s="1"/>
      <c r="Q29" s="1"/>
      <c r="R29" s="1"/>
      <c r="S29" s="1"/>
      <c r="T29" s="1"/>
    </row>
    <row r="30" spans="1:20" ht="18.75" customHeight="1" thickBot="1">
      <c r="A30" s="2" t="s">
        <v>41</v>
      </c>
      <c r="B30" s="4" t="s">
        <v>36</v>
      </c>
      <c r="C30" s="154">
        <f>+C6+C8+C10+C12+C14+C15+C17+C18+C20+C22+C24+C26+C28</f>
        <v>11000000</v>
      </c>
      <c r="D30" s="154"/>
      <c r="E30" s="154">
        <f>+E6+E8+E10+E12+E14+E15+E17+E18+E20+E22+E24+E26+E28</f>
        <v>3978747</v>
      </c>
      <c r="F30" s="154"/>
      <c r="G30" s="154">
        <f>+G6+G8+G10+G12+G14+G15+G17+G18+G20+G22+G24+G26+G28</f>
        <v>0</v>
      </c>
      <c r="H30" s="154"/>
      <c r="I30" s="154">
        <f>+I6+I8+I10+I12+I14+I15+I17+I18+I20+I22+I24+I26+I28</f>
        <v>0</v>
      </c>
      <c r="J30" s="154"/>
      <c r="K30" s="154">
        <f>+K6+K8+K10+K12+K14+K15+K17+K18+K20+K22+K24+K26+K28</f>
        <v>3244769</v>
      </c>
      <c r="L30" s="154"/>
      <c r="M30" s="154">
        <f>+M6+M8+M10+M12+M14+M15+M17+M18+M20+M22+M24+M26+M28</f>
        <v>18223516</v>
      </c>
      <c r="N30" s="154"/>
      <c r="O30" s="1"/>
      <c r="Q30" s="1"/>
      <c r="R30" s="1"/>
      <c r="S30" s="1"/>
      <c r="T30" s="1"/>
    </row>
    <row r="31" ht="13.5" thickBot="1"/>
    <row r="32" spans="1:34" ht="33.75" customHeight="1">
      <c r="A32" s="179" t="s">
        <v>17</v>
      </c>
      <c r="B32" s="176" t="s">
        <v>34</v>
      </c>
      <c r="C32" s="160" t="s">
        <v>83</v>
      </c>
      <c r="D32" s="160"/>
      <c r="E32" s="160" t="s">
        <v>2</v>
      </c>
      <c r="F32" s="155"/>
      <c r="G32" s="155" t="s">
        <v>3</v>
      </c>
      <c r="H32" s="156"/>
      <c r="I32" s="157" t="s">
        <v>18</v>
      </c>
      <c r="J32" s="158"/>
      <c r="K32" s="155" t="s">
        <v>4</v>
      </c>
      <c r="L32" s="159"/>
      <c r="M32" s="160" t="s">
        <v>49</v>
      </c>
      <c r="N32" s="16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7.25" customHeight="1" thickBot="1">
      <c r="A33" s="180" t="s">
        <v>19</v>
      </c>
      <c r="B33" s="177"/>
      <c r="C33" s="171" t="s">
        <v>84</v>
      </c>
      <c r="D33" s="171"/>
      <c r="E33" s="186" t="s">
        <v>6</v>
      </c>
      <c r="F33" s="188"/>
      <c r="G33" s="189" t="s">
        <v>20</v>
      </c>
      <c r="H33" s="186"/>
      <c r="I33" s="186" t="s">
        <v>8</v>
      </c>
      <c r="J33" s="186"/>
      <c r="K33" s="186" t="s">
        <v>9</v>
      </c>
      <c r="L33" s="186"/>
      <c r="M33" s="186" t="s">
        <v>10</v>
      </c>
      <c r="N33" s="18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7.25" customHeight="1">
      <c r="A34" s="14" t="s">
        <v>21</v>
      </c>
      <c r="B34" s="15" t="s">
        <v>35</v>
      </c>
      <c r="C34" s="152"/>
      <c r="D34" s="152"/>
      <c r="E34" s="152">
        <v>464000</v>
      </c>
      <c r="F34" s="152"/>
      <c r="G34" s="152"/>
      <c r="H34" s="152"/>
      <c r="I34" s="152"/>
      <c r="J34" s="152"/>
      <c r="K34" s="152"/>
      <c r="L34" s="152"/>
      <c r="M34" s="152">
        <f>+C34+E34+G34+I34+K34</f>
        <v>464000</v>
      </c>
      <c r="N34" s="1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25" customHeight="1">
      <c r="A35" s="10" t="s">
        <v>22</v>
      </c>
      <c r="B35" s="11" t="s">
        <v>42</v>
      </c>
      <c r="C35" s="131"/>
      <c r="D35" s="137"/>
      <c r="E35" s="131">
        <v>0</v>
      </c>
      <c r="F35" s="137"/>
      <c r="G35" s="131"/>
      <c r="H35" s="137"/>
      <c r="I35" s="131"/>
      <c r="J35" s="137"/>
      <c r="K35" s="135">
        <v>0</v>
      </c>
      <c r="L35" s="136"/>
      <c r="M35" s="131">
        <f>SUM(C35:L35)</f>
        <v>0</v>
      </c>
      <c r="N35" s="13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5" customFormat="1" ht="17.25" customHeight="1">
      <c r="A36" s="34" t="s">
        <v>37</v>
      </c>
      <c r="B36" s="35"/>
      <c r="C36" s="149"/>
      <c r="D36" s="149"/>
      <c r="E36" s="133">
        <v>0</v>
      </c>
      <c r="F36" s="133"/>
      <c r="G36" s="149"/>
      <c r="H36" s="149"/>
      <c r="I36" s="149"/>
      <c r="J36" s="149"/>
      <c r="K36" s="133">
        <v>5898000</v>
      </c>
      <c r="L36" s="133"/>
      <c r="M36" s="131">
        <f>SUM(C36:L36)</f>
        <v>5898000</v>
      </c>
      <c r="N36" s="1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s="25" customFormat="1" ht="17.25" customHeight="1">
      <c r="A37" s="34" t="s">
        <v>38</v>
      </c>
      <c r="B37" s="35"/>
      <c r="C37" s="149"/>
      <c r="D37" s="149"/>
      <c r="E37" s="133">
        <v>0</v>
      </c>
      <c r="F37" s="133"/>
      <c r="G37" s="149"/>
      <c r="H37" s="149"/>
      <c r="I37" s="149"/>
      <c r="J37" s="149"/>
      <c r="K37" s="133">
        <v>3517500</v>
      </c>
      <c r="L37" s="133"/>
      <c r="M37" s="131">
        <f>SUM(C37:L37)</f>
        <v>3517500</v>
      </c>
      <c r="N37" s="1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s="25" customFormat="1" ht="17.25" customHeight="1">
      <c r="A38" s="34" t="s">
        <v>39</v>
      </c>
      <c r="B38" s="35"/>
      <c r="C38" s="149"/>
      <c r="D38" s="149"/>
      <c r="E38" s="133">
        <v>0</v>
      </c>
      <c r="F38" s="133"/>
      <c r="G38" s="149"/>
      <c r="H38" s="149"/>
      <c r="I38" s="149"/>
      <c r="J38" s="149"/>
      <c r="K38" s="133">
        <v>3146850</v>
      </c>
      <c r="L38" s="133"/>
      <c r="M38" s="131">
        <f>SUM(C38:L38)</f>
        <v>3146850</v>
      </c>
      <c r="N38" s="1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7.25" customHeight="1">
      <c r="A39" s="34" t="s">
        <v>23</v>
      </c>
      <c r="B39" s="35"/>
      <c r="C39" s="149"/>
      <c r="D39" s="149"/>
      <c r="E39" s="133">
        <v>109471</v>
      </c>
      <c r="F39" s="133"/>
      <c r="G39" s="149"/>
      <c r="H39" s="149"/>
      <c r="I39" s="149"/>
      <c r="J39" s="149"/>
      <c r="K39" s="133"/>
      <c r="L39" s="133"/>
      <c r="M39" s="131">
        <f>+C39+E39+G39+I39+K39</f>
        <v>109471</v>
      </c>
      <c r="N39" s="13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7.25" customHeight="1">
      <c r="A40" s="34" t="s">
        <v>24</v>
      </c>
      <c r="B40" s="35"/>
      <c r="C40" s="149"/>
      <c r="D40" s="149"/>
      <c r="E40" s="133">
        <v>243164</v>
      </c>
      <c r="F40" s="133"/>
      <c r="G40" s="149"/>
      <c r="H40" s="149"/>
      <c r="I40" s="149"/>
      <c r="J40" s="149"/>
      <c r="K40" s="133"/>
      <c r="L40" s="133"/>
      <c r="M40" s="131">
        <f>+C40+E40+G40+I40+K40</f>
        <v>243164</v>
      </c>
      <c r="N40" s="13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25" customHeight="1">
      <c r="A41" s="34" t="s">
        <v>25</v>
      </c>
      <c r="B41" s="35"/>
      <c r="C41" s="149"/>
      <c r="D41" s="149"/>
      <c r="E41" s="133">
        <v>74000</v>
      </c>
      <c r="F41" s="133"/>
      <c r="G41" s="149"/>
      <c r="H41" s="149"/>
      <c r="I41" s="149"/>
      <c r="J41" s="149"/>
      <c r="K41" s="133"/>
      <c r="L41" s="133"/>
      <c r="M41" s="131">
        <f>+C41+E41+G41+I41+K41</f>
        <v>74000</v>
      </c>
      <c r="N41" s="13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7.25" customHeight="1">
      <c r="A42" s="34" t="s">
        <v>26</v>
      </c>
      <c r="B42" s="35"/>
      <c r="C42" s="149"/>
      <c r="D42" s="149"/>
      <c r="E42" s="133">
        <v>409500</v>
      </c>
      <c r="F42" s="133"/>
      <c r="G42" s="149"/>
      <c r="H42" s="149"/>
      <c r="I42" s="149"/>
      <c r="J42" s="149"/>
      <c r="K42" s="133"/>
      <c r="L42" s="133"/>
      <c r="M42" s="131">
        <f aca="true" t="shared" si="2" ref="M42:M62">SUM(C42:L42)</f>
        <v>409500</v>
      </c>
      <c r="N42" s="13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7.25" customHeight="1">
      <c r="A43" s="34" t="s">
        <v>27</v>
      </c>
      <c r="B43" s="35"/>
      <c r="C43" s="149"/>
      <c r="D43" s="149"/>
      <c r="E43" s="133">
        <v>1431415</v>
      </c>
      <c r="F43" s="133"/>
      <c r="G43" s="149"/>
      <c r="H43" s="149"/>
      <c r="I43" s="149"/>
      <c r="J43" s="149"/>
      <c r="K43" s="133"/>
      <c r="L43" s="133"/>
      <c r="M43" s="131">
        <f t="shared" si="2"/>
        <v>1431415</v>
      </c>
      <c r="N43" s="13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7.25" customHeight="1">
      <c r="A44" s="122" t="s">
        <v>28</v>
      </c>
      <c r="B44" s="26"/>
      <c r="C44" s="168"/>
      <c r="D44" s="168"/>
      <c r="E44" s="169">
        <v>90000</v>
      </c>
      <c r="F44" s="169"/>
      <c r="G44" s="168"/>
      <c r="H44" s="168"/>
      <c r="I44" s="168"/>
      <c r="J44" s="168"/>
      <c r="K44" s="169"/>
      <c r="L44" s="169"/>
      <c r="M44" s="131">
        <f t="shared" si="2"/>
        <v>90000</v>
      </c>
      <c r="N44" s="13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7.25" customHeight="1">
      <c r="A45" s="123"/>
      <c r="B45" s="27" t="s">
        <v>36</v>
      </c>
      <c r="C45" s="118"/>
      <c r="D45" s="118"/>
      <c r="E45" s="119">
        <v>89850</v>
      </c>
      <c r="F45" s="119"/>
      <c r="G45" s="118"/>
      <c r="H45" s="118"/>
      <c r="I45" s="118"/>
      <c r="J45" s="118"/>
      <c r="K45" s="119"/>
      <c r="L45" s="119"/>
      <c r="M45" s="120">
        <f t="shared" si="2"/>
        <v>89850</v>
      </c>
      <c r="N45" s="12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7.25" customHeight="1">
      <c r="A46" s="34" t="s">
        <v>29</v>
      </c>
      <c r="B46" s="35"/>
      <c r="C46" s="149"/>
      <c r="D46" s="149"/>
      <c r="E46" s="133">
        <v>900000</v>
      </c>
      <c r="F46" s="133"/>
      <c r="G46" s="149"/>
      <c r="H46" s="149"/>
      <c r="I46" s="149"/>
      <c r="J46" s="149"/>
      <c r="K46" s="133"/>
      <c r="L46" s="133"/>
      <c r="M46" s="131">
        <f t="shared" si="2"/>
        <v>900000</v>
      </c>
      <c r="N46" s="13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7.25" customHeight="1">
      <c r="A47" s="34" t="s">
        <v>30</v>
      </c>
      <c r="B47" s="35"/>
      <c r="C47" s="149"/>
      <c r="D47" s="149"/>
      <c r="E47" s="133">
        <v>2000000</v>
      </c>
      <c r="F47" s="133"/>
      <c r="G47" s="149"/>
      <c r="H47" s="149"/>
      <c r="I47" s="149"/>
      <c r="J47" s="149"/>
      <c r="K47" s="133"/>
      <c r="L47" s="133"/>
      <c r="M47" s="131">
        <f t="shared" si="2"/>
        <v>2000000</v>
      </c>
      <c r="N47" s="13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5" customFormat="1" ht="17.25" customHeight="1">
      <c r="A48" s="34" t="s">
        <v>13</v>
      </c>
      <c r="B48" s="35"/>
      <c r="C48" s="149"/>
      <c r="D48" s="149"/>
      <c r="E48" s="133">
        <v>0</v>
      </c>
      <c r="F48" s="133"/>
      <c r="G48" s="149"/>
      <c r="H48" s="149"/>
      <c r="I48" s="149"/>
      <c r="J48" s="149"/>
      <c r="K48" s="133"/>
      <c r="L48" s="133"/>
      <c r="M48" s="131">
        <f t="shared" si="2"/>
        <v>0</v>
      </c>
      <c r="N48" s="1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7.25" customHeight="1">
      <c r="A49" s="17" t="s">
        <v>14</v>
      </c>
      <c r="B49" s="7" t="s">
        <v>35</v>
      </c>
      <c r="C49" s="150"/>
      <c r="D49" s="150"/>
      <c r="E49" s="150">
        <v>600000</v>
      </c>
      <c r="F49" s="150"/>
      <c r="G49" s="150"/>
      <c r="H49" s="150"/>
      <c r="I49" s="150"/>
      <c r="J49" s="150"/>
      <c r="K49" s="150"/>
      <c r="L49" s="150"/>
      <c r="M49" s="150">
        <f t="shared" si="2"/>
        <v>600000</v>
      </c>
      <c r="N49" s="18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7.25" customHeight="1">
      <c r="A50" s="34" t="s">
        <v>15</v>
      </c>
      <c r="B50" s="35"/>
      <c r="C50" s="149"/>
      <c r="D50" s="149"/>
      <c r="E50" s="133">
        <v>0</v>
      </c>
      <c r="F50" s="133"/>
      <c r="G50" s="149"/>
      <c r="H50" s="149"/>
      <c r="I50" s="149"/>
      <c r="J50" s="149"/>
      <c r="K50" s="133"/>
      <c r="L50" s="133"/>
      <c r="M50" s="131">
        <f t="shared" si="2"/>
        <v>0</v>
      </c>
      <c r="N50" s="13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7.25" customHeight="1">
      <c r="A51" s="34" t="s">
        <v>43</v>
      </c>
      <c r="B51" s="35"/>
      <c r="C51" s="149"/>
      <c r="D51" s="149"/>
      <c r="E51" s="133">
        <v>625800</v>
      </c>
      <c r="F51" s="133"/>
      <c r="G51" s="149"/>
      <c r="H51" s="149"/>
      <c r="I51" s="149"/>
      <c r="J51" s="149"/>
      <c r="K51" s="133"/>
      <c r="L51" s="133"/>
      <c r="M51" s="131">
        <f t="shared" si="2"/>
        <v>625800</v>
      </c>
      <c r="N51" s="13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7.25" customHeight="1">
      <c r="A52" s="34" t="s">
        <v>44</v>
      </c>
      <c r="B52" s="35"/>
      <c r="C52" s="149"/>
      <c r="D52" s="149"/>
      <c r="E52" s="133">
        <v>714000</v>
      </c>
      <c r="F52" s="133"/>
      <c r="G52" s="149"/>
      <c r="H52" s="149"/>
      <c r="I52" s="149"/>
      <c r="J52" s="149"/>
      <c r="K52" s="133"/>
      <c r="L52" s="133"/>
      <c r="M52" s="131">
        <f t="shared" si="2"/>
        <v>714000</v>
      </c>
      <c r="N52" s="13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7.25" customHeight="1">
      <c r="A53" s="34" t="s">
        <v>45</v>
      </c>
      <c r="B53" s="35"/>
      <c r="C53" s="149"/>
      <c r="D53" s="149"/>
      <c r="E53" s="133">
        <v>148602</v>
      </c>
      <c r="F53" s="133"/>
      <c r="G53" s="149"/>
      <c r="H53" s="149"/>
      <c r="I53" s="149"/>
      <c r="J53" s="149"/>
      <c r="K53" s="133"/>
      <c r="L53" s="133"/>
      <c r="M53" s="131">
        <f t="shared" si="2"/>
        <v>148602</v>
      </c>
      <c r="N53" s="13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7.25" customHeight="1">
      <c r="A54" s="34" t="s">
        <v>46</v>
      </c>
      <c r="B54" s="35"/>
      <c r="C54" s="149"/>
      <c r="D54" s="149"/>
      <c r="E54" s="133">
        <v>381849</v>
      </c>
      <c r="F54" s="133"/>
      <c r="G54" s="149"/>
      <c r="H54" s="149"/>
      <c r="I54" s="149"/>
      <c r="J54" s="149"/>
      <c r="K54" s="133"/>
      <c r="L54" s="133"/>
      <c r="M54" s="131">
        <f t="shared" si="2"/>
        <v>381849</v>
      </c>
      <c r="N54" s="13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7.25" customHeight="1">
      <c r="A55" s="34" t="s">
        <v>51</v>
      </c>
      <c r="B55" s="35"/>
      <c r="C55" s="149"/>
      <c r="D55" s="149"/>
      <c r="E55" s="133">
        <v>104790</v>
      </c>
      <c r="F55" s="133"/>
      <c r="G55" s="149"/>
      <c r="H55" s="149"/>
      <c r="I55" s="149"/>
      <c r="J55" s="149"/>
      <c r="K55" s="133"/>
      <c r="L55" s="133"/>
      <c r="M55" s="131">
        <f t="shared" si="2"/>
        <v>104790</v>
      </c>
      <c r="N55" s="13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7.25" customHeight="1">
      <c r="A56" s="34" t="s">
        <v>50</v>
      </c>
      <c r="B56" s="35"/>
      <c r="C56" s="149"/>
      <c r="D56" s="149"/>
      <c r="E56" s="133">
        <v>1456918</v>
      </c>
      <c r="F56" s="133"/>
      <c r="G56" s="149"/>
      <c r="H56" s="149"/>
      <c r="I56" s="149"/>
      <c r="J56" s="149"/>
      <c r="K56" s="133"/>
      <c r="L56" s="133"/>
      <c r="M56" s="131">
        <f t="shared" si="2"/>
        <v>1456918</v>
      </c>
      <c r="N56" s="13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7.25" customHeight="1">
      <c r="A57" s="34" t="s">
        <v>47</v>
      </c>
      <c r="B57" s="35"/>
      <c r="C57" s="149"/>
      <c r="D57" s="149"/>
      <c r="E57" s="133">
        <v>249932</v>
      </c>
      <c r="F57" s="133"/>
      <c r="G57" s="149"/>
      <c r="H57" s="149"/>
      <c r="I57" s="149"/>
      <c r="J57" s="149"/>
      <c r="K57" s="133"/>
      <c r="L57" s="133"/>
      <c r="M57" s="131">
        <f t="shared" si="2"/>
        <v>249932</v>
      </c>
      <c r="N57" s="13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5" customFormat="1" ht="17.25" customHeight="1">
      <c r="A58" s="10" t="s">
        <v>78</v>
      </c>
      <c r="B58" s="36"/>
      <c r="C58" s="133"/>
      <c r="D58" s="133"/>
      <c r="E58" s="133"/>
      <c r="F58" s="133"/>
      <c r="G58" s="133"/>
      <c r="H58" s="133"/>
      <c r="I58" s="133"/>
      <c r="J58" s="133"/>
      <c r="K58" s="133">
        <v>1350000</v>
      </c>
      <c r="L58" s="133"/>
      <c r="M58" s="133">
        <f t="shared" si="2"/>
        <v>1350000</v>
      </c>
      <c r="N58" s="13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17.25" customHeight="1">
      <c r="A59" s="122" t="s">
        <v>82</v>
      </c>
      <c r="B59" s="26"/>
      <c r="C59" s="124"/>
      <c r="D59" s="124"/>
      <c r="E59" s="124">
        <v>221554</v>
      </c>
      <c r="F59" s="124"/>
      <c r="G59" s="125"/>
      <c r="H59" s="125"/>
      <c r="I59" s="125"/>
      <c r="J59" s="125"/>
      <c r="K59" s="124">
        <v>82881</v>
      </c>
      <c r="L59" s="124"/>
      <c r="M59" s="131">
        <f t="shared" si="2"/>
        <v>304435</v>
      </c>
      <c r="N59" s="13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7.25" customHeight="1">
      <c r="A60" s="123"/>
      <c r="B60" s="27" t="s">
        <v>36</v>
      </c>
      <c r="C60" s="118">
        <v>146640</v>
      </c>
      <c r="D60" s="118"/>
      <c r="E60" s="119">
        <f>163435-15435-22000</f>
        <v>126000</v>
      </c>
      <c r="F60" s="119"/>
      <c r="G60" s="118"/>
      <c r="H60" s="118"/>
      <c r="I60" s="118"/>
      <c r="J60" s="118"/>
      <c r="K60" s="119">
        <v>0</v>
      </c>
      <c r="L60" s="119"/>
      <c r="M60" s="120">
        <f>SUM(C60:L60)</f>
        <v>272640</v>
      </c>
      <c r="N60" s="12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7.25" customHeight="1">
      <c r="A61" s="34" t="s">
        <v>48</v>
      </c>
      <c r="B61" s="35"/>
      <c r="C61" s="149">
        <v>1000000</v>
      </c>
      <c r="D61" s="149"/>
      <c r="E61" s="133">
        <v>2398850</v>
      </c>
      <c r="F61" s="133"/>
      <c r="G61" s="149"/>
      <c r="H61" s="149"/>
      <c r="I61" s="149"/>
      <c r="J61" s="149"/>
      <c r="K61" s="133"/>
      <c r="L61" s="133"/>
      <c r="M61" s="131">
        <f>SUM(C61:L61)</f>
        <v>3398850</v>
      </c>
      <c r="N61" s="13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7.25" customHeight="1">
      <c r="A62" s="10" t="s">
        <v>59</v>
      </c>
      <c r="B62" s="11"/>
      <c r="C62" s="131"/>
      <c r="D62" s="137"/>
      <c r="E62" s="131">
        <v>201757</v>
      </c>
      <c r="F62" s="137"/>
      <c r="G62" s="131"/>
      <c r="H62" s="137"/>
      <c r="I62" s="131"/>
      <c r="J62" s="137"/>
      <c r="K62" s="135"/>
      <c r="L62" s="136"/>
      <c r="M62" s="131">
        <f t="shared" si="2"/>
        <v>201757</v>
      </c>
      <c r="N62" s="13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7.25" customHeight="1">
      <c r="A63" s="10" t="s">
        <v>60</v>
      </c>
      <c r="B63" s="11"/>
      <c r="C63" s="131"/>
      <c r="D63" s="137"/>
      <c r="E63" s="131">
        <v>51344</v>
      </c>
      <c r="F63" s="137"/>
      <c r="G63" s="131"/>
      <c r="H63" s="137"/>
      <c r="I63" s="131"/>
      <c r="J63" s="137"/>
      <c r="K63" s="135"/>
      <c r="L63" s="136"/>
      <c r="M63" s="131">
        <f aca="true" t="shared" si="3" ref="M63:M79">SUM(C63:L63)</f>
        <v>51344</v>
      </c>
      <c r="N63" s="13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7.25" customHeight="1">
      <c r="A64" s="10" t="s">
        <v>61</v>
      </c>
      <c r="B64" s="11"/>
      <c r="C64" s="131"/>
      <c r="D64" s="137"/>
      <c r="E64" s="131">
        <v>79258</v>
      </c>
      <c r="F64" s="137"/>
      <c r="G64" s="131"/>
      <c r="H64" s="137"/>
      <c r="I64" s="131"/>
      <c r="J64" s="137"/>
      <c r="K64" s="135"/>
      <c r="L64" s="136"/>
      <c r="M64" s="131">
        <f t="shared" si="3"/>
        <v>79258</v>
      </c>
      <c r="N64" s="13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7.25" customHeight="1">
      <c r="A65" s="122" t="s">
        <v>62</v>
      </c>
      <c r="B65" s="26"/>
      <c r="C65" s="124"/>
      <c r="D65" s="124"/>
      <c r="E65" s="124">
        <v>340800</v>
      </c>
      <c r="F65" s="124"/>
      <c r="G65" s="125"/>
      <c r="H65" s="125"/>
      <c r="I65" s="125"/>
      <c r="J65" s="125"/>
      <c r="K65" s="124"/>
      <c r="L65" s="124"/>
      <c r="M65" s="131">
        <f t="shared" si="3"/>
        <v>340800</v>
      </c>
      <c r="N65" s="13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7.25" customHeight="1">
      <c r="A66" s="123"/>
      <c r="B66" s="27"/>
      <c r="C66" s="118"/>
      <c r="D66" s="118"/>
      <c r="E66" s="119">
        <v>0</v>
      </c>
      <c r="F66" s="119"/>
      <c r="G66" s="118"/>
      <c r="H66" s="118"/>
      <c r="I66" s="118"/>
      <c r="J66" s="118"/>
      <c r="K66" s="119"/>
      <c r="L66" s="119"/>
      <c r="M66" s="120">
        <f>SUM(C66:L66)</f>
        <v>0</v>
      </c>
      <c r="N66" s="12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7.25" customHeight="1">
      <c r="A67" s="122" t="s">
        <v>63</v>
      </c>
      <c r="B67" s="26"/>
      <c r="C67" s="124"/>
      <c r="D67" s="124"/>
      <c r="E67" s="124">
        <v>250000</v>
      </c>
      <c r="F67" s="124"/>
      <c r="G67" s="125"/>
      <c r="H67" s="125"/>
      <c r="I67" s="125"/>
      <c r="J67" s="125"/>
      <c r="K67" s="124"/>
      <c r="L67" s="124"/>
      <c r="M67" s="131">
        <f t="shared" si="3"/>
        <v>250000</v>
      </c>
      <c r="N67" s="13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7.25" customHeight="1">
      <c r="A68" s="123"/>
      <c r="B68" s="27"/>
      <c r="C68" s="118"/>
      <c r="D68" s="118"/>
      <c r="E68" s="119">
        <v>0</v>
      </c>
      <c r="F68" s="119"/>
      <c r="G68" s="118"/>
      <c r="H68" s="118"/>
      <c r="I68" s="118"/>
      <c r="J68" s="118"/>
      <c r="K68" s="119"/>
      <c r="L68" s="119"/>
      <c r="M68" s="120">
        <f>SUM(C68:L68)</f>
        <v>0</v>
      </c>
      <c r="N68" s="12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7.25" customHeight="1">
      <c r="A69" s="10" t="s">
        <v>64</v>
      </c>
      <c r="B69" s="11"/>
      <c r="C69" s="131"/>
      <c r="D69" s="137"/>
      <c r="E69" s="131">
        <v>101850</v>
      </c>
      <c r="F69" s="137"/>
      <c r="G69" s="131"/>
      <c r="H69" s="137"/>
      <c r="I69" s="131"/>
      <c r="J69" s="137"/>
      <c r="K69" s="135"/>
      <c r="L69" s="136"/>
      <c r="M69" s="131">
        <f t="shared" si="3"/>
        <v>101850</v>
      </c>
      <c r="N69" s="13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7.25" customHeight="1">
      <c r="A70" s="10" t="s">
        <v>65</v>
      </c>
      <c r="B70" s="11"/>
      <c r="C70" s="131"/>
      <c r="D70" s="137"/>
      <c r="E70" s="131">
        <v>700000</v>
      </c>
      <c r="F70" s="137"/>
      <c r="G70" s="131"/>
      <c r="H70" s="137"/>
      <c r="I70" s="131"/>
      <c r="J70" s="137"/>
      <c r="K70" s="135"/>
      <c r="L70" s="136"/>
      <c r="M70" s="131">
        <f t="shared" si="3"/>
        <v>700000</v>
      </c>
      <c r="N70" s="13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7.25" customHeight="1">
      <c r="A71" s="10" t="s">
        <v>66</v>
      </c>
      <c r="B71" s="11"/>
      <c r="C71" s="131"/>
      <c r="D71" s="137"/>
      <c r="E71" s="131">
        <v>169000</v>
      </c>
      <c r="F71" s="137"/>
      <c r="G71" s="131"/>
      <c r="H71" s="137"/>
      <c r="I71" s="131"/>
      <c r="J71" s="137"/>
      <c r="K71" s="135"/>
      <c r="L71" s="136"/>
      <c r="M71" s="131">
        <f t="shared" si="3"/>
        <v>169000</v>
      </c>
      <c r="N71" s="13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7.25" customHeight="1">
      <c r="A72" s="10" t="s">
        <v>67</v>
      </c>
      <c r="B72" s="11"/>
      <c r="C72" s="131"/>
      <c r="D72" s="137"/>
      <c r="E72" s="131">
        <v>100000</v>
      </c>
      <c r="F72" s="137"/>
      <c r="G72" s="131"/>
      <c r="H72" s="137"/>
      <c r="I72" s="131"/>
      <c r="J72" s="137"/>
      <c r="K72" s="135"/>
      <c r="L72" s="136"/>
      <c r="M72" s="131">
        <f t="shared" si="3"/>
        <v>100000</v>
      </c>
      <c r="N72" s="13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7.25" customHeight="1">
      <c r="A73" s="10" t="s">
        <v>68</v>
      </c>
      <c r="B73" s="11"/>
      <c r="C73" s="131"/>
      <c r="D73" s="137"/>
      <c r="E73" s="131">
        <v>800000</v>
      </c>
      <c r="F73" s="137"/>
      <c r="G73" s="131"/>
      <c r="H73" s="137"/>
      <c r="I73" s="131"/>
      <c r="J73" s="137"/>
      <c r="K73" s="135"/>
      <c r="L73" s="136"/>
      <c r="M73" s="131">
        <f t="shared" si="3"/>
        <v>800000</v>
      </c>
      <c r="N73" s="13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7.25" customHeight="1">
      <c r="A74" s="10" t="s">
        <v>69</v>
      </c>
      <c r="B74" s="11"/>
      <c r="C74" s="131"/>
      <c r="D74" s="137"/>
      <c r="E74" s="131">
        <v>381158</v>
      </c>
      <c r="F74" s="137"/>
      <c r="G74" s="131"/>
      <c r="H74" s="137"/>
      <c r="I74" s="131"/>
      <c r="J74" s="137"/>
      <c r="K74" s="135"/>
      <c r="L74" s="136"/>
      <c r="M74" s="131">
        <f t="shared" si="3"/>
        <v>381158</v>
      </c>
      <c r="N74" s="13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7.25" customHeight="1">
      <c r="A75" s="122" t="s">
        <v>70</v>
      </c>
      <c r="B75" s="26"/>
      <c r="C75" s="125"/>
      <c r="D75" s="125"/>
      <c r="E75" s="124">
        <v>220000</v>
      </c>
      <c r="F75" s="124"/>
      <c r="G75" s="125"/>
      <c r="H75" s="125"/>
      <c r="I75" s="125"/>
      <c r="J75" s="125"/>
      <c r="K75" s="124"/>
      <c r="L75" s="124"/>
      <c r="M75" s="131">
        <f t="shared" si="3"/>
        <v>220000</v>
      </c>
      <c r="N75" s="13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7.25" customHeight="1">
      <c r="A76" s="123"/>
      <c r="B76" s="27" t="s">
        <v>36</v>
      </c>
      <c r="C76" s="118"/>
      <c r="D76" s="118"/>
      <c r="E76" s="119">
        <f>296690-82881</f>
        <v>213809</v>
      </c>
      <c r="F76" s="119"/>
      <c r="G76" s="118"/>
      <c r="H76" s="118"/>
      <c r="I76" s="118"/>
      <c r="J76" s="118"/>
      <c r="K76" s="119">
        <v>82881</v>
      </c>
      <c r="L76" s="119"/>
      <c r="M76" s="120">
        <f>SUM(C76:L76)</f>
        <v>296690</v>
      </c>
      <c r="N76" s="12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7.25" customHeight="1">
      <c r="A77" s="122" t="s">
        <v>71</v>
      </c>
      <c r="B77" s="26"/>
      <c r="C77" s="125"/>
      <c r="D77" s="125"/>
      <c r="E77" s="124">
        <v>100000</v>
      </c>
      <c r="F77" s="124"/>
      <c r="G77" s="125"/>
      <c r="H77" s="125"/>
      <c r="I77" s="125"/>
      <c r="J77" s="125"/>
      <c r="K77" s="124"/>
      <c r="L77" s="124"/>
      <c r="M77" s="131">
        <f t="shared" si="3"/>
        <v>100000</v>
      </c>
      <c r="N77" s="13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7.25" customHeight="1">
      <c r="A78" s="123"/>
      <c r="B78" s="27" t="s">
        <v>36</v>
      </c>
      <c r="C78" s="118"/>
      <c r="D78" s="118"/>
      <c r="E78" s="119">
        <v>83485</v>
      </c>
      <c r="F78" s="119"/>
      <c r="G78" s="118"/>
      <c r="H78" s="118"/>
      <c r="I78" s="118"/>
      <c r="J78" s="118"/>
      <c r="K78" s="119"/>
      <c r="L78" s="119"/>
      <c r="M78" s="120">
        <f>SUM(C78:L78)</f>
        <v>83485</v>
      </c>
      <c r="N78" s="12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7.25" customHeight="1">
      <c r="A79" s="122" t="s">
        <v>72</v>
      </c>
      <c r="B79" s="26"/>
      <c r="C79" s="125"/>
      <c r="D79" s="125"/>
      <c r="E79" s="124">
        <v>60000</v>
      </c>
      <c r="F79" s="124"/>
      <c r="G79" s="125"/>
      <c r="H79" s="125"/>
      <c r="I79" s="125"/>
      <c r="J79" s="125"/>
      <c r="K79" s="124"/>
      <c r="L79" s="124"/>
      <c r="M79" s="131">
        <f t="shared" si="3"/>
        <v>60000</v>
      </c>
      <c r="N79" s="13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7.25" customHeight="1">
      <c r="A80" s="123"/>
      <c r="B80" s="27" t="s">
        <v>36</v>
      </c>
      <c r="C80" s="118"/>
      <c r="D80" s="118"/>
      <c r="E80" s="119">
        <v>62643</v>
      </c>
      <c r="F80" s="119"/>
      <c r="G80" s="118"/>
      <c r="H80" s="118"/>
      <c r="I80" s="118"/>
      <c r="J80" s="118"/>
      <c r="K80" s="119"/>
      <c r="L80" s="119"/>
      <c r="M80" s="120">
        <f>SUM(C80:L80)</f>
        <v>62643</v>
      </c>
      <c r="N80" s="12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7.25" customHeight="1">
      <c r="A81" s="122" t="s">
        <v>73</v>
      </c>
      <c r="B81" s="26"/>
      <c r="C81" s="125"/>
      <c r="D81" s="125"/>
      <c r="E81" s="124">
        <v>100000</v>
      </c>
      <c r="F81" s="124"/>
      <c r="G81" s="125"/>
      <c r="H81" s="125"/>
      <c r="I81" s="125"/>
      <c r="J81" s="125"/>
      <c r="K81" s="124"/>
      <c r="L81" s="124"/>
      <c r="M81" s="131">
        <f aca="true" t="shared" si="4" ref="M81:M90">SUM(C81:L81)</f>
        <v>100000</v>
      </c>
      <c r="N81" s="13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7.25" customHeight="1">
      <c r="A82" s="123"/>
      <c r="B82" s="27" t="s">
        <v>36</v>
      </c>
      <c r="C82" s="118"/>
      <c r="D82" s="118"/>
      <c r="E82" s="119">
        <v>93762</v>
      </c>
      <c r="F82" s="119"/>
      <c r="G82" s="118"/>
      <c r="H82" s="118"/>
      <c r="I82" s="118"/>
      <c r="J82" s="118"/>
      <c r="K82" s="119"/>
      <c r="L82" s="119"/>
      <c r="M82" s="120">
        <f>SUM(C82:L82)</f>
        <v>93762</v>
      </c>
      <c r="N82" s="12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7.25" customHeight="1">
      <c r="A83" s="33" t="s">
        <v>74</v>
      </c>
      <c r="B83" s="36"/>
      <c r="C83" s="138"/>
      <c r="D83" s="138"/>
      <c r="E83" s="138">
        <v>327915</v>
      </c>
      <c r="F83" s="138"/>
      <c r="G83" s="138"/>
      <c r="H83" s="138"/>
      <c r="I83" s="138"/>
      <c r="J83" s="138"/>
      <c r="K83" s="138"/>
      <c r="L83" s="138"/>
      <c r="M83" s="138">
        <f t="shared" si="4"/>
        <v>327915</v>
      </c>
      <c r="N83" s="13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7.25" customHeight="1">
      <c r="A84" s="122" t="s">
        <v>75</v>
      </c>
      <c r="B84" s="26"/>
      <c r="C84" s="125"/>
      <c r="D84" s="125"/>
      <c r="E84" s="124">
        <v>50000</v>
      </c>
      <c r="F84" s="124"/>
      <c r="G84" s="125"/>
      <c r="H84" s="125"/>
      <c r="I84" s="125"/>
      <c r="J84" s="125"/>
      <c r="K84" s="124"/>
      <c r="L84" s="124"/>
      <c r="M84" s="131">
        <f t="shared" si="4"/>
        <v>50000</v>
      </c>
      <c r="N84" s="13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7.25" customHeight="1">
      <c r="A85" s="123"/>
      <c r="B85" s="27" t="s">
        <v>36</v>
      </c>
      <c r="C85" s="118"/>
      <c r="D85" s="118"/>
      <c r="E85" s="119">
        <v>53999</v>
      </c>
      <c r="F85" s="119"/>
      <c r="G85" s="118"/>
      <c r="H85" s="118"/>
      <c r="I85" s="118"/>
      <c r="J85" s="118"/>
      <c r="K85" s="119"/>
      <c r="L85" s="119"/>
      <c r="M85" s="120">
        <f>SUM(C85:L85)</f>
        <v>53999</v>
      </c>
      <c r="N85" s="12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7.25" customHeight="1">
      <c r="A86" s="10" t="s">
        <v>76</v>
      </c>
      <c r="B86" s="11"/>
      <c r="C86" s="131"/>
      <c r="D86" s="137"/>
      <c r="E86" s="131">
        <v>500000</v>
      </c>
      <c r="F86" s="137"/>
      <c r="G86" s="131"/>
      <c r="H86" s="137"/>
      <c r="I86" s="131"/>
      <c r="J86" s="137"/>
      <c r="K86" s="135"/>
      <c r="L86" s="136"/>
      <c r="M86" s="131">
        <f t="shared" si="4"/>
        <v>500000</v>
      </c>
      <c r="N86" s="13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7.25" customHeight="1">
      <c r="A87" s="122" t="s">
        <v>77</v>
      </c>
      <c r="B87" s="26"/>
      <c r="C87" s="125">
        <v>220000</v>
      </c>
      <c r="D87" s="125"/>
      <c r="E87" s="124">
        <v>0</v>
      </c>
      <c r="F87" s="124"/>
      <c r="G87" s="125"/>
      <c r="H87" s="125"/>
      <c r="I87" s="125"/>
      <c r="J87" s="125"/>
      <c r="K87" s="124"/>
      <c r="L87" s="124"/>
      <c r="M87" s="131">
        <f t="shared" si="4"/>
        <v>220000</v>
      </c>
      <c r="N87" s="13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7.25" customHeight="1">
      <c r="A88" s="123"/>
      <c r="B88" s="27" t="s">
        <v>36</v>
      </c>
      <c r="C88" s="118">
        <v>0</v>
      </c>
      <c r="D88" s="118"/>
      <c r="E88" s="119">
        <v>0</v>
      </c>
      <c r="F88" s="119"/>
      <c r="G88" s="118"/>
      <c r="H88" s="118"/>
      <c r="I88" s="118"/>
      <c r="J88" s="118"/>
      <c r="K88" s="119"/>
      <c r="L88" s="119"/>
      <c r="M88" s="120">
        <f>SUM(C88:L88)</f>
        <v>0</v>
      </c>
      <c r="N88" s="12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7.25" customHeight="1">
      <c r="A89" s="129" t="s">
        <v>31</v>
      </c>
      <c r="B89" s="26"/>
      <c r="C89" s="150"/>
      <c r="D89" s="150"/>
      <c r="E89" s="150">
        <v>500000</v>
      </c>
      <c r="F89" s="150"/>
      <c r="G89" s="150"/>
      <c r="H89" s="150"/>
      <c r="I89" s="150"/>
      <c r="J89" s="150"/>
      <c r="K89" s="150"/>
      <c r="L89" s="150"/>
      <c r="M89" s="150">
        <f t="shared" si="4"/>
        <v>500000</v>
      </c>
      <c r="N89" s="18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7.25" customHeight="1" thickBot="1">
      <c r="A90" s="130"/>
      <c r="B90" s="9" t="s">
        <v>36</v>
      </c>
      <c r="C90" s="128"/>
      <c r="D90" s="128"/>
      <c r="E90" s="128">
        <v>0</v>
      </c>
      <c r="F90" s="128"/>
      <c r="G90" s="128"/>
      <c r="H90" s="128"/>
      <c r="I90" s="128"/>
      <c r="J90" s="128"/>
      <c r="K90" s="128"/>
      <c r="L90" s="128"/>
      <c r="M90" s="128">
        <f t="shared" si="4"/>
        <v>0</v>
      </c>
      <c r="N90" s="17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48" customHeight="1" thickBot="1">
      <c r="A91" s="37" t="s">
        <v>140</v>
      </c>
      <c r="B91" s="28" t="s">
        <v>36</v>
      </c>
      <c r="C91" s="120"/>
      <c r="D91" s="151"/>
      <c r="E91" s="120">
        <f>500000+507943+15435+82881+22000+590800</f>
        <v>1719059</v>
      </c>
      <c r="F91" s="151"/>
      <c r="G91" s="120"/>
      <c r="H91" s="151"/>
      <c r="I91" s="120"/>
      <c r="J91" s="151"/>
      <c r="K91" s="120"/>
      <c r="L91" s="151"/>
      <c r="M91" s="120">
        <f>SUM(C91:L91)</f>
        <v>1719059</v>
      </c>
      <c r="N91" s="12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14" s="3" customFormat="1" ht="18.75" customHeight="1">
      <c r="A92" s="126" t="s">
        <v>32</v>
      </c>
      <c r="B92" s="6" t="s">
        <v>42</v>
      </c>
      <c r="C92" s="173">
        <f>+C34+C35+C36+C37+C38+C39+C40+C41+C42+C43+C44+C46+C47+C48+C49+C50+C51+C52+C53+C54+C55+C56+C57+C58+C59+C61+C62+C63+C64+C65+C67+C69+C70+C71+C72+C73+C74+C75+C77+C79+C81+C83+C84+C86+C87+C89</f>
        <v>1220000</v>
      </c>
      <c r="D92" s="173"/>
      <c r="E92" s="173">
        <f>+E34+E35+E36+E37+E38+E39+E40+E41+E42+E43+E44+E46+E47+E48+E49+E50+E51+E52+E53+E54+E55+E56+E57+E58+E59+E61+E62+E63+E64+E65+E67+E69+E70+E71+E72+E73+E74+E75+E77+E79+E81+E83+E84+E86+E87+E89</f>
        <v>17656927</v>
      </c>
      <c r="F92" s="173"/>
      <c r="G92" s="173">
        <f>+G34+G35+G36+G37+G38+G39+G40+G41+G42+G43+G44+G46+G47+G48+G49+G50+G51+G52+G53+G54+G55+G56+G57+G58+G59+G61+G62+G63+G64+G65+G67+G69+G70+G71+G72+G73+G74+G75+G77+G79+G81+G83+G84+G86+G87+G89</f>
        <v>0</v>
      </c>
      <c r="H92" s="173"/>
      <c r="I92" s="173">
        <f>+I34+I35+I36+I37+I38+I39+I40+I41+I42+I43+I44+I46+I47+I48+I49+I50+I51+I52+I53+I54+I55+I56+I57+I58+I59+I61+I62+I63+I64+I65+I67+I69+I70+I71+I72+I73+I74+I75+I77+I79+I81+I83+I84+I86+I87+I89</f>
        <v>0</v>
      </c>
      <c r="J92" s="173"/>
      <c r="K92" s="173">
        <f>+K34+K35+K36+K37+K38+K39+K40+K41+K42+K43+K44+K46+K47+K48+K49+K50+K51+K52+K53+K54+K55+K56+K57+K58+K59+K61+K62+K63+K64+K65+K67+K69+K70+K71+K72+K73+K74+K75+K77+K79+K81+K83+K84+K86+K87+K89</f>
        <v>13995231</v>
      </c>
      <c r="L92" s="173"/>
      <c r="M92" s="173">
        <f>+M34+M35+M36+M37+M38+M39+M40+M41+M42+M43+M44+M46+M47+M48+M49+M50+M51+M52+M53+M54+M55+M56+M57+M58+M59+M61+M62+M63+M64+M65+M67+M69+M70+M71+M72+M73+M74+M75+M77+M79+M81+M83+M84+M86+M87+M89</f>
        <v>32872158</v>
      </c>
      <c r="N92" s="174"/>
    </row>
    <row r="93" spans="1:16" s="3" customFormat="1" ht="18.75" customHeight="1" thickBot="1">
      <c r="A93" s="127" t="s">
        <v>32</v>
      </c>
      <c r="B93" s="5" t="s">
        <v>36</v>
      </c>
      <c r="C93" s="178">
        <f>+C34+C35+C36+C37+C38+C39+C40+C41+C42+C43+C45+C46+C47+C48+C49+C50+C51+C52+C53+C54+C55+C56+C57+C58+C60+C61+C62+C63+C64+C65+C67+C69+C70+C71+C72+C73+C74+C76+C78+C80+C82+C83+C85+C88+C86+C90+C91</f>
        <v>1146640</v>
      </c>
      <c r="D93" s="178"/>
      <c r="E93" s="178">
        <f>+E34+E35+E36+E37+E38+E39+E40+E41+E42+E43+E45+E46+E47+E48+E49+E50+E51+E52+E53+E54+E55+E56+E57+E58+E60+E61+E62+E63+E64+E66+E68+E69+E70+E71+E72+E73+E74+E76+E78+E80+E82+E83+E85+E86+E88+E90+E91</f>
        <v>18167180</v>
      </c>
      <c r="F93" s="178"/>
      <c r="G93" s="178">
        <f>+G34+G35+G36+G37+G38+G39+G40+G41+G42+G43+G45+G46+G47+G48+G49+G50+G51+G52+G53+G54+G55+G56+G57+G58+G60+G61+G62+G63+G64+G65+G67+G69+G70+G71+G72+G73+G74+G76+G78+G80+G82+G83+G85+G88+G86+G90+G91</f>
        <v>0</v>
      </c>
      <c r="H93" s="178"/>
      <c r="I93" s="178">
        <f>+I34+I35+I36+I37+I38+I39+I40+I41+I42+I43+I45+I46+I47+I48+I49+I50+I51+I52+I53+I54+I55+I56+I57+I58+I60+I61+I62+I63+I64+I65+I67+I69+I70+I71+I72+I73+I74+I76+I78+I80+I82+I83+I85+I88+I86+I90+I91</f>
        <v>0</v>
      </c>
      <c r="J93" s="178"/>
      <c r="K93" s="178">
        <f>+K34+K35+K36+K37+K38+K39+K40+K41+K42+K43+K45+K46+K47+K48+K49+K50+K51+K52+K53+K54+K55+K56+K57+K58+K60+K61+K62+K63+K64+K65+K67+K69+K70+K71+K72+K73+K74+K76+K78+K80+K82+K83+K85+K88+K86+K90+K91</f>
        <v>13995231</v>
      </c>
      <c r="L93" s="178"/>
      <c r="M93" s="178">
        <f>+M34+M35+M36+M37+M38+M39+M40+M41+M42+M43+M45+M46+M47+M48+M49+M50+M51+M52+M53+M54+M55+M56+M57+M58+M60+M61+M62+M63+M64+M65+M67+M69+M70+M71+M72+M73+M74+M76+M78+M80+M82+M83+M85+M88+M86+M90+M91</f>
        <v>33899851</v>
      </c>
      <c r="N93" s="181"/>
      <c r="P93" s="12"/>
    </row>
    <row r="94" spans="1:34" ht="3.75" customHeight="1" thickBot="1">
      <c r="A94" s="18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14" s="3" customFormat="1" ht="17.25" customHeight="1">
      <c r="A95" s="126" t="s">
        <v>33</v>
      </c>
      <c r="B95" s="6" t="s">
        <v>42</v>
      </c>
      <c r="C95" s="183">
        <f>+C92+C29</f>
        <v>14700000</v>
      </c>
      <c r="D95" s="184"/>
      <c r="E95" s="183">
        <f>+E92+E29</f>
        <v>22145927</v>
      </c>
      <c r="F95" s="184"/>
      <c r="G95" s="183">
        <f>+G92+G29</f>
        <v>0</v>
      </c>
      <c r="H95" s="184"/>
      <c r="I95" s="183">
        <f>+I92+I29</f>
        <v>0</v>
      </c>
      <c r="J95" s="184"/>
      <c r="K95" s="183">
        <f>+K92+K29</f>
        <v>17240000</v>
      </c>
      <c r="L95" s="184"/>
      <c r="M95" s="183">
        <f>+M92+M29</f>
        <v>54085927</v>
      </c>
      <c r="N95" s="185"/>
    </row>
    <row r="96" spans="1:16" s="3" customFormat="1" ht="17.25" customHeight="1" thickBot="1">
      <c r="A96" s="127"/>
      <c r="B96" s="5" t="s">
        <v>36</v>
      </c>
      <c r="C96" s="178">
        <f>+C93+C30</f>
        <v>12146640</v>
      </c>
      <c r="D96" s="178"/>
      <c r="E96" s="178">
        <f>+E93+E30</f>
        <v>22145927</v>
      </c>
      <c r="F96" s="178"/>
      <c r="G96" s="178">
        <f>+G93+G29</f>
        <v>0</v>
      </c>
      <c r="H96" s="178"/>
      <c r="I96" s="178">
        <f>+I93+I29</f>
        <v>0</v>
      </c>
      <c r="J96" s="178"/>
      <c r="K96" s="178">
        <f>+K93+K30</f>
        <v>17240000</v>
      </c>
      <c r="L96" s="178"/>
      <c r="M96" s="178">
        <f>+M93+M30</f>
        <v>52123367</v>
      </c>
      <c r="N96" s="181"/>
      <c r="P96" s="12"/>
    </row>
    <row r="97" ht="13.5" thickBot="1"/>
    <row r="98" spans="1:4" ht="12.75">
      <c r="A98" s="140" t="s">
        <v>40</v>
      </c>
      <c r="B98" s="29" t="s">
        <v>35</v>
      </c>
      <c r="C98" s="145">
        <f>+(E95+G95+I95+K95)/1000</f>
        <v>39385.927</v>
      </c>
      <c r="D98" s="146"/>
    </row>
    <row r="99" spans="1:4" ht="12.75">
      <c r="A99" s="141" t="s">
        <v>40</v>
      </c>
      <c r="B99" s="30" t="s">
        <v>36</v>
      </c>
      <c r="C99" s="147">
        <f>+(E96+G96+I96+K96)/1000</f>
        <v>39385.927</v>
      </c>
      <c r="D99" s="148"/>
    </row>
    <row r="100" spans="1:12" ht="13.5" thickBot="1">
      <c r="A100" s="142"/>
      <c r="B100" s="8" t="s">
        <v>79</v>
      </c>
      <c r="C100" s="143">
        <f>+C99-C98</f>
        <v>0</v>
      </c>
      <c r="D100" s="144"/>
      <c r="L100" s="31"/>
    </row>
    <row r="101" ht="8.25" customHeight="1"/>
    <row r="104" ht="16.5" thickBot="1">
      <c r="A104" s="43" t="s">
        <v>99</v>
      </c>
    </row>
    <row r="105" spans="1:5" ht="12.75">
      <c r="A105" s="199" t="s">
        <v>95</v>
      </c>
      <c r="B105" s="201" t="s">
        <v>93</v>
      </c>
      <c r="C105" s="203" t="s">
        <v>101</v>
      </c>
      <c r="D105" s="204"/>
      <c r="E105" s="205"/>
    </row>
    <row r="106" spans="1:5" ht="12.75">
      <c r="A106" s="200"/>
      <c r="B106" s="202"/>
      <c r="C106" s="206"/>
      <c r="D106" s="207"/>
      <c r="E106" s="208"/>
    </row>
    <row r="107" spans="1:5" ht="12.75">
      <c r="A107" s="38" t="s">
        <v>85</v>
      </c>
      <c r="B107" s="39">
        <v>700</v>
      </c>
      <c r="C107" s="193">
        <v>1469139.9</v>
      </c>
      <c r="D107" s="194"/>
      <c r="E107" s="195"/>
    </row>
    <row r="108" spans="1:5" ht="12.75">
      <c r="A108" s="38" t="s">
        <v>86</v>
      </c>
      <c r="B108" s="39">
        <v>100</v>
      </c>
      <c r="C108" s="193">
        <v>279534</v>
      </c>
      <c r="D108" s="194"/>
      <c r="E108" s="195"/>
    </row>
    <row r="109" spans="1:5" ht="12.75">
      <c r="A109" s="38" t="s">
        <v>87</v>
      </c>
      <c r="B109" s="39">
        <v>250</v>
      </c>
      <c r="C109" s="193">
        <v>203621</v>
      </c>
      <c r="D109" s="194"/>
      <c r="E109" s="195"/>
    </row>
    <row r="110" spans="1:5" ht="12.75">
      <c r="A110" s="38" t="s">
        <v>88</v>
      </c>
      <c r="B110" s="39">
        <v>30</v>
      </c>
      <c r="C110" s="193">
        <v>14179</v>
      </c>
      <c r="D110" s="194"/>
      <c r="E110" s="195"/>
    </row>
    <row r="111" spans="1:5" ht="12.75">
      <c r="A111" s="38" t="s">
        <v>89</v>
      </c>
      <c r="B111" s="39">
        <v>60</v>
      </c>
      <c r="C111" s="193">
        <v>32216</v>
      </c>
      <c r="D111" s="194"/>
      <c r="E111" s="195"/>
    </row>
    <row r="112" spans="1:5" ht="12.75">
      <c r="A112" s="38" t="s">
        <v>90</v>
      </c>
      <c r="B112" s="39">
        <v>70</v>
      </c>
      <c r="C112" s="193">
        <v>49620.5</v>
      </c>
      <c r="D112" s="194"/>
      <c r="E112" s="195"/>
    </row>
    <row r="113" spans="1:5" ht="12.75">
      <c r="A113" s="38" t="s">
        <v>91</v>
      </c>
      <c r="B113" s="39">
        <v>20</v>
      </c>
      <c r="C113" s="193">
        <v>45543.5</v>
      </c>
      <c r="D113" s="194"/>
      <c r="E113" s="195"/>
    </row>
    <row r="114" spans="1:5" ht="12.75">
      <c r="A114" s="38" t="s">
        <v>92</v>
      </c>
      <c r="B114" s="39">
        <v>10</v>
      </c>
      <c r="C114" s="193">
        <v>141144</v>
      </c>
      <c r="D114" s="194"/>
      <c r="E114" s="195"/>
    </row>
    <row r="115" spans="1:5" ht="12.75">
      <c r="A115" s="38"/>
      <c r="B115" s="39"/>
      <c r="C115" s="193"/>
      <c r="D115" s="194"/>
      <c r="E115" s="195"/>
    </row>
    <row r="116" spans="1:5" ht="12.75">
      <c r="A116" s="38"/>
      <c r="B116" s="39"/>
      <c r="C116" s="193"/>
      <c r="D116" s="194"/>
      <c r="E116" s="195"/>
    </row>
    <row r="117" spans="1:5" ht="12.75">
      <c r="A117" s="40" t="s">
        <v>94</v>
      </c>
      <c r="B117" s="39"/>
      <c r="C117" s="193"/>
      <c r="D117" s="194"/>
      <c r="E117" s="195"/>
    </row>
    <row r="118" spans="1:5" ht="12.75">
      <c r="A118" s="38"/>
      <c r="B118" s="39"/>
      <c r="C118" s="193"/>
      <c r="D118" s="194"/>
      <c r="E118" s="195"/>
    </row>
    <row r="119" spans="1:5" ht="12.75">
      <c r="A119" s="38" t="s">
        <v>96</v>
      </c>
      <c r="B119" s="39">
        <v>600</v>
      </c>
      <c r="C119" s="193">
        <v>884692.78</v>
      </c>
      <c r="D119" s="194"/>
      <c r="E119" s="195"/>
    </row>
    <row r="120" spans="1:5" ht="12.75">
      <c r="A120" s="38" t="s">
        <v>97</v>
      </c>
      <c r="B120" s="39">
        <v>3500</v>
      </c>
      <c r="C120" s="193">
        <v>3970278.96</v>
      </c>
      <c r="D120" s="194"/>
      <c r="E120" s="195"/>
    </row>
    <row r="121" spans="1:5" ht="14.25" customHeight="1" thickBot="1">
      <c r="A121" s="41" t="s">
        <v>98</v>
      </c>
      <c r="B121" s="42">
        <v>350</v>
      </c>
      <c r="C121" s="196">
        <v>102229.6</v>
      </c>
      <c r="D121" s="197"/>
      <c r="E121" s="198"/>
    </row>
  </sheetData>
  <mergeCells count="593">
    <mergeCell ref="A105:A106"/>
    <mergeCell ref="B105:B106"/>
    <mergeCell ref="C105:E106"/>
    <mergeCell ref="C118:E118"/>
    <mergeCell ref="C107:E107"/>
    <mergeCell ref="C108:E108"/>
    <mergeCell ref="C109:E109"/>
    <mergeCell ref="C110:E110"/>
    <mergeCell ref="C111:E111"/>
    <mergeCell ref="C112:E112"/>
    <mergeCell ref="C119:E119"/>
    <mergeCell ref="C120:E120"/>
    <mergeCell ref="C121:E121"/>
    <mergeCell ref="C114:E114"/>
    <mergeCell ref="C115:E115"/>
    <mergeCell ref="C116:E116"/>
    <mergeCell ref="C117:E117"/>
    <mergeCell ref="C113:E113"/>
    <mergeCell ref="K78:L78"/>
    <mergeCell ref="M78:N78"/>
    <mergeCell ref="A79:A80"/>
    <mergeCell ref="C80:D80"/>
    <mergeCell ref="E80:F80"/>
    <mergeCell ref="G80:H80"/>
    <mergeCell ref="I80:J80"/>
    <mergeCell ref="K80:L80"/>
    <mergeCell ref="M80:N80"/>
    <mergeCell ref="A77:A78"/>
    <mergeCell ref="E78:F78"/>
    <mergeCell ref="G78:H78"/>
    <mergeCell ref="I27:J27"/>
    <mergeCell ref="C27:D27"/>
    <mergeCell ref="E27:F27"/>
    <mergeCell ref="G27:H27"/>
    <mergeCell ref="I29:J29"/>
    <mergeCell ref="G29:H29"/>
    <mergeCell ref="C32:D32"/>
    <mergeCell ref="M27:N27"/>
    <mergeCell ref="A75:A76"/>
    <mergeCell ref="C76:D76"/>
    <mergeCell ref="E76:F76"/>
    <mergeCell ref="G76:H76"/>
    <mergeCell ref="I76:J76"/>
    <mergeCell ref="K76:L76"/>
    <mergeCell ref="M76:N76"/>
    <mergeCell ref="A27:A28"/>
    <mergeCell ref="K29:L29"/>
    <mergeCell ref="E26:F26"/>
    <mergeCell ref="G26:H26"/>
    <mergeCell ref="G23:H23"/>
    <mergeCell ref="K27:L27"/>
    <mergeCell ref="E25:F25"/>
    <mergeCell ref="E23:F23"/>
    <mergeCell ref="E24:F24"/>
    <mergeCell ref="G25:H25"/>
    <mergeCell ref="I24:J24"/>
    <mergeCell ref="G24:H24"/>
    <mergeCell ref="A23:A24"/>
    <mergeCell ref="C24:D24"/>
    <mergeCell ref="A25:A26"/>
    <mergeCell ref="C26:D26"/>
    <mergeCell ref="C25:D25"/>
    <mergeCell ref="C23:D23"/>
    <mergeCell ref="M20:N20"/>
    <mergeCell ref="I26:J26"/>
    <mergeCell ref="K26:L26"/>
    <mergeCell ref="M26:N26"/>
    <mergeCell ref="I23:J23"/>
    <mergeCell ref="M24:N24"/>
    <mergeCell ref="I22:J22"/>
    <mergeCell ref="K22:L22"/>
    <mergeCell ref="M22:N22"/>
    <mergeCell ref="I25:J25"/>
    <mergeCell ref="A19:A20"/>
    <mergeCell ref="A21:A22"/>
    <mergeCell ref="C22:D22"/>
    <mergeCell ref="E22:F22"/>
    <mergeCell ref="G22:H22"/>
    <mergeCell ref="M8:N8"/>
    <mergeCell ref="A16:A17"/>
    <mergeCell ref="C17:D17"/>
    <mergeCell ref="E17:F17"/>
    <mergeCell ref="G17:H17"/>
    <mergeCell ref="I17:J17"/>
    <mergeCell ref="K17:L17"/>
    <mergeCell ref="M17:N17"/>
    <mergeCell ref="G8:H8"/>
    <mergeCell ref="A7:A8"/>
    <mergeCell ref="G7:H7"/>
    <mergeCell ref="I8:J8"/>
    <mergeCell ref="K8:L8"/>
    <mergeCell ref="I7:J7"/>
    <mergeCell ref="K7:L7"/>
    <mergeCell ref="C9:D9"/>
    <mergeCell ref="E9:F9"/>
    <mergeCell ref="E7:F7"/>
    <mergeCell ref="C8:D8"/>
    <mergeCell ref="E8:F8"/>
    <mergeCell ref="K4:L4"/>
    <mergeCell ref="M4:N4"/>
    <mergeCell ref="K5:L5"/>
    <mergeCell ref="A9:A10"/>
    <mergeCell ref="B4:B5"/>
    <mergeCell ref="C10:D10"/>
    <mergeCell ref="E10:F10"/>
    <mergeCell ref="A4:A5"/>
    <mergeCell ref="C4:D4"/>
    <mergeCell ref="E4:F4"/>
    <mergeCell ref="G4:J4"/>
    <mergeCell ref="C5:D5"/>
    <mergeCell ref="E5:F5"/>
    <mergeCell ref="G5:H5"/>
    <mergeCell ref="I5:J5"/>
    <mergeCell ref="K10:L10"/>
    <mergeCell ref="M10:N10"/>
    <mergeCell ref="M12:N12"/>
    <mergeCell ref="M5:N5"/>
    <mergeCell ref="M9:N9"/>
    <mergeCell ref="K11:L11"/>
    <mergeCell ref="M11:N11"/>
    <mergeCell ref="M7:N7"/>
    <mergeCell ref="K6:L6"/>
    <mergeCell ref="M6:N6"/>
    <mergeCell ref="I12:J12"/>
    <mergeCell ref="K12:L12"/>
    <mergeCell ref="K13:L13"/>
    <mergeCell ref="M13:N13"/>
    <mergeCell ref="G15:H15"/>
    <mergeCell ref="I15:J15"/>
    <mergeCell ref="I13:J13"/>
    <mergeCell ref="K9:L9"/>
    <mergeCell ref="I10:J10"/>
    <mergeCell ref="G10:H10"/>
    <mergeCell ref="G9:H9"/>
    <mergeCell ref="I9:J9"/>
    <mergeCell ref="G11:H11"/>
    <mergeCell ref="I11:J11"/>
    <mergeCell ref="M29:N29"/>
    <mergeCell ref="K18:L18"/>
    <mergeCell ref="M18:N18"/>
    <mergeCell ref="K23:L23"/>
    <mergeCell ref="M23:N23"/>
    <mergeCell ref="M25:N25"/>
    <mergeCell ref="K28:L28"/>
    <mergeCell ref="M28:N28"/>
    <mergeCell ref="K24:L24"/>
    <mergeCell ref="K25:L25"/>
    <mergeCell ref="K33:L33"/>
    <mergeCell ref="M33:N33"/>
    <mergeCell ref="E33:F33"/>
    <mergeCell ref="G33:H33"/>
    <mergeCell ref="G34:H34"/>
    <mergeCell ref="I33:J33"/>
    <mergeCell ref="I35:J35"/>
    <mergeCell ref="E30:F30"/>
    <mergeCell ref="G30:H30"/>
    <mergeCell ref="K34:L34"/>
    <mergeCell ref="K38:L38"/>
    <mergeCell ref="K40:L40"/>
    <mergeCell ref="I37:J37"/>
    <mergeCell ref="K37:L37"/>
    <mergeCell ref="I36:J36"/>
    <mergeCell ref="K36:L36"/>
    <mergeCell ref="I38:J38"/>
    <mergeCell ref="I34:J34"/>
    <mergeCell ref="A81:A82"/>
    <mergeCell ref="C82:D82"/>
    <mergeCell ref="E82:F82"/>
    <mergeCell ref="G82:H82"/>
    <mergeCell ref="K82:L82"/>
    <mergeCell ref="C40:D40"/>
    <mergeCell ref="E40:F40"/>
    <mergeCell ref="G40:H40"/>
    <mergeCell ref="K42:L42"/>
    <mergeCell ref="C45:D45"/>
    <mergeCell ref="E45:F45"/>
    <mergeCell ref="K45:L45"/>
    <mergeCell ref="C48:D48"/>
    <mergeCell ref="C78:D78"/>
    <mergeCell ref="M82:N82"/>
    <mergeCell ref="C42:D42"/>
    <mergeCell ref="E42:F42"/>
    <mergeCell ref="G42:H42"/>
    <mergeCell ref="M46:N46"/>
    <mergeCell ref="I50:J50"/>
    <mergeCell ref="I49:J49"/>
    <mergeCell ref="K49:L49"/>
    <mergeCell ref="M49:N49"/>
    <mergeCell ref="K44:L44"/>
    <mergeCell ref="A84:A85"/>
    <mergeCell ref="C85:D85"/>
    <mergeCell ref="E85:F85"/>
    <mergeCell ref="G85:H85"/>
    <mergeCell ref="E93:F93"/>
    <mergeCell ref="G93:H93"/>
    <mergeCell ref="I93:J93"/>
    <mergeCell ref="G89:H89"/>
    <mergeCell ref="I89:J89"/>
    <mergeCell ref="C95:D95"/>
    <mergeCell ref="E95:F95"/>
    <mergeCell ref="G95:H95"/>
    <mergeCell ref="K96:L96"/>
    <mergeCell ref="C96:D96"/>
    <mergeCell ref="E96:F96"/>
    <mergeCell ref="G96:H96"/>
    <mergeCell ref="I96:J96"/>
    <mergeCell ref="I95:J95"/>
    <mergeCell ref="M96:N96"/>
    <mergeCell ref="M89:N89"/>
    <mergeCell ref="K95:L95"/>
    <mergeCell ref="M95:N95"/>
    <mergeCell ref="K93:L93"/>
    <mergeCell ref="K91:L91"/>
    <mergeCell ref="M91:N91"/>
    <mergeCell ref="K89:L89"/>
    <mergeCell ref="K92:L92"/>
    <mergeCell ref="M93:N93"/>
    <mergeCell ref="A92:A93"/>
    <mergeCell ref="B32:B33"/>
    <mergeCell ref="C89:D89"/>
    <mergeCell ref="E89:F89"/>
    <mergeCell ref="A87:A88"/>
    <mergeCell ref="C88:D88"/>
    <mergeCell ref="E34:F34"/>
    <mergeCell ref="C93:D93"/>
    <mergeCell ref="A32:A33"/>
    <mergeCell ref="A44:A45"/>
    <mergeCell ref="E39:F39"/>
    <mergeCell ref="G39:H39"/>
    <mergeCell ref="I39:J39"/>
    <mergeCell ref="C92:D92"/>
    <mergeCell ref="E92:F92"/>
    <mergeCell ref="E88:F88"/>
    <mergeCell ref="G88:H88"/>
    <mergeCell ref="C91:D91"/>
    <mergeCell ref="E91:F91"/>
    <mergeCell ref="G91:H91"/>
    <mergeCell ref="K88:L88"/>
    <mergeCell ref="M88:N88"/>
    <mergeCell ref="I91:J91"/>
    <mergeCell ref="M92:N92"/>
    <mergeCell ref="I88:J88"/>
    <mergeCell ref="M90:N90"/>
    <mergeCell ref="I54:J54"/>
    <mergeCell ref="I44:J44"/>
    <mergeCell ref="G92:H92"/>
    <mergeCell ref="G45:H45"/>
    <mergeCell ref="I45:J45"/>
    <mergeCell ref="I55:J55"/>
    <mergeCell ref="I92:J92"/>
    <mergeCell ref="I85:J85"/>
    <mergeCell ref="I82:J82"/>
    <mergeCell ref="I59:J59"/>
    <mergeCell ref="K16:L16"/>
    <mergeCell ref="C7:D7"/>
    <mergeCell ref="M16:N16"/>
    <mergeCell ref="I16:J16"/>
    <mergeCell ref="I14:J14"/>
    <mergeCell ref="K14:L14"/>
    <mergeCell ref="M14:N14"/>
    <mergeCell ref="K15:L15"/>
    <mergeCell ref="M15:N15"/>
    <mergeCell ref="C15:D15"/>
    <mergeCell ref="E18:F18"/>
    <mergeCell ref="C21:D21"/>
    <mergeCell ref="E21:F21"/>
    <mergeCell ref="C19:D19"/>
    <mergeCell ref="E19:F19"/>
    <mergeCell ref="C20:D20"/>
    <mergeCell ref="E20:F20"/>
    <mergeCell ref="C18:D18"/>
    <mergeCell ref="G38:H38"/>
    <mergeCell ref="E38:F38"/>
    <mergeCell ref="C30:D30"/>
    <mergeCell ref="C29:D29"/>
    <mergeCell ref="E29:F29"/>
    <mergeCell ref="C35:D35"/>
    <mergeCell ref="E35:F35"/>
    <mergeCell ref="C34:D34"/>
    <mergeCell ref="E32:F32"/>
    <mergeCell ref="C33:D33"/>
    <mergeCell ref="M54:N54"/>
    <mergeCell ref="K59:L59"/>
    <mergeCell ref="M59:N59"/>
    <mergeCell ref="M55:N55"/>
    <mergeCell ref="K56:L56"/>
    <mergeCell ref="M56:N56"/>
    <mergeCell ref="M57:N57"/>
    <mergeCell ref="K55:L55"/>
    <mergeCell ref="K57:L57"/>
    <mergeCell ref="C16:D16"/>
    <mergeCell ref="E16:F16"/>
    <mergeCell ref="G16:H16"/>
    <mergeCell ref="K54:L54"/>
    <mergeCell ref="C44:D44"/>
    <mergeCell ref="E44:F44"/>
    <mergeCell ref="G44:H44"/>
    <mergeCell ref="C37:D37"/>
    <mergeCell ref="E37:F37"/>
    <mergeCell ref="G37:H37"/>
    <mergeCell ref="M44:N44"/>
    <mergeCell ref="C6:D6"/>
    <mergeCell ref="E6:F6"/>
    <mergeCell ref="G6:H6"/>
    <mergeCell ref="I6:J6"/>
    <mergeCell ref="G18:H18"/>
    <mergeCell ref="I18:J18"/>
    <mergeCell ref="K19:L19"/>
    <mergeCell ref="E15:F15"/>
    <mergeCell ref="M19:N19"/>
    <mergeCell ref="A11:A12"/>
    <mergeCell ref="C12:D12"/>
    <mergeCell ref="E12:F12"/>
    <mergeCell ref="G12:H12"/>
    <mergeCell ref="C11:D11"/>
    <mergeCell ref="E11:F11"/>
    <mergeCell ref="A13:A14"/>
    <mergeCell ref="C14:D14"/>
    <mergeCell ref="E14:F14"/>
    <mergeCell ref="G14:H14"/>
    <mergeCell ref="C13:D13"/>
    <mergeCell ref="E13:F13"/>
    <mergeCell ref="G13:H13"/>
    <mergeCell ref="G21:H21"/>
    <mergeCell ref="I21:J21"/>
    <mergeCell ref="K21:L21"/>
    <mergeCell ref="M21:N21"/>
    <mergeCell ref="I19:J19"/>
    <mergeCell ref="G20:H20"/>
    <mergeCell ref="G19:H19"/>
    <mergeCell ref="K20:L20"/>
    <mergeCell ref="I20:J20"/>
    <mergeCell ref="M34:N34"/>
    <mergeCell ref="I30:J30"/>
    <mergeCell ref="M30:N30"/>
    <mergeCell ref="K35:L35"/>
    <mergeCell ref="M35:N35"/>
    <mergeCell ref="G32:J32"/>
    <mergeCell ref="K32:L32"/>
    <mergeCell ref="M32:N32"/>
    <mergeCell ref="K30:L30"/>
    <mergeCell ref="G35:H35"/>
    <mergeCell ref="C28:D28"/>
    <mergeCell ref="E28:F28"/>
    <mergeCell ref="G28:H28"/>
    <mergeCell ref="I28:J28"/>
    <mergeCell ref="M36:N36"/>
    <mergeCell ref="M38:N38"/>
    <mergeCell ref="C39:D39"/>
    <mergeCell ref="K39:L39"/>
    <mergeCell ref="M39:N39"/>
    <mergeCell ref="C38:D38"/>
    <mergeCell ref="M37:N37"/>
    <mergeCell ref="G36:H36"/>
    <mergeCell ref="C36:D36"/>
    <mergeCell ref="E36:F36"/>
    <mergeCell ref="M40:N40"/>
    <mergeCell ref="C41:D41"/>
    <mergeCell ref="E41:F41"/>
    <mergeCell ref="G41:H41"/>
    <mergeCell ref="I41:J41"/>
    <mergeCell ref="K41:L41"/>
    <mergeCell ref="M41:N41"/>
    <mergeCell ref="I40:J40"/>
    <mergeCell ref="M42:N42"/>
    <mergeCell ref="C43:D43"/>
    <mergeCell ref="E43:F43"/>
    <mergeCell ref="G43:H43"/>
    <mergeCell ref="I43:J43"/>
    <mergeCell ref="K43:L43"/>
    <mergeCell ref="M43:N43"/>
    <mergeCell ref="I42:J42"/>
    <mergeCell ref="M45:N45"/>
    <mergeCell ref="C46:D46"/>
    <mergeCell ref="E46:F46"/>
    <mergeCell ref="G46:H46"/>
    <mergeCell ref="I46:J46"/>
    <mergeCell ref="K46:L46"/>
    <mergeCell ref="K47:L47"/>
    <mergeCell ref="M47:N47"/>
    <mergeCell ref="I48:J48"/>
    <mergeCell ref="K48:L48"/>
    <mergeCell ref="M48:N48"/>
    <mergeCell ref="I47:J47"/>
    <mergeCell ref="C47:D47"/>
    <mergeCell ref="E47:F47"/>
    <mergeCell ref="G47:H47"/>
    <mergeCell ref="C50:D50"/>
    <mergeCell ref="E48:F48"/>
    <mergeCell ref="G48:H48"/>
    <mergeCell ref="E50:F50"/>
    <mergeCell ref="C49:D49"/>
    <mergeCell ref="E49:F49"/>
    <mergeCell ref="G49:H49"/>
    <mergeCell ref="G50:H50"/>
    <mergeCell ref="C51:D51"/>
    <mergeCell ref="E51:F51"/>
    <mergeCell ref="G51:H51"/>
    <mergeCell ref="I51:J51"/>
    <mergeCell ref="K52:L52"/>
    <mergeCell ref="M52:N52"/>
    <mergeCell ref="M50:N50"/>
    <mergeCell ref="K51:L51"/>
    <mergeCell ref="M51:N51"/>
    <mergeCell ref="K50:L50"/>
    <mergeCell ref="K53:L53"/>
    <mergeCell ref="M53:N53"/>
    <mergeCell ref="C52:D52"/>
    <mergeCell ref="E52:F52"/>
    <mergeCell ref="G52:H52"/>
    <mergeCell ref="C53:D53"/>
    <mergeCell ref="E53:F53"/>
    <mergeCell ref="G53:H53"/>
    <mergeCell ref="I53:J53"/>
    <mergeCell ref="I52:J52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I56:J56"/>
    <mergeCell ref="I61:J61"/>
    <mergeCell ref="E57:F57"/>
    <mergeCell ref="G57:H57"/>
    <mergeCell ref="I57:J57"/>
    <mergeCell ref="C57:D57"/>
    <mergeCell ref="C61:D61"/>
    <mergeCell ref="E61:F61"/>
    <mergeCell ref="G61:H61"/>
    <mergeCell ref="A59:A60"/>
    <mergeCell ref="C60:D60"/>
    <mergeCell ref="E60:F60"/>
    <mergeCell ref="G60:H60"/>
    <mergeCell ref="C59:D59"/>
    <mergeCell ref="E59:F59"/>
    <mergeCell ref="G59:H59"/>
    <mergeCell ref="C62:D62"/>
    <mergeCell ref="E62:F62"/>
    <mergeCell ref="G62:H62"/>
    <mergeCell ref="I62:J62"/>
    <mergeCell ref="K62:L62"/>
    <mergeCell ref="M62:N62"/>
    <mergeCell ref="I63:J63"/>
    <mergeCell ref="I60:J60"/>
    <mergeCell ref="K60:L60"/>
    <mergeCell ref="K63:L63"/>
    <mergeCell ref="M63:N63"/>
    <mergeCell ref="K61:L61"/>
    <mergeCell ref="M61:N61"/>
    <mergeCell ref="M60:N60"/>
    <mergeCell ref="I65:J65"/>
    <mergeCell ref="K64:L64"/>
    <mergeCell ref="M64:N64"/>
    <mergeCell ref="C63:D63"/>
    <mergeCell ref="E63:F63"/>
    <mergeCell ref="G63:H63"/>
    <mergeCell ref="C64:D64"/>
    <mergeCell ref="E64:F64"/>
    <mergeCell ref="G64:H64"/>
    <mergeCell ref="I64:J64"/>
    <mergeCell ref="K69:L69"/>
    <mergeCell ref="M69:N69"/>
    <mergeCell ref="C67:D67"/>
    <mergeCell ref="E67:F67"/>
    <mergeCell ref="G67:H67"/>
    <mergeCell ref="I67:J67"/>
    <mergeCell ref="K65:L65"/>
    <mergeCell ref="M65:N65"/>
    <mergeCell ref="K67:L67"/>
    <mergeCell ref="M67:N67"/>
    <mergeCell ref="K70:L70"/>
    <mergeCell ref="M70:N70"/>
    <mergeCell ref="C69:D69"/>
    <mergeCell ref="E69:F69"/>
    <mergeCell ref="C70:D70"/>
    <mergeCell ref="E70:F70"/>
    <mergeCell ref="G70:H70"/>
    <mergeCell ref="I70:J70"/>
    <mergeCell ref="G69:H69"/>
    <mergeCell ref="I69:J69"/>
    <mergeCell ref="C71:D71"/>
    <mergeCell ref="E71:F71"/>
    <mergeCell ref="G71:H71"/>
    <mergeCell ref="I71:J71"/>
    <mergeCell ref="K73:L73"/>
    <mergeCell ref="M73:N73"/>
    <mergeCell ref="C72:D72"/>
    <mergeCell ref="E72:F72"/>
    <mergeCell ref="G72:H72"/>
    <mergeCell ref="I72:J72"/>
    <mergeCell ref="K71:L71"/>
    <mergeCell ref="M71:N71"/>
    <mergeCell ref="K72:L72"/>
    <mergeCell ref="M72:N72"/>
    <mergeCell ref="K74:L74"/>
    <mergeCell ref="M74:N74"/>
    <mergeCell ref="C73:D73"/>
    <mergeCell ref="E73:F73"/>
    <mergeCell ref="C74:D74"/>
    <mergeCell ref="E74:F74"/>
    <mergeCell ref="G74:H74"/>
    <mergeCell ref="I74:J74"/>
    <mergeCell ref="G73:H73"/>
    <mergeCell ref="I73:J73"/>
    <mergeCell ref="A98:A100"/>
    <mergeCell ref="C100:D100"/>
    <mergeCell ref="C98:D98"/>
    <mergeCell ref="C99:D99"/>
    <mergeCell ref="K77:L77"/>
    <mergeCell ref="M77:N77"/>
    <mergeCell ref="C75:D75"/>
    <mergeCell ref="E75:F75"/>
    <mergeCell ref="G75:H75"/>
    <mergeCell ref="I75:J75"/>
    <mergeCell ref="K75:L75"/>
    <mergeCell ref="M75:N75"/>
    <mergeCell ref="C77:D77"/>
    <mergeCell ref="E77:F77"/>
    <mergeCell ref="G79:H79"/>
    <mergeCell ref="I79:J79"/>
    <mergeCell ref="G77:H77"/>
    <mergeCell ref="I77:J77"/>
    <mergeCell ref="I78:J78"/>
    <mergeCell ref="K79:L79"/>
    <mergeCell ref="M79:N79"/>
    <mergeCell ref="C81:D81"/>
    <mergeCell ref="E81:F81"/>
    <mergeCell ref="G81:H81"/>
    <mergeCell ref="I81:J81"/>
    <mergeCell ref="K81:L81"/>
    <mergeCell ref="M81:N81"/>
    <mergeCell ref="C79:D79"/>
    <mergeCell ref="E79:F79"/>
    <mergeCell ref="M83:N83"/>
    <mergeCell ref="C84:D84"/>
    <mergeCell ref="E84:F84"/>
    <mergeCell ref="C83:D83"/>
    <mergeCell ref="E83:F83"/>
    <mergeCell ref="G83:H83"/>
    <mergeCell ref="I83:J83"/>
    <mergeCell ref="G84:H84"/>
    <mergeCell ref="K83:L83"/>
    <mergeCell ref="I84:J84"/>
    <mergeCell ref="K86:L86"/>
    <mergeCell ref="M86:N86"/>
    <mergeCell ref="M84:N84"/>
    <mergeCell ref="C86:D86"/>
    <mergeCell ref="E86:F86"/>
    <mergeCell ref="G86:H86"/>
    <mergeCell ref="I86:J86"/>
    <mergeCell ref="K85:L85"/>
    <mergeCell ref="M85:N85"/>
    <mergeCell ref="M87:N87"/>
    <mergeCell ref="C58:D58"/>
    <mergeCell ref="E58:F58"/>
    <mergeCell ref="G58:H58"/>
    <mergeCell ref="I58:J58"/>
    <mergeCell ref="K58:L58"/>
    <mergeCell ref="M58:N58"/>
    <mergeCell ref="C87:D87"/>
    <mergeCell ref="E87:F87"/>
    <mergeCell ref="K84:L84"/>
    <mergeCell ref="G87:H87"/>
    <mergeCell ref="I87:J87"/>
    <mergeCell ref="A95:A96"/>
    <mergeCell ref="K87:L87"/>
    <mergeCell ref="K90:L90"/>
    <mergeCell ref="A89:A90"/>
    <mergeCell ref="C90:D90"/>
    <mergeCell ref="E90:F90"/>
    <mergeCell ref="G90:H90"/>
    <mergeCell ref="I90:J90"/>
    <mergeCell ref="A65:A66"/>
    <mergeCell ref="C66:D66"/>
    <mergeCell ref="E66:F66"/>
    <mergeCell ref="G66:H66"/>
    <mergeCell ref="C65:D65"/>
    <mergeCell ref="E65:F65"/>
    <mergeCell ref="G65:H65"/>
    <mergeCell ref="I66:J66"/>
    <mergeCell ref="K66:L66"/>
    <mergeCell ref="M66:N66"/>
    <mergeCell ref="A67:A68"/>
    <mergeCell ref="C68:D68"/>
    <mergeCell ref="E68:F68"/>
    <mergeCell ref="G68:H68"/>
    <mergeCell ref="I68:J68"/>
    <mergeCell ref="K68:L68"/>
    <mergeCell ref="M68:N68"/>
  </mergeCells>
  <printOptions/>
  <pageMargins left="0.17" right="0.17" top="0.45" bottom="0.4" header="0.33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6" sqref="J26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</cols>
  <sheetData>
    <row r="1" s="44" customFormat="1" ht="12.75">
      <c r="E1" s="45" t="s">
        <v>139</v>
      </c>
    </row>
    <row r="2" s="44" customFormat="1" ht="12.75">
      <c r="E2" s="45" t="s">
        <v>103</v>
      </c>
    </row>
    <row r="3" spans="1:5" s="44" customFormat="1" ht="15.75">
      <c r="A3" s="46" t="s">
        <v>138</v>
      </c>
      <c r="E3" s="47"/>
    </row>
    <row r="4" spans="1:5" s="44" customFormat="1" ht="12.75">
      <c r="A4" s="48"/>
      <c r="E4" s="45"/>
    </row>
    <row r="5" spans="1:2" s="44" customFormat="1" ht="12.75">
      <c r="A5" s="48" t="s">
        <v>128</v>
      </c>
      <c r="B5" s="48"/>
    </row>
    <row r="6" s="44" customFormat="1" ht="12.75">
      <c r="A6" s="44" t="s">
        <v>104</v>
      </c>
    </row>
    <row r="7" spans="5:6" s="44" customFormat="1" ht="13.5" thickBot="1">
      <c r="E7" s="49"/>
      <c r="F7" s="49" t="s">
        <v>127</v>
      </c>
    </row>
    <row r="8" spans="1:7" s="55" customFormat="1" ht="12.75">
      <c r="A8" s="50"/>
      <c r="B8" s="51"/>
      <c r="C8" s="209" t="s">
        <v>105</v>
      </c>
      <c r="D8" s="210"/>
      <c r="E8" s="52" t="s">
        <v>106</v>
      </c>
      <c r="F8" s="53" t="s">
        <v>107</v>
      </c>
      <c r="G8" s="54"/>
    </row>
    <row r="9" spans="1:7" s="55" customFormat="1" ht="12.75">
      <c r="A9" s="56" t="s">
        <v>108</v>
      </c>
      <c r="B9" s="57"/>
      <c r="C9" s="211"/>
      <c r="D9" s="212"/>
      <c r="E9" s="58" t="s">
        <v>109</v>
      </c>
      <c r="F9" s="59" t="s">
        <v>110</v>
      </c>
      <c r="G9" s="54"/>
    </row>
    <row r="10" spans="1:7" s="55" customFormat="1" ht="13.5" thickBot="1">
      <c r="A10" s="60" t="s">
        <v>111</v>
      </c>
      <c r="B10" s="61"/>
      <c r="C10" s="62" t="s">
        <v>112</v>
      </c>
      <c r="D10" s="63" t="s">
        <v>113</v>
      </c>
      <c r="E10" s="64" t="s">
        <v>114</v>
      </c>
      <c r="F10" s="65" t="s">
        <v>115</v>
      </c>
      <c r="G10" s="54"/>
    </row>
    <row r="11" spans="1:7" s="73" customFormat="1" ht="9.75">
      <c r="A11" s="66"/>
      <c r="B11" s="67"/>
      <c r="C11" s="68">
        <v>1</v>
      </c>
      <c r="D11" s="69">
        <v>2</v>
      </c>
      <c r="E11" s="70" t="s">
        <v>116</v>
      </c>
      <c r="F11" s="71">
        <v>4</v>
      </c>
      <c r="G11" s="72"/>
    </row>
    <row r="12" spans="1:7" s="81" customFormat="1" ht="11.25">
      <c r="A12" s="74" t="s">
        <v>117</v>
      </c>
      <c r="B12" s="75"/>
      <c r="C12" s="76">
        <v>0</v>
      </c>
      <c r="D12" s="77">
        <v>3213900</v>
      </c>
      <c r="E12" s="78">
        <f>SUM(E13:E13)</f>
        <v>87348.84999999998</v>
      </c>
      <c r="F12" s="79">
        <f>SUM(D12:E12)</f>
        <v>3301248.85</v>
      </c>
      <c r="G12" s="80"/>
    </row>
    <row r="13" spans="1:7" s="81" customFormat="1" ht="11.25">
      <c r="A13" s="82" t="s">
        <v>126</v>
      </c>
      <c r="B13" s="83"/>
      <c r="C13" s="84">
        <v>0</v>
      </c>
      <c r="D13" s="85">
        <v>470600</v>
      </c>
      <c r="E13" s="86">
        <f>SUM(F13-D13)</f>
        <v>87348.84999999998</v>
      </c>
      <c r="F13" s="115">
        <v>557948.85</v>
      </c>
      <c r="G13" s="80"/>
    </row>
    <row r="14" spans="1:7" s="81" customFormat="1" ht="11.25">
      <c r="A14" s="82"/>
      <c r="B14" s="83"/>
      <c r="C14" s="84"/>
      <c r="D14" s="85"/>
      <c r="E14" s="86"/>
      <c r="F14" s="87"/>
      <c r="G14" s="80"/>
    </row>
    <row r="15" spans="1:7" s="81" customFormat="1" ht="11.25">
      <c r="A15" s="117" t="s">
        <v>137</v>
      </c>
      <c r="B15" s="83"/>
      <c r="C15" s="76">
        <v>0</v>
      </c>
      <c r="D15" s="77">
        <v>41100</v>
      </c>
      <c r="E15" s="78">
        <f>SUM(F15-D15)</f>
        <v>0</v>
      </c>
      <c r="F15" s="79">
        <v>41100</v>
      </c>
      <c r="G15" s="80"/>
    </row>
    <row r="16" spans="1:7" s="81" customFormat="1" ht="11.25">
      <c r="A16" s="82" t="s">
        <v>126</v>
      </c>
      <c r="B16" s="83"/>
      <c r="C16" s="76"/>
      <c r="D16" s="85">
        <v>4400</v>
      </c>
      <c r="E16" s="86">
        <f>SUM(F16-D16)</f>
        <v>0</v>
      </c>
      <c r="F16" s="87">
        <v>4400</v>
      </c>
      <c r="G16" s="80"/>
    </row>
    <row r="17" spans="1:7" s="81" customFormat="1" ht="11.25">
      <c r="A17" s="82"/>
      <c r="B17" s="83"/>
      <c r="C17" s="84"/>
      <c r="D17" s="85"/>
      <c r="E17" s="88"/>
      <c r="F17" s="87"/>
      <c r="G17" s="80"/>
    </row>
    <row r="18" spans="1:7" s="81" customFormat="1" ht="12" thickBot="1">
      <c r="A18" s="90" t="s">
        <v>118</v>
      </c>
      <c r="B18" s="91"/>
      <c r="C18" s="92">
        <f>SUM(C12+C15)</f>
        <v>0</v>
      </c>
      <c r="D18" s="93">
        <f>SUM(D12+D15)</f>
        <v>3255000</v>
      </c>
      <c r="E18" s="94">
        <f>SUM(F18-D18)</f>
        <v>87348.8500000001</v>
      </c>
      <c r="F18" s="95">
        <f>SUM(F12+F15)</f>
        <v>3342348.85</v>
      </c>
      <c r="G18" s="96"/>
    </row>
    <row r="19" s="44" customFormat="1" ht="12.75"/>
    <row r="20" s="44" customFormat="1" ht="12.75"/>
    <row r="21" s="44" customFormat="1" ht="12.75">
      <c r="A21" s="48" t="s">
        <v>135</v>
      </c>
    </row>
    <row r="22" s="44" customFormat="1" ht="13.5" thickBot="1">
      <c r="F22" s="49" t="s">
        <v>127</v>
      </c>
    </row>
    <row r="23" spans="1:6" s="44" customFormat="1" ht="12.75">
      <c r="A23" s="97"/>
      <c r="B23" s="98"/>
      <c r="C23" s="215" t="s">
        <v>134</v>
      </c>
      <c r="D23" s="216"/>
      <c r="E23" s="216"/>
      <c r="F23" s="217"/>
    </row>
    <row r="24" spans="1:6" s="55" customFormat="1" ht="12.75">
      <c r="A24" s="59" t="s">
        <v>119</v>
      </c>
      <c r="B24" s="56" t="s">
        <v>129</v>
      </c>
      <c r="C24" s="213" t="s">
        <v>120</v>
      </c>
      <c r="D24" s="214"/>
      <c r="E24" s="58" t="s">
        <v>106</v>
      </c>
      <c r="F24" s="59" t="s">
        <v>107</v>
      </c>
    </row>
    <row r="25" spans="1:6" s="55" customFormat="1" ht="12.75">
      <c r="A25" s="59"/>
      <c r="B25" s="56" t="s">
        <v>111</v>
      </c>
      <c r="C25" s="211"/>
      <c r="D25" s="212"/>
      <c r="E25" s="58" t="s">
        <v>121</v>
      </c>
      <c r="F25" s="59" t="s">
        <v>122</v>
      </c>
    </row>
    <row r="26" spans="1:6" s="55" customFormat="1" ht="13.5" thickBot="1">
      <c r="A26" s="65"/>
      <c r="B26" s="60"/>
      <c r="C26" s="62" t="s">
        <v>112</v>
      </c>
      <c r="D26" s="63" t="s">
        <v>113</v>
      </c>
      <c r="E26" s="99" t="s">
        <v>123</v>
      </c>
      <c r="F26" s="65" t="s">
        <v>115</v>
      </c>
    </row>
    <row r="27" spans="1:6" s="73" customFormat="1" ht="9.75">
      <c r="A27" s="71"/>
      <c r="B27" s="66"/>
      <c r="C27" s="68">
        <v>1</v>
      </c>
      <c r="D27" s="69">
        <v>2</v>
      </c>
      <c r="E27" s="70">
        <v>3</v>
      </c>
      <c r="F27" s="71" t="s">
        <v>124</v>
      </c>
    </row>
    <row r="28" spans="1:6" s="81" customFormat="1" ht="11.25">
      <c r="A28" s="100">
        <v>5000</v>
      </c>
      <c r="B28" s="101" t="s">
        <v>130</v>
      </c>
      <c r="C28" s="102">
        <f>SUM(C30:C35)</f>
        <v>0</v>
      </c>
      <c r="D28" s="107">
        <v>915000</v>
      </c>
      <c r="E28" s="108">
        <f>SUM(E30)</f>
        <v>-69264.75</v>
      </c>
      <c r="F28" s="109">
        <f>SUM(D28:E28)</f>
        <v>845735.25</v>
      </c>
    </row>
    <row r="29" spans="1:6" s="81" customFormat="1" ht="11.25">
      <c r="A29" s="100"/>
      <c r="B29" s="111" t="s">
        <v>131</v>
      </c>
      <c r="C29" s="102">
        <v>0</v>
      </c>
      <c r="D29" s="107">
        <v>915000</v>
      </c>
      <c r="E29" s="108">
        <v>-69264.75</v>
      </c>
      <c r="F29" s="109">
        <f>SUM(D29+E29)</f>
        <v>845735.25</v>
      </c>
    </row>
    <row r="30" spans="1:6" s="81" customFormat="1" ht="11.25">
      <c r="A30" s="103"/>
      <c r="B30" s="82" t="s">
        <v>132</v>
      </c>
      <c r="C30" s="84">
        <v>0</v>
      </c>
      <c r="D30" s="85">
        <v>475000</v>
      </c>
      <c r="E30" s="88">
        <v>-69264.75</v>
      </c>
      <c r="F30" s="89">
        <f>SUM(D30:E30)</f>
        <v>405735.25</v>
      </c>
    </row>
    <row r="31" spans="1:6" s="81" customFormat="1" ht="11.25">
      <c r="A31" s="103"/>
      <c r="B31" s="82"/>
      <c r="C31" s="84"/>
      <c r="D31" s="85"/>
      <c r="E31" s="88"/>
      <c r="F31" s="89"/>
    </row>
    <row r="32" spans="1:6" s="81" customFormat="1" ht="11.25">
      <c r="A32" s="103"/>
      <c r="B32" s="74" t="s">
        <v>133</v>
      </c>
      <c r="C32" s="104">
        <v>0</v>
      </c>
      <c r="D32" s="77">
        <v>2340000</v>
      </c>
      <c r="E32" s="78">
        <v>0</v>
      </c>
      <c r="F32" s="79">
        <f>SUM(D32:E32)</f>
        <v>2340000</v>
      </c>
    </row>
    <row r="33" spans="1:6" s="81" customFormat="1" ht="11.25">
      <c r="A33" s="103"/>
      <c r="B33" s="82" t="s">
        <v>132</v>
      </c>
      <c r="C33" s="84">
        <v>0</v>
      </c>
      <c r="D33" s="85">
        <v>0</v>
      </c>
      <c r="E33" s="88">
        <v>0</v>
      </c>
      <c r="F33" s="89">
        <f>SUM(D33:E33)</f>
        <v>0</v>
      </c>
    </row>
    <row r="34" spans="1:6" s="81" customFormat="1" ht="11.25">
      <c r="A34" s="103"/>
      <c r="B34" s="82"/>
      <c r="C34" s="84"/>
      <c r="D34" s="85"/>
      <c r="E34" s="88"/>
      <c r="F34" s="89"/>
    </row>
    <row r="35" spans="1:6" s="81" customFormat="1" ht="11.25">
      <c r="A35" s="103"/>
      <c r="B35" s="82" t="s">
        <v>136</v>
      </c>
      <c r="C35" s="76">
        <v>0</v>
      </c>
      <c r="D35" s="114">
        <v>0</v>
      </c>
      <c r="E35" s="116">
        <v>156613.6</v>
      </c>
      <c r="F35" s="79">
        <f>SUM(D35:E35)</f>
        <v>156613.6</v>
      </c>
    </row>
    <row r="36" spans="1:6" s="81" customFormat="1" ht="11.25">
      <c r="A36" s="103"/>
      <c r="B36" s="105"/>
      <c r="C36" s="84"/>
      <c r="D36" s="85"/>
      <c r="E36" s="88"/>
      <c r="F36" s="89"/>
    </row>
    <row r="37" spans="1:6" s="81" customFormat="1" ht="12" thickBot="1">
      <c r="A37" s="106"/>
      <c r="B37" s="90" t="s">
        <v>125</v>
      </c>
      <c r="C37" s="112">
        <f>SUM(C29+C32+C35)</f>
        <v>0</v>
      </c>
      <c r="D37" s="113">
        <f>SUM(D29+D32+D35)</f>
        <v>3255000</v>
      </c>
      <c r="E37" s="112">
        <f>SUM(E29+E32+E35)</f>
        <v>87348.85</v>
      </c>
      <c r="F37" s="110">
        <f>SUM(F29+F32+F35)</f>
        <v>3342348.85</v>
      </c>
    </row>
    <row r="38" s="44" customFormat="1" ht="12.75"/>
    <row r="39" s="44" customFormat="1" ht="12.75"/>
  </sheetData>
  <mergeCells count="3">
    <mergeCell ref="C8:D9"/>
    <mergeCell ref="C24:D25"/>
    <mergeCell ref="C23:F2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2005-12-13T07:54:57Z</cp:lastPrinted>
  <dcterms:created xsi:type="dcterms:W3CDTF">2005-06-01T06:35:33Z</dcterms:created>
  <dcterms:modified xsi:type="dcterms:W3CDTF">2005-12-13T07:56:02Z</dcterms:modified>
  <cp:category/>
  <cp:version/>
  <cp:contentType/>
  <cp:contentStatus/>
</cp:coreProperties>
</file>