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20_0.bin" ContentType="application/vnd.openxmlformats-officedocument.oleObject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795" tabRatio="912" activeTab="0"/>
  </bookViews>
  <sheets>
    <sheet name="RK-38-2005-21, př. 3 Úvod" sheetId="1" r:id="rId1"/>
    <sheet name="Obsah" sheetId="2" r:id="rId2"/>
    <sheet name="Přílohy" sheetId="3" r:id="rId3"/>
    <sheet name="Š1" sheetId="4" r:id="rId4"/>
    <sheet name="Š2" sheetId="5" r:id="rId5"/>
    <sheet name="Š3" sheetId="6" r:id="rId6"/>
    <sheet name="Š4" sheetId="7" r:id="rId7"/>
    <sheet name="K1" sheetId="8" r:id="rId8"/>
    <sheet name="K2" sheetId="9" r:id="rId9"/>
    <sheet name="D1" sheetId="10" r:id="rId10"/>
    <sheet name="D2" sheetId="11" r:id="rId11"/>
    <sheet name="SV1" sheetId="12" r:id="rId12"/>
    <sheet name="Z1" sheetId="13" r:id="rId13"/>
    <sheet name="KR1" sheetId="14" r:id="rId14"/>
    <sheet name="KR2" sheetId="15" r:id="rId15"/>
    <sheet name="M1" sheetId="16" r:id="rId16"/>
    <sheet name="M2" sheetId="17" r:id="rId17"/>
    <sheet name="M3" sheetId="18" r:id="rId18"/>
    <sheet name="M4" sheetId="19" r:id="rId19"/>
    <sheet name="I1" sheetId="20" r:id="rId20"/>
    <sheet name="R1" sheetId="21" r:id="rId21"/>
    <sheet name="Tab a grafy" sheetId="22" r:id="rId22"/>
    <sheet name="1" sheetId="23" r:id="rId23"/>
    <sheet name="2" sheetId="24" r:id="rId24"/>
    <sheet name="3" sheetId="25" r:id="rId25"/>
    <sheet name="4" sheetId="26" r:id="rId26"/>
    <sheet name="5" sheetId="27" r:id="rId27"/>
    <sheet name="6" sheetId="28" r:id="rId28"/>
    <sheet name="7" sheetId="29" r:id="rId29"/>
    <sheet name="8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22">'1'!$A$1:$H$52</definedName>
    <definedName name="_xlnm.Print_Area" localSheetId="13">'KR1'!$A$1:$F$61</definedName>
    <definedName name="_xlnm.Print_Area" localSheetId="14">'KR2'!$A$1:$I$24</definedName>
    <definedName name="_xlnm.Print_Area" localSheetId="1">'Obsah'!$A$1:$J$67</definedName>
    <definedName name="_xlnm.Print_Area" localSheetId="11">'SV1'!$A$1:$E$43</definedName>
    <definedName name="_xlnm.Print_Area" localSheetId="3">'Š1'!$A$1:$F$139</definedName>
    <definedName name="_xlnm.Print_Area" localSheetId="4">'Š2'!$A$1:$C$40</definedName>
  </definedNames>
  <calcPr fullCalcOnLoad="1"/>
</workbook>
</file>

<file path=xl/sharedStrings.xml><?xml version="1.0" encoding="utf-8"?>
<sst xmlns="http://schemas.openxmlformats.org/spreadsheetml/2006/main" count="1835" uniqueCount="1264">
  <si>
    <t>DDM Pelhřimov</t>
  </si>
  <si>
    <t>Středoškolská odborná činnost</t>
  </si>
  <si>
    <t>Programování</t>
  </si>
  <si>
    <t>Přehlídka dětské recitace</t>
  </si>
  <si>
    <t>Olympiáda v ČJ</t>
  </si>
  <si>
    <t>Zeměpisná olympiáda</t>
  </si>
  <si>
    <t>Chemická olympiáda</t>
  </si>
  <si>
    <t>Matematická olympiáda</t>
  </si>
  <si>
    <t>Fyzikální olympiáda</t>
  </si>
  <si>
    <t>Soutěž v grafických předmětech</t>
  </si>
  <si>
    <t>Obchodní akademie Třebíč</t>
  </si>
  <si>
    <t>Soutěž v RJ</t>
  </si>
  <si>
    <t>Centrum volného času Lužánky, Brno</t>
  </si>
  <si>
    <t>Soutěž v AJ</t>
  </si>
  <si>
    <t>Sportovní hry zvláštních škol</t>
  </si>
  <si>
    <t>Speciální školy Třebíč</t>
  </si>
  <si>
    <t>Soutěže ZUŠ</t>
  </si>
  <si>
    <t>ZUŠ Jihlava</t>
  </si>
  <si>
    <t>Evropa ve škole</t>
  </si>
  <si>
    <t>ZUŠ Třebíč</t>
  </si>
  <si>
    <t>Tabulka 2 - Okresní a krajská kola sportovních soutěží</t>
  </si>
  <si>
    <t>13 okresních kol v každém okrese a 13 krajských kol (aspoň 2 kategorie v soutěži)</t>
  </si>
  <si>
    <t>Asociace školních sportovních klubů kraje Vysočina</t>
  </si>
  <si>
    <t>Tabulka 3 - Okresní kola nesportovních soutěží a přehlídek</t>
  </si>
  <si>
    <t>cca 20 okresních kol soutěží a přehlídek probíhajících v každém z 5-ti okresů</t>
  </si>
  <si>
    <t>DDM Havlíčkův Brod, Jihlava, Pelhřimov, Třebíč, Žďár nad Sázavou, ZUŠ Jihlava, Humpolec, Pelhřimov, Třebíč, Havlíčkův Brod, Spec. Školy Třebíč</t>
  </si>
  <si>
    <t>CELKEM TABULKA 1 - 3</t>
  </si>
  <si>
    <t xml:space="preserve">Dotace z kraje vykrývá nedostatečné pokrytí soutěží MŠMT, které MŠMT má zcela financovat, avšak každoročně je tato skutečnost opomíjena a dotace z MŠMT na postupové soutěže je nedostačující. V roce 2005 uvolnilo MŠMT pro kraj Vysočina částku ve výši 1,33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</si>
  <si>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</si>
  <si>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</si>
  <si>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</si>
  <si>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</si>
  <si>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</si>
  <si>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</si>
  <si>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</si>
  <si>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sekretariát regionální rady</t>
  </si>
  <si>
    <t>0000</t>
  </si>
  <si>
    <t>Daň z příjmů fyzických osob ze samostatné výdělečné činnosti</t>
  </si>
  <si>
    <t>Daň z příjmů právnických osob</t>
  </si>
  <si>
    <t>Daň z přidané hodnoty</t>
  </si>
  <si>
    <t>Správní poplatky</t>
  </si>
  <si>
    <t>3x39</t>
  </si>
  <si>
    <t>Příjmy z poskytování služeb a výrobků</t>
  </si>
  <si>
    <t>6310</t>
  </si>
  <si>
    <t>214x</t>
  </si>
  <si>
    <t>Příjmy z úroků, popř. podílů ze zisků a dividend</t>
  </si>
  <si>
    <t>Odvody příspěvkových organizací</t>
  </si>
  <si>
    <t>Poplatky za odběr podzemní vody</t>
  </si>
  <si>
    <t>Příjmy z prodeje pozemků</t>
  </si>
  <si>
    <t>Ostatní neinvestiční dotace přijaté ze státního rozpočtu</t>
  </si>
  <si>
    <t xml:space="preserve">PŘÍLOHA K 2 :  SEZNAM KRAJSKÝCH A NÁRODNÍCH POSTUPOVÝCH </t>
  </si>
  <si>
    <t xml:space="preserve">PŘÍLOHA K 1 :  SEZNAM VÝSTAVNÍCH AKCÍ V KULTUŘE </t>
  </si>
  <si>
    <t>§ 3636 Územní rozvoj</t>
  </si>
  <si>
    <t>§ 6172 Činnost regionální správy</t>
  </si>
  <si>
    <t>Činnost místní správy</t>
  </si>
  <si>
    <t>Investice v sociálních věcech</t>
  </si>
  <si>
    <t>Bezpečnost silničního provozu</t>
  </si>
  <si>
    <t>Přijaté nekapitálové příspěvky a náhrady</t>
  </si>
  <si>
    <t>3636</t>
  </si>
  <si>
    <t>Záležitosti vodních toků, vodohospodářských děl, j.n.</t>
  </si>
  <si>
    <t>Činnost orgánů krizového řízení na územní úrovni</t>
  </si>
  <si>
    <t>3522</t>
  </si>
  <si>
    <t>Příjmy z pronájmu movitých věcí</t>
  </si>
  <si>
    <t>Neinvestiční přijaté dotace od mezinárodních institucí</t>
  </si>
  <si>
    <t>Ostatní tělovýchovná činnost</t>
  </si>
  <si>
    <t>103x</t>
  </si>
  <si>
    <t>Splátky půjčených prostředků od PO, přijaté nekapitálové příspěvky a náhrady, ostatní nerozpočtované nedaňové příjmy</t>
  </si>
  <si>
    <t>Dotace obcím z daňových příjmů kraje (kap. Školství)</t>
  </si>
  <si>
    <t>Odbor kontroly</t>
  </si>
  <si>
    <t>5X00</t>
  </si>
  <si>
    <t>Splátky půjčených prostředků od PO</t>
  </si>
  <si>
    <t>Dotace na sociální služby</t>
  </si>
  <si>
    <t>Dotace od mezinárodních institucí</t>
  </si>
  <si>
    <t>konference DIS-V4</t>
  </si>
  <si>
    <t>financování (-)</t>
  </si>
  <si>
    <t xml:space="preserve"> OBJEM PROSTŘEDKŮ SPRAVOVANÝCH SPRÁVCI</t>
  </si>
  <si>
    <t xml:space="preserve"> STRUKTURA VÝDAJŮ KAPITOL ROZPOČTU PODLE</t>
  </si>
  <si>
    <t xml:space="preserve"> STRUKTURA ROZPOČTU PŘÍJMŮ KRAJE VYSOČINA</t>
  </si>
  <si>
    <t xml:space="preserve"> STRUKTURA ROZPOČTU VÝDAJŮ KRAJE VYSOČINA </t>
  </si>
  <si>
    <t xml:space="preserve"> CELKOVÁ BILANCE ROZPOČTU PŘÍJMŮ </t>
  </si>
  <si>
    <t xml:space="preserve"> CELKOVÁ BILANCE ROZPOČTU VÝDAJŮ </t>
  </si>
  <si>
    <t xml:space="preserve"> BĚŽNÉ VÝDAJE PODLE KAPITOL </t>
  </si>
  <si>
    <t xml:space="preserve"> KAPITÁLOVÉ VÝDAJE PODLE KAPITOL </t>
  </si>
  <si>
    <t xml:space="preserve"> ROZPOČTU  </t>
  </si>
  <si>
    <t xml:space="preserve"> ÚČELOVOSTI JEJICH ZDROJŮ </t>
  </si>
  <si>
    <t>PŘÍLOHA M1: TECHNICKÁ ZHODNOCENÍ A VYJMENOVANÉ OPRAVY VE ŠKOLSTVÍ</t>
  </si>
  <si>
    <t>Číslo akce</t>
  </si>
  <si>
    <t>Okres</t>
  </si>
  <si>
    <t>Organizace</t>
  </si>
  <si>
    <t>IV</t>
  </si>
  <si>
    <t>NIV</t>
  </si>
  <si>
    <t>HB</t>
  </si>
  <si>
    <t>DD Nová Ves u Chotěboře</t>
  </si>
  <si>
    <t>Oprava střechy a stropu</t>
  </si>
  <si>
    <t>JI</t>
  </si>
  <si>
    <t>Gymnázium Jihlava</t>
  </si>
  <si>
    <t xml:space="preserve">Oprava oken </t>
  </si>
  <si>
    <t>PE</t>
  </si>
  <si>
    <t>OA Pelhřimov</t>
  </si>
  <si>
    <t>Rekonstrukce kotelny</t>
  </si>
  <si>
    <t>ZR</t>
  </si>
  <si>
    <t>VOŠ a SPŠ Žďár n S.</t>
  </si>
  <si>
    <t>Tepelné izolace stropu dílen</t>
  </si>
  <si>
    <t>Příspěvek do výše 10.000,- Kč včetně</t>
  </si>
  <si>
    <t>Položka (soutěž)</t>
  </si>
  <si>
    <t>organizátor (žadatel)</t>
  </si>
  <si>
    <t>počet stran: 41</t>
  </si>
  <si>
    <t>Republikové finále středních škol v šachu</t>
  </si>
  <si>
    <t>Krajské sdružení ČSTV Vysočina - Krajský šachový svaz</t>
  </si>
  <si>
    <t>Republikové finále základních škol v basketbalu</t>
  </si>
  <si>
    <t>DDM Žďár nad Sázavou</t>
  </si>
  <si>
    <t>SOUTĚŽ ZRUČNOSTI MODELÁŘ 2006 - celostátní kolo</t>
  </si>
  <si>
    <t>SOU strojírenské a U, Žďár nad Sázavou</t>
  </si>
  <si>
    <t>CESOFOTO 2006 - celostátní fotografická soutěž</t>
  </si>
  <si>
    <t>Střední odborná škola a SOU Jihlava</t>
  </si>
  <si>
    <t>KOVO JUNIOR 2006 - celostátní soutěž</t>
  </si>
  <si>
    <t>Přebor škol v šachu - krajské kolo VYSOČINA</t>
  </si>
  <si>
    <t>Junior LINGUA 2006 (soutěž SOU v AJ a NJ) - krajská soutěž</t>
  </si>
  <si>
    <t>SOŠ obchodu a služeb a SOU Třebíč</t>
  </si>
  <si>
    <t>SPŠ technická a SOU technické Třebíč</t>
  </si>
  <si>
    <t>Krajská soutěž odborných vědomostí a dovedností - obor truhlář</t>
  </si>
  <si>
    <t>SPŠ  a SOU Pelhřimov</t>
  </si>
  <si>
    <t>Krajské kolo leteckých modelářů</t>
  </si>
  <si>
    <t>DDM Jihlava</t>
  </si>
  <si>
    <t>Strojař roku 2006 - krajské kolo</t>
  </si>
  <si>
    <t>VOŠ a SPŠ Žďár nad Sázavou</t>
  </si>
  <si>
    <t>O pohár ředitele DDM Jihlava  - krajská sportovní soutěž</t>
  </si>
  <si>
    <t>Studentský projekt - Vysočina 2005 - krajská soutěž</t>
  </si>
  <si>
    <t>Stavební sdružení Vysočina, Jihlava</t>
  </si>
  <si>
    <t>Krajské kolo SŠ kraje Vysočina v nohejbale</t>
  </si>
  <si>
    <t>Střední průmyslová škola textilní, Jihlava - Helenín</t>
  </si>
  <si>
    <t>Talenti 1. ročníků - krajská soutěž</t>
  </si>
  <si>
    <t>Obchodní akademie a Státní jazyková škola Jihlava</t>
  </si>
  <si>
    <t>Zálesácká stezka - krajská soutěž</t>
  </si>
  <si>
    <t>Občanské sdružení Kadet</t>
  </si>
  <si>
    <t>Příspěvek od10.000 do 25.000,- Kč včetně</t>
  </si>
  <si>
    <t>Pohár ZŠ Bartuškova TeamGym</t>
  </si>
  <si>
    <t>TJ BOPO Třebíč</t>
  </si>
  <si>
    <t>ŘEMESLO VYSOČINY 2006 - obory strojního obrábění - krajské kolo</t>
  </si>
  <si>
    <t>Cyklus sport. akcí pro mládež kraje Vysočina, Pardubického kraje, Středočeského kraje</t>
  </si>
  <si>
    <t>Střední odborné učiliště technické, Chotěboř, Žižkova 1501</t>
  </si>
  <si>
    <t>Šachová liga mládeže - Vysočina 2006</t>
  </si>
  <si>
    <t>Dějepravné soutěžení - krajská soutěž</t>
  </si>
  <si>
    <t>Muzeum Vysočiny Třebíč, příspěvková organizace</t>
  </si>
  <si>
    <t>Přehlídka dětských pěveckých souborů - krajské kolo</t>
  </si>
  <si>
    <t>DDM Třebíč</t>
  </si>
  <si>
    <t>Regionální soutěž kadeřníků a kosmetiček</t>
  </si>
  <si>
    <t>Dětská scéna 2006 - přehlídka dětského divadla - krajské kolo</t>
  </si>
  <si>
    <t>Vědomostní soutěž pro žáky 5. tříd "Všeználek"</t>
  </si>
  <si>
    <t>Učeň instalatér 2006</t>
  </si>
  <si>
    <t>ISŠ stavební a U Jihlava</t>
  </si>
  <si>
    <t>Ekologická olympiáda - krajské kolo</t>
  </si>
  <si>
    <t>62/88 ZO ČSOP Kněžice</t>
  </si>
  <si>
    <t>JUNIOR PRESENT (soutěž v dárkovém balení)</t>
  </si>
  <si>
    <t>Příspěvek do výše 50.000,- Kč včetně</t>
  </si>
  <si>
    <t>Soutěž v předlékařské první pomoci - celostátní soutěž s mezinárodní účastí</t>
  </si>
  <si>
    <t>SZŠ, VZŠ a Speciální školy Jihlava</t>
  </si>
  <si>
    <t>Celostátní soutěž odborných vědomostí a dovedností - obor prodavač a obchodník</t>
  </si>
  <si>
    <t>Junior Carving Cup - krajská soutěž</t>
  </si>
  <si>
    <t>Otevřené přebory v sokolské všestrannosti - krajské soutěže</t>
  </si>
  <si>
    <t>Sokolská župa plukovníka Švece</t>
  </si>
  <si>
    <t>Zelená stezka - Zlatý list - krajské kolo</t>
  </si>
  <si>
    <t>BAVER CUP 2006</t>
  </si>
  <si>
    <t>SK MG BAVER  Třebíč</t>
  </si>
  <si>
    <t>Jihlavský slavík 2006 - krajská soutěž</t>
  </si>
  <si>
    <t>Sedmikvítek 2006 - krajské kolo</t>
  </si>
  <si>
    <t>PS Kamarádi cest Okříšky</t>
  </si>
  <si>
    <t>Krajské soutěže v atletice pořádané Krajským atletickým svazem Vysočina</t>
  </si>
  <si>
    <t>Krajský atletický svaz Vysočina</t>
  </si>
  <si>
    <t>Republikové finále Sedmikvítku - Tanec folklorní soubory</t>
  </si>
  <si>
    <t>Krajská organizace Pionýra kraje Vysočina</t>
  </si>
  <si>
    <t xml:space="preserve">PŘÍLOHA Š 4:    </t>
  </si>
  <si>
    <t>ROZPIS INVESTIČNÍ DOTACE NA POŘÍZENÍ MOVITÉHO</t>
  </si>
  <si>
    <t>INVESTIČNÍHO MAJETKU V ROCE 2006</t>
  </si>
  <si>
    <t>organizace</t>
  </si>
  <si>
    <t>dotace  v tis. Kč</t>
  </si>
  <si>
    <t>Hlavní účel použití</t>
  </si>
  <si>
    <t>§ 3114</t>
  </si>
  <si>
    <t>Speciální školy Havl. Brod, U Trojice</t>
  </si>
  <si>
    <t>osobní automobil (dofinancování)</t>
  </si>
  <si>
    <t>Speciální školy Pelhřimov</t>
  </si>
  <si>
    <t>dataprojektor (dofinancování)</t>
  </si>
  <si>
    <t>Speciální školy Třebíč, Cyrilometodějská</t>
  </si>
  <si>
    <t xml:space="preserve">kombinovaný sporák </t>
  </si>
  <si>
    <t>§ 3121</t>
  </si>
  <si>
    <t>Havlíčkovo gymnázium Havlíčkův Brod</t>
  </si>
  <si>
    <t>modernizace laboratoře biologie - dofinancování</t>
  </si>
  <si>
    <t>elektrický kotel pro školní jídelnu - dofinancování</t>
  </si>
  <si>
    <t>§ 3122</t>
  </si>
  <si>
    <t>SOŠ, SOU zem. a techn. a U Humpolec</t>
  </si>
  <si>
    <t>laboratoř rostlinné výroby - dofinancování</t>
  </si>
  <si>
    <t xml:space="preserve">Refraktometr Abbého </t>
  </si>
  <si>
    <t>§ 3123</t>
  </si>
  <si>
    <t>SOU opravárenské Jihlava</t>
  </si>
  <si>
    <t>klimatizace (130 tis. Kč), automobil (300 tis. Kč)</t>
  </si>
  <si>
    <t>SOŠ technická, SOU a U Jihlava, Polenská</t>
  </si>
  <si>
    <t>výměna kondenzátorů v trafostanici</t>
  </si>
  <si>
    <t>§ 3125</t>
  </si>
  <si>
    <t>OU a Praktická škola Černovice</t>
  </si>
  <si>
    <t>osobní automobil - dofinancování</t>
  </si>
  <si>
    <t>§ 3421</t>
  </si>
  <si>
    <t>DDM Havlíčkův Brod</t>
  </si>
  <si>
    <t>kopírka - dofinancování</t>
  </si>
  <si>
    <t>§ 4322</t>
  </si>
  <si>
    <t xml:space="preserve">DD Nová Ves </t>
  </si>
  <si>
    <t>osobní automobil  - dofinancování</t>
  </si>
  <si>
    <t>PŘÍLOHA R1: SEZNAM STRATEGICKÝCH A KONCEPČNÍCH MATERIÁLŮ</t>
  </si>
  <si>
    <t xml:space="preserve">CNC pracovišť na podporu projektu Adaptabilní školy. Tato pracoviště budou zahrnovat 1 učebnu s deseti </t>
  </si>
  <si>
    <t xml:space="preserve">počítači s výměnnými panely s cca třemi nejpoužívanějšími ovládacími systémy a po jednom výukovém CNC </t>
  </si>
  <si>
    <t xml:space="preserve">(numericky řízeném) soustruhu a CNC frézce. Minimální cena tohoto souboru zjištěná v nabídce na trhu </t>
  </si>
  <si>
    <t>pro jedno pracoviště činí cca 4 mil. Kč.</t>
  </si>
  <si>
    <t>V roce 2005 bude vytvořeno 1 kompletní pracoviště a zahájeno vybavování dalších dvou. V roce 2006 je počítáno</t>
  </si>
  <si>
    <t xml:space="preserve">s dokončením těchto 2 pracovišť a kompletním zařízením čtvrtého. </t>
  </si>
  <si>
    <t>VOŠ , gymn.,SSŠ a SOU Světlá n S.</t>
  </si>
  <si>
    <t>Rekonstrukce soc.zař. DM</t>
  </si>
  <si>
    <t>Oprava elektroinstalace</t>
  </si>
  <si>
    <t>TR</t>
  </si>
  <si>
    <t>VOŠ,VZŠ,SOŠ a zem a ek.SZŠ Třebíč</t>
  </si>
  <si>
    <t>Rekonsrukce elektroinstalace</t>
  </si>
  <si>
    <t>Gymnázium Pelhřimov</t>
  </si>
  <si>
    <t>Oprava oken a fasády</t>
  </si>
  <si>
    <t>VOŠ,SZeŠ,SOU opr.a OU Bystřice n P.</t>
  </si>
  <si>
    <t>Oprava elektroinstalace a podlah</t>
  </si>
  <si>
    <t>II/360 Rafaelova ul. - Pocoucov Třebíč</t>
  </si>
  <si>
    <t>Gymnázium Chotěboř</t>
  </si>
  <si>
    <t>Oprava oken</t>
  </si>
  <si>
    <t>SOŠ a SOU Jihlava</t>
  </si>
  <si>
    <t>DM K.Světlé-oprava oken</t>
  </si>
  <si>
    <t>SOU řem. Třebíč</t>
  </si>
  <si>
    <t>Úprava oken a střechy</t>
  </si>
  <si>
    <t>DM Pelhřimov</t>
  </si>
  <si>
    <t>Oprava soc.zařízení</t>
  </si>
  <si>
    <t>SOŠ a SOU les.dopr.a služ.NMnM</t>
  </si>
  <si>
    <t>Rekonstrukce šaten</t>
  </si>
  <si>
    <t>SPŠS Havl.Brod</t>
  </si>
  <si>
    <t>SPŠ Jihlava</t>
  </si>
  <si>
    <t>SPŠS,SOUS a OU Třebíč</t>
  </si>
  <si>
    <t>Oprava střechy Hrotovická</t>
  </si>
  <si>
    <t>OU a Prš. Černovice</t>
  </si>
  <si>
    <t>Rekonstrukce ÚT</t>
  </si>
  <si>
    <t>SOUT Chotěboř</t>
  </si>
  <si>
    <t>Rekonstrukce ÚT a plynofikace HB</t>
  </si>
  <si>
    <t>SPŠ tex. Helenín</t>
  </si>
  <si>
    <t>Oprava opěrné zdi a oplocení</t>
  </si>
  <si>
    <t>SOU řem. a služ. M.Budějovice</t>
  </si>
  <si>
    <t>Rekonstrukce kotelny Chelčického</t>
  </si>
  <si>
    <t>Gymnázium Humpolec</t>
  </si>
  <si>
    <t>Oprava střechy stará budova</t>
  </si>
  <si>
    <t>SOU stroj a U Žďár n S.</t>
  </si>
  <si>
    <t>Gymnázim Havl.Brod</t>
  </si>
  <si>
    <t>Gymnázium a SOŠ Telč</t>
  </si>
  <si>
    <t>Gymnázium a SOŠ M.Budějovice</t>
  </si>
  <si>
    <t>Oprava ZTI Pražská</t>
  </si>
  <si>
    <t xml:space="preserve">Rekonstrukce soc.zař. </t>
  </si>
  <si>
    <t>DM Jihlava</t>
  </si>
  <si>
    <t>Zateplení obvodového pláště</t>
  </si>
  <si>
    <t>SPŠT a SOUT Třebíč</t>
  </si>
  <si>
    <t>Rekonstrukce střechy</t>
  </si>
  <si>
    <t>DD Senožaty</t>
  </si>
  <si>
    <t>Hotelová škola a OA V.Mezíříčí</t>
  </si>
  <si>
    <t>Oprava střechy DM</t>
  </si>
  <si>
    <t>OA a ISŠ Bratříků Havl.Brod</t>
  </si>
  <si>
    <t>Rekonstrukce elektroinstalace</t>
  </si>
  <si>
    <t>Oprava soc.zařízení Telečská</t>
  </si>
  <si>
    <t>Rekonstrukce ÚT DM</t>
  </si>
  <si>
    <t>Oprava podlah a nouzového osvětlení</t>
  </si>
  <si>
    <t>SOU zem. V.Meziříčí</t>
  </si>
  <si>
    <t>Gymnázium, VOŠ a ISŠ Ledeč n S.</t>
  </si>
  <si>
    <t>Rekonstrukce elektroinstalace a ZTI</t>
  </si>
  <si>
    <t>ISŠ stav.Jihlava</t>
  </si>
  <si>
    <t>Oprava střechy budova C</t>
  </si>
  <si>
    <t>Rekonstrukce ÚT a MaR</t>
  </si>
  <si>
    <t>Oprava fasády a oken dílen</t>
  </si>
  <si>
    <t>Oprava oken tělocvičny</t>
  </si>
  <si>
    <t>SOŠ, SOU a OU Třešť</t>
  </si>
  <si>
    <t>Oprava oken DM</t>
  </si>
  <si>
    <t>Oprava elektroinstalace a ZTI</t>
  </si>
  <si>
    <t>Oprava střechy krčku</t>
  </si>
  <si>
    <t>Rekonstrukce soc.zařízení DM</t>
  </si>
  <si>
    <t>Oprava podlah DM</t>
  </si>
  <si>
    <t>Rekonstrukce topného systému</t>
  </si>
  <si>
    <t>Oprava střechy</t>
  </si>
  <si>
    <t>Oprava fasády</t>
  </si>
  <si>
    <t>DM K.Světlé-oprava střechy</t>
  </si>
  <si>
    <t>SPŠ textilní Helenín</t>
  </si>
  <si>
    <t>OA Jihlava</t>
  </si>
  <si>
    <t>SZŠ a VZŠ Jihlava</t>
  </si>
  <si>
    <t>Oprava izolací a fasády</t>
  </si>
  <si>
    <t>SOU strojírenské Jihlava</t>
  </si>
  <si>
    <t>ISŠS Jihlava</t>
  </si>
  <si>
    <t>Oprava soc.zařízení Věžní</t>
  </si>
  <si>
    <t>Oprava kanalizace</t>
  </si>
  <si>
    <t>SOŠ,SOU zem. Humpolec</t>
  </si>
  <si>
    <t>Speciální škola Pelhřimov</t>
  </si>
  <si>
    <t>Oprava hydroizolací</t>
  </si>
  <si>
    <t>SPŠ a SOU Pehřimov</t>
  </si>
  <si>
    <t>Rekapitulace po okresech:</t>
  </si>
  <si>
    <t>SOCIÁLNÍ ORGANIZACE</t>
  </si>
  <si>
    <t>Psychocentrum Jihlava</t>
  </si>
  <si>
    <t>Oprava plynové a vodovodní přípojky</t>
  </si>
  <si>
    <t>Úpravy ÚT a ZTI</t>
  </si>
  <si>
    <t>DoDů Humpolec</t>
  </si>
  <si>
    <t>DoDů Mitrov</t>
  </si>
  <si>
    <t>Rekonstrukce  ÚT</t>
  </si>
  <si>
    <t>Rekonstrukce přívodu vody</t>
  </si>
  <si>
    <t>DoDů Ždírec</t>
  </si>
  <si>
    <t>DoDů Kubešova</t>
  </si>
  <si>
    <t>Úprava ÚT</t>
  </si>
  <si>
    <t>Oprava střech a svodů</t>
  </si>
  <si>
    <t>DoDů Havl.Brod</t>
  </si>
  <si>
    <t>Oprava fasády a oken</t>
  </si>
  <si>
    <t>DoDů M.Curieových</t>
  </si>
  <si>
    <t>Úprava EPS</t>
  </si>
  <si>
    <t>Rekonstrukce místností</t>
  </si>
  <si>
    <t>Oprava obvodové zdi parku a oplocení</t>
  </si>
  <si>
    <t>Oprava oplocení</t>
  </si>
  <si>
    <t>DoDů N.Syrovice</t>
  </si>
  <si>
    <t>Úpravy ZTI a ÚT</t>
  </si>
  <si>
    <t>DoDů Proseč u Pošné</t>
  </si>
  <si>
    <t xml:space="preserve">Oprava rozvodu vody </t>
  </si>
  <si>
    <t>Výměna střešních oken</t>
  </si>
  <si>
    <t>Oprava krovu</t>
  </si>
  <si>
    <t>CELKEM SOCIÁLNÍ ORGANIZACE</t>
  </si>
  <si>
    <t>ZDRAVOTNICKÉ ORGANIZACE</t>
  </si>
  <si>
    <t>Dětské centrum</t>
  </si>
  <si>
    <t>Úprava zahrady</t>
  </si>
  <si>
    <t>Oprava výtahu</t>
  </si>
  <si>
    <t>CELKEM ZDRAVOTNICKÉ ORGANIZACE</t>
  </si>
  <si>
    <t>Sociální organizace</t>
  </si>
  <si>
    <t>Zdravotnické organizace</t>
  </si>
  <si>
    <t xml:space="preserve">PŘÍLOHA M3: TECHNICKÁ ZHODNOCENÍ A VYJMENOVANÉ OPRAVY V KULTURNÍCH ORGANIZACÍCH </t>
  </si>
  <si>
    <t>Hrad Kámen</t>
  </si>
  <si>
    <t>Oprava vstupního schodiště</t>
  </si>
  <si>
    <t>Okresní galerie Havl.Brod</t>
  </si>
  <si>
    <t>Oprava zdiva a střechy</t>
  </si>
  <si>
    <t>Muzeum Vysočiny Jihlava</t>
  </si>
  <si>
    <t>Roštejn- vybudování ČOV</t>
  </si>
  <si>
    <t>Horácká Galerie NMnM</t>
  </si>
  <si>
    <t>Oprava střechy objektu 07</t>
  </si>
  <si>
    <t>Muzeum Vysočiny Třebíč</t>
  </si>
  <si>
    <t>Oprava ÚT a ZTI</t>
  </si>
  <si>
    <t>Roštejn- oprava střechy</t>
  </si>
  <si>
    <t>Horácké divadlo Jihlava</t>
  </si>
  <si>
    <t>Oblastní galerie Vysočiny Jihlava</t>
  </si>
  <si>
    <t>II/360 Velké Meziříčí-obchvat</t>
  </si>
  <si>
    <t>Základní škola a Mateřská škola při ZZ Havlíčkův Brod</t>
  </si>
  <si>
    <t>z)</t>
  </si>
  <si>
    <t>Kapitola</t>
  </si>
  <si>
    <t>Na jednotlivé SÚS je částka rozdělena následovně:</t>
  </si>
  <si>
    <t>sloučena se Speciální MŠ a ZŠ při nemocnici  Pelhřimov k 1.1.2006</t>
  </si>
  <si>
    <t xml:space="preserve">II/360 Třebíč-Velké Meziříčí, zkapacitnění komunikace příprava </t>
  </si>
  <si>
    <t xml:space="preserve">dokončení obchvatu Oslavičky </t>
  </si>
  <si>
    <t xml:space="preserve">II/353 Nové Veselí - Bohdalov </t>
  </si>
  <si>
    <t>majetkoprávní vypořádání</t>
  </si>
  <si>
    <t>II/130 Koberovice - most</t>
  </si>
  <si>
    <t>dokončení stavby z roku 2005</t>
  </si>
  <si>
    <t>III/03821 Havlíčkův Brod Lidická - Havířská  - I. Stavba a II. Stavba</t>
  </si>
  <si>
    <t>majetkoprávní vypořádání I. stavby</t>
  </si>
  <si>
    <t>II/112,III/40610 Telč-ul.Slavíčkova,Staňkova,Masarykova-rekonstrukce</t>
  </si>
  <si>
    <t>dokončení stavby z roku 2004,2005</t>
  </si>
  <si>
    <t>SÚS Pelhřimov - garáže Pacov</t>
  </si>
  <si>
    <t>dofinancování stavby</t>
  </si>
  <si>
    <t>D1 mimoúrovňová křižovatka Měšín</t>
  </si>
  <si>
    <t>II/405 od DP do konce JI</t>
  </si>
  <si>
    <t>II/602 Velký Beranov - obchvat</t>
  </si>
  <si>
    <t>projektová příprava v roce 2005</t>
  </si>
  <si>
    <t>II/403 Urbanov havárie mostu evid.č. 403-008</t>
  </si>
  <si>
    <t>II/133,III/1333,1335,1336 Nový Rychnov-průtah</t>
  </si>
  <si>
    <t>III/3791a Velká Bíteš Kostelní ul.</t>
  </si>
  <si>
    <t>realizace stavby přesunuta do roku 2006</t>
  </si>
  <si>
    <t>III/3791a Velká Bíteš - křižovatka</t>
  </si>
  <si>
    <t>dořešení dopravní situace k ul. Kostelní</t>
  </si>
  <si>
    <t>II/353 Bohdalov - obchvat</t>
  </si>
  <si>
    <t>dokumentace pro stavební povolení</t>
  </si>
  <si>
    <t>III/15245 Dalešice - most</t>
  </si>
  <si>
    <t>SÚS Jihlava - garáže Telč</t>
  </si>
  <si>
    <t>dokončení stavby</t>
  </si>
  <si>
    <t>Rekonstrukce silnice II/390 a III/3791 Vlkov - průtah</t>
  </si>
  <si>
    <t>III/4102 most Lesonice ev.č.4102 -7 + vozovka</t>
  </si>
  <si>
    <t>dokumentace ke stavebnímu povolení</t>
  </si>
  <si>
    <t>III/13035 Hořice most ev.č.13035-2</t>
  </si>
  <si>
    <t>realizace stavby</t>
  </si>
  <si>
    <t>II/112 Pelhřimov, ul. Rynárecká</t>
  </si>
  <si>
    <t>návaznost na reko kanalizace města</t>
  </si>
  <si>
    <t>II/344 Dolní Krupá - obchvat</t>
  </si>
  <si>
    <t>projektová příprava</t>
  </si>
  <si>
    <t>II/360,II/388 Bobrová</t>
  </si>
  <si>
    <t>II/344 Dolní Krupá , bodová závada</t>
  </si>
  <si>
    <t>havárie zdi, která podepírá silnici</t>
  </si>
  <si>
    <t>II/405 Brtnice - průtah</t>
  </si>
  <si>
    <t>studie -návrh řešení dopravy v obci</t>
  </si>
  <si>
    <t>II/128 Pacov - Lukavec</t>
  </si>
  <si>
    <t>II/150 Havlíčkův Brod-Okrouhlice</t>
  </si>
  <si>
    <t>podrobná technická studie, DÚR, příprava pro EU</t>
  </si>
  <si>
    <t>II/353 D1-Rytířsko-Jamné</t>
  </si>
  <si>
    <t>II/405 Přibyslavice - Okříšky</t>
  </si>
  <si>
    <t>II/405 Příseka-obchvat</t>
  </si>
  <si>
    <t>II/405 Brtnice - Zašovice</t>
  </si>
  <si>
    <t>dokumentace pro stavební povolení, příprava pro EU</t>
  </si>
  <si>
    <t>II/405 Příseka - Brtnice</t>
  </si>
  <si>
    <t>II/150 Vilémovice - Pavlíkov</t>
  </si>
  <si>
    <t>výkupy - příprava pro EU</t>
  </si>
  <si>
    <t>Územní rozvoj</t>
  </si>
  <si>
    <t>Knihy, učební pomůcky a tisk</t>
  </si>
  <si>
    <t>Účastnické poplatky na konference</t>
  </si>
  <si>
    <t>Ostatní nákupy j. n.</t>
  </si>
  <si>
    <t>Věcné dary</t>
  </si>
  <si>
    <t>CELKEM</t>
  </si>
  <si>
    <t>Orj</t>
  </si>
  <si>
    <t>Paragraf</t>
  </si>
  <si>
    <t>Název</t>
  </si>
  <si>
    <t>Skutečnost 2004</t>
  </si>
  <si>
    <t>Návrh 2006</t>
  </si>
  <si>
    <t>Činnost regionální správy</t>
  </si>
  <si>
    <t xml:space="preserve"> </t>
  </si>
  <si>
    <t>Převody vlastním fondům v rozpočtech územní úrovně</t>
  </si>
  <si>
    <t>Název položky</t>
  </si>
  <si>
    <t>Platy zaměstnanců</t>
  </si>
  <si>
    <t>Ostatní osobní výdaje</t>
  </si>
  <si>
    <t>Povinné pojištění na soc. zab.</t>
  </si>
  <si>
    <t>Povinné pojištění na zdrav. poj.</t>
  </si>
  <si>
    <t>Ost. povinné poj. hrazené zam.</t>
  </si>
  <si>
    <t>sesk. 50</t>
  </si>
  <si>
    <t>Osobní výdaje celkem</t>
  </si>
  <si>
    <t>Potraviny</t>
  </si>
  <si>
    <t>Ochranné pomůcky</t>
  </si>
  <si>
    <t>Prádlo, oděv a obuv</t>
  </si>
  <si>
    <t>Drobný hm. dlouhodobý majetek</t>
  </si>
  <si>
    <t>Nákup materiálu j.n.</t>
  </si>
  <si>
    <t>Realizované kurzové ztráty</t>
  </si>
  <si>
    <t>Voda</t>
  </si>
  <si>
    <t>Teplo</t>
  </si>
  <si>
    <t>Plyn</t>
  </si>
  <si>
    <t>Elektrická energie</t>
  </si>
  <si>
    <t>PHM a maziva</t>
  </si>
  <si>
    <t>Nákup paliv a energie j.n.</t>
  </si>
  <si>
    <t>Služby pošt</t>
  </si>
  <si>
    <t>Služby telek. a radiok.</t>
  </si>
  <si>
    <t>Služby peněžních ústavů</t>
  </si>
  <si>
    <t>Nájemné</t>
  </si>
  <si>
    <t>Konzult., poraden. a právní služby</t>
  </si>
  <si>
    <t>Služby, školení a vzdělávání</t>
  </si>
  <si>
    <t>Nákup služeb j.n.</t>
  </si>
  <si>
    <t>Opravy a udržování</t>
  </si>
  <si>
    <t>Cestovné</t>
  </si>
  <si>
    <t>Pohoštění</t>
  </si>
  <si>
    <t>Ostatní nákupy j.n.</t>
  </si>
  <si>
    <t>Poskytnuté neinvestiční příspěvky a náhrady</t>
  </si>
  <si>
    <t>Odvody za neplnění povinnosti zaměstnávat ZPS</t>
  </si>
  <si>
    <t>sesk. 51</t>
  </si>
  <si>
    <t>Nein. nákupy a výdaje související</t>
  </si>
  <si>
    <t>Nákup kolků</t>
  </si>
  <si>
    <t>Nákup dálničních známek, poplatky</t>
  </si>
  <si>
    <t>sesk. 53</t>
  </si>
  <si>
    <t>Nein. transf. a další pl. rozpočtům</t>
  </si>
  <si>
    <t>Nespecifikované rezervy</t>
  </si>
  <si>
    <t>sesk. 59</t>
  </si>
  <si>
    <t>Ostatní neinvestiční výdaje</t>
  </si>
  <si>
    <t>NEINVESTIČNÍ VÝDAJE CELKEM</t>
  </si>
  <si>
    <t>Budovy, haly a stavby</t>
  </si>
  <si>
    <t>Stroje, přístroje a zařízení</t>
  </si>
  <si>
    <t>Dopravní prostředky</t>
  </si>
  <si>
    <t>sesk. 61</t>
  </si>
  <si>
    <t>Inv. nákupy a výdaje související</t>
  </si>
  <si>
    <t>VÝDAJE CELKEM</t>
  </si>
  <si>
    <t>osobní výdaje (položky 50xx)</t>
  </si>
  <si>
    <t>věcné výdaje (položky 513x, 515x, 517x)</t>
  </si>
  <si>
    <t>výdaje na služby (položky 516x)</t>
  </si>
  <si>
    <t>investiční výdaje (položky 61xx)</t>
  </si>
  <si>
    <t>PŘÍJMY</t>
  </si>
  <si>
    <t>z toho 3 % z plánovaných platů pracovníků krajského úřadu</t>
  </si>
  <si>
    <t xml:space="preserve">          (převod z kapitoly Krajský úřad)</t>
  </si>
  <si>
    <t>z toho 3 % z plánovaných odměn uvolněných členů ZK</t>
  </si>
  <si>
    <t xml:space="preserve">          (převod z kapitoly Zastupitelstvo)</t>
  </si>
  <si>
    <t>tisíc Kč</t>
  </si>
  <si>
    <t>VÝDAJE</t>
  </si>
  <si>
    <t>z toho:</t>
  </si>
  <si>
    <t xml:space="preserve">příspěvek na dopravu zaměstnancům </t>
  </si>
  <si>
    <t>příspěvek na penzijní připojištění zaměstnanců a uvolněných členů RK</t>
  </si>
  <si>
    <t>ostatní čerpání dle zásad statutu fondu</t>
  </si>
  <si>
    <t>věcné dary k životnímu jubileu 50 let a k prvnímu odchodu do důchodu</t>
  </si>
  <si>
    <t>Použití fondu v roce 2006 celkem</t>
  </si>
  <si>
    <t>PŘÍLOHA KR1: ROZPIS VÝDAJŮ KRAJSKÉHO ÚŘADU</t>
  </si>
  <si>
    <t>PŘÍLOHA  KR2:  ROZPOČET SOCIÁLNÍHO FONDU (KAPITOLA KRAJSKÝ ÚŘAD)</t>
  </si>
  <si>
    <t>xxxx</t>
  </si>
  <si>
    <t>Výdaje spojené s majetkem kraje</t>
  </si>
  <si>
    <t>Technická zhodnocení a vyjmenované opravy ve školství</t>
  </si>
  <si>
    <t>Výkupy pozemků a nemovitostí</t>
  </si>
  <si>
    <t>Investice v dopravě</t>
  </si>
  <si>
    <t>Investice v kultuře</t>
  </si>
  <si>
    <t>Investice ve školství</t>
  </si>
  <si>
    <t>Investice ve zdravotnictví</t>
  </si>
  <si>
    <t>Zastupitelstva krajů</t>
  </si>
  <si>
    <r>
      <t xml:space="preserve">PŘÍJMY CELKEM </t>
    </r>
    <r>
      <rPr>
        <sz val="10"/>
        <rFont val="Arial CE"/>
        <family val="2"/>
      </rPr>
      <t>(tis. Kč)</t>
    </r>
  </si>
  <si>
    <t>B  TABULKOVÁ ČÁST A GRAFY</t>
  </si>
  <si>
    <t>A  PŘÍLOHY</t>
  </si>
  <si>
    <t>Požární ochrana - dobrovolná část</t>
  </si>
  <si>
    <t>Požární ochrana - profesionální část</t>
  </si>
  <si>
    <t>Bezpečnost a veřejný pořádek</t>
  </si>
  <si>
    <t>PŘÍLOHA Z1: ROZPIS VÝDAJŮ NA KAPITOLE ZASTUPITELSTVO KRAJE</t>
  </si>
  <si>
    <t>Položka</t>
  </si>
  <si>
    <t>Schválený rozpočet 2005</t>
  </si>
  <si>
    <t>orj 18xx, su 231,232,§ 6113</t>
  </si>
  <si>
    <t>Index 05/04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</si>
  <si>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</si>
  <si>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</si>
  <si>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</si>
  <si>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</si>
  <si>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</si>
  <si>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Ostatní pov. poj. hrazené zaměstnavatelem</t>
  </si>
  <si>
    <t>Ostatní pov. poj. placené zaměstnavatelem</t>
  </si>
  <si>
    <t>SÚS Havl. Brod - provozní budova cestního dozorství Ledeč n. Sázavou</t>
  </si>
  <si>
    <t>sesk.50</t>
  </si>
  <si>
    <t>Osobní náklady celkem</t>
  </si>
  <si>
    <t>Drobný hmotný inv. a neinvestiční majetek</t>
  </si>
  <si>
    <t>Nákup materiálu j.n</t>
  </si>
  <si>
    <t>Služby telekomunikací a radiokomunikací</t>
  </si>
  <si>
    <t>Konzultační, poradenské a právní služby</t>
  </si>
  <si>
    <t>Služby školení a vzdělávání</t>
  </si>
  <si>
    <t>Nákup služeb j. n.</t>
  </si>
  <si>
    <t>Programové vybavení</t>
  </si>
  <si>
    <t xml:space="preserve">Cestovné (tuzemské i zahraniční) </t>
  </si>
  <si>
    <t>Ostatní cestovní náhrady</t>
  </si>
  <si>
    <t>Nájemné za nájem s právem koupě</t>
  </si>
  <si>
    <t>Neinvestiční nákupy a výdaje související</t>
  </si>
  <si>
    <t>Platby daní a poplatků</t>
  </si>
  <si>
    <t>Dary obyvatelstvu</t>
  </si>
  <si>
    <t>Neinvestiční transfery a další platby rozpočtům</t>
  </si>
  <si>
    <t>NEINVESTIČNÍ VÝDAJE  úhrnem</t>
  </si>
  <si>
    <t xml:space="preserve">Investiční nákupy a výdaje související </t>
  </si>
  <si>
    <t>VÝDAJE úhrnem</t>
  </si>
  <si>
    <t>celkem</t>
  </si>
  <si>
    <t>Název akce</t>
  </si>
  <si>
    <t>Celkem</t>
  </si>
  <si>
    <t>Ostatní činnosti k ochraně ovzduší</t>
  </si>
  <si>
    <t>Ostatní nakládání s odpady</t>
  </si>
  <si>
    <t>Ostatní ekologické záležitosti a programy</t>
  </si>
  <si>
    <t>Ekologická výchova a osvěta</t>
  </si>
  <si>
    <t>Chráněné části přírody</t>
  </si>
  <si>
    <t>Ochrana druhů a stanovišť</t>
  </si>
  <si>
    <t>Ostatní činnosti k ochraně přírody a krajiny</t>
  </si>
  <si>
    <t>Provoz veřejné železniční dopravy</t>
  </si>
  <si>
    <t>Provoz veřejné silniční dopravy</t>
  </si>
  <si>
    <t>Silnice</t>
  </si>
  <si>
    <t>%</t>
  </si>
  <si>
    <t>PROJEKTOVÁ PŘÍPRAVA SOUVISLÝCH OPRAV</t>
  </si>
  <si>
    <t>II/152 Jaroměřice nad Rokytnou - most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</si>
  <si>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</si>
  <si>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</si>
  <si>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</si>
  <si>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</si>
  <si>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</si>
  <si>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</si>
  <si>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Internátní speciální SOU a učiliště</t>
  </si>
  <si>
    <t>Ubytovací zařízení středních škol a učilišť</t>
  </si>
  <si>
    <t>Školní statky, školní hospodářství</t>
  </si>
  <si>
    <t>Ostatní zařízení související s vých. a vzděl. mládeže</t>
  </si>
  <si>
    <t>Vyšší odborné školy</t>
  </si>
  <si>
    <t>Základní umělecké školy</t>
  </si>
  <si>
    <t>Využití volného času dětí a mládeže</t>
  </si>
  <si>
    <t>Přímé výdaje ve školství</t>
  </si>
  <si>
    <t>Pořízení movitého investičního majetku</t>
  </si>
  <si>
    <t>Ostatní správa ve zdravotnictví j.n.</t>
  </si>
  <si>
    <t>Činnosti ve zdravotnictví</t>
  </si>
  <si>
    <t>Další vzdělávání pracovníků ve zdravotnictví</t>
  </si>
  <si>
    <t>Organizace ve zdravotnictví</t>
  </si>
  <si>
    <t>Nemocnice</t>
  </si>
  <si>
    <t>Ostatní záležitosti lesního hospodářství</t>
  </si>
  <si>
    <t>Ostatní zemědělská činnost</t>
  </si>
  <si>
    <r>
      <t xml:space="preserve">Částka ve výši </t>
    </r>
    <r>
      <rPr>
        <b/>
        <sz val="10"/>
        <rFont val="Arial CE"/>
        <family val="2"/>
      </rPr>
      <t>8 mil.</t>
    </r>
    <r>
      <rPr>
        <sz val="10"/>
        <rFont val="Arial CE"/>
        <family val="0"/>
      </rPr>
      <t xml:space="preserve"> Kč je nerozdělena v kapitole Školství s účelovým určením na dokončení sítě výukových  </t>
    </r>
  </si>
  <si>
    <t xml:space="preserve">PŘÍLOHA M2: TECHNICKÁ ZHODNOCENÍ A VYJMENOVANÉ OPRAVY </t>
  </si>
  <si>
    <t xml:space="preserve">V SOCIÁLNÍCH A ZDRAVOTNICKÝCH ORGANIZACÍCH </t>
  </si>
  <si>
    <t>Divadelní činnost</t>
  </si>
  <si>
    <t>Činnosti knihovnické</t>
  </si>
  <si>
    <t>Činnost muzeí a galerií</t>
  </si>
  <si>
    <t>Ostatní záležitosti kultury</t>
  </si>
  <si>
    <t>Činnosti památkových ústavů, hradů a zámků</t>
  </si>
  <si>
    <t>Ostatní záležitosti zahraničního obchodu</t>
  </si>
  <si>
    <t>Vnitřní obchod, služby a cestovní ruch</t>
  </si>
  <si>
    <t>PŘÍLOHA SV1: VÝDAJE NA POŘÍZENÍ MOVITÝCH VĚCÍ V SOC. OBLASTI NA ROK 2006</t>
  </si>
  <si>
    <t>Krajské přehlídky - příspěvek do výše 20.000,- Kč</t>
  </si>
  <si>
    <t xml:space="preserve">Dům kultury Žďár nad Sázavou </t>
  </si>
  <si>
    <t>Pohádkový mlejnek</t>
  </si>
  <si>
    <t>Tanec, tanec</t>
  </si>
  <si>
    <t xml:space="preserve">Sdružení pro pomoc men. postiženým Třebíč </t>
  </si>
  <si>
    <t>Videofestival</t>
  </si>
  <si>
    <t>Město Třešť pro MěKS Třešť</t>
  </si>
  <si>
    <t>Třešťské divadelní jaro</t>
  </si>
  <si>
    <t>OS při Gymnáziu v Jihlavě</t>
  </si>
  <si>
    <t>JID 20-06 - amatérské divadlo</t>
  </si>
  <si>
    <t>Město Třebíč pro MěKS Třebíč</t>
  </si>
  <si>
    <t>Třebíčské loutkářské jaro</t>
  </si>
  <si>
    <t>ADIVADLO Havlíčkův Brod</t>
  </si>
  <si>
    <t>Dospělí dětem</t>
  </si>
  <si>
    <t>De Facto Mimo Jihlava</t>
  </si>
  <si>
    <t>Wolkerův Prostějov</t>
  </si>
  <si>
    <t>Horácké folklorní sdružení Jihlava</t>
  </si>
  <si>
    <t>Zpěváčci 2006</t>
  </si>
  <si>
    <t>Národní přehlídky - příspěvek do výše 60.000,- Kč</t>
  </si>
  <si>
    <t>Divadelní Třebíč 2006</t>
  </si>
  <si>
    <t>Neprofesionální komorní symfonické orchestry</t>
  </si>
  <si>
    <t>Poznámka: Přesná částka bude přidělena po ukončení akce a předložení celkového vyúčtování</t>
  </si>
  <si>
    <t>akce a kontrole výdajů přijatelných pro poskytnutí finančního příspěvku.</t>
  </si>
  <si>
    <t>Komentář</t>
  </si>
  <si>
    <t xml:space="preserve">Předpokládaná </t>
  </si>
  <si>
    <t>částka (v tis. Kč)</t>
  </si>
  <si>
    <t>Česko-slovenské kulturní fórum</t>
  </si>
  <si>
    <t>výstavy, semináře, prezentace, workshopy</t>
  </si>
  <si>
    <t>Mezinárodní bienále ilustrační tvorby Japosko 2006</t>
  </si>
  <si>
    <t xml:space="preserve"> - zajištění prezentace kraje Vysočina v rámci</t>
  </si>
  <si>
    <t>ŘEMESLO VYSOČINY 2006 - obory silno- a slaboproudá elektrotechnika - kr. kolo</t>
  </si>
  <si>
    <t>CELKOVÁ MAXIMÁLNÍ VÝŠE DOTACÍ V TÉTO PŘÍLOZE BUDE ČINIT 600.000,- KČ</t>
  </si>
  <si>
    <t>V roce 2005 činila celková dotace 600 tis. Kč. Výše uvedené soutěže a organizátoři nemusí být podpořeny vůbec nebo ne v takové výši, jestliže budou zjištěny nedostatky ve vyúčtování těchto soutěží žadateli realizovaných v roce 2005.Kontrola všech podpořených soutěží v roce 2005 bude dokončena na přelomu roku 2005 a 2006.</t>
  </si>
  <si>
    <t xml:space="preserve">PŘÍLOHA M4 : INVESTICE V DOPRAVÉ </t>
  </si>
  <si>
    <t>tradiční mezinárodní konference v Hradci Králové - kryto sponzory a grantem EU</t>
  </si>
  <si>
    <t>Rozpočet kraje Vysočina na rok 2006</t>
  </si>
  <si>
    <t>cyklu osmi výstav ze sbírkového fondu kraje</t>
  </si>
  <si>
    <t xml:space="preserve">Tvorba pro děti - výstava ilustrací, loutek a knih </t>
  </si>
  <si>
    <t xml:space="preserve"> Vysočina v Japonsku</t>
  </si>
  <si>
    <t>(červen 2006 - květen 2007)</t>
  </si>
  <si>
    <t xml:space="preserve"> - doprovodné akce</t>
  </si>
  <si>
    <t>Mezinárodní setkání betlémářů 2006</t>
  </si>
  <si>
    <t>výstava betlémů, workshop</t>
  </si>
  <si>
    <t>PŘÍLOHA I1: ROZPOČET VÝDAJŮ NA INFORMAČNÍ TECHNOLOGIE - 2006</t>
  </si>
  <si>
    <t>Druh výdaje</t>
  </si>
  <si>
    <t>Částka v Kč</t>
  </si>
  <si>
    <t>provoz</t>
  </si>
  <si>
    <t>investice</t>
  </si>
  <si>
    <t>+ 50 000 *</t>
  </si>
  <si>
    <t xml:space="preserve">účelová dotace </t>
  </si>
  <si>
    <t>* 50 000 tis. Kč je účelová dotace kraje Vysočina na souvislou údržbu a opravy silnic II. a III. tříd a mostů.</t>
  </si>
  <si>
    <t>Celkem příspěvek dle nového návrhu rozdělení</t>
  </si>
  <si>
    <t>Rozdíl navržený - stávající příspěvek</t>
  </si>
  <si>
    <t>složka příspěvku na SO</t>
  </si>
  <si>
    <t>Účelová dotace vychází z měření firmy Pavex a potřeb posílení souvislé údržby a oprav zejména na okrese Třebíč.</t>
  </si>
  <si>
    <t>SÚS</t>
  </si>
  <si>
    <t xml:space="preserve">příspěvek na provoz </t>
  </si>
  <si>
    <t>celkem příspěvek</t>
  </si>
  <si>
    <t>Rozdělení na konkrétní akce je uvedeno v příloze D2 Dotace SÚS na opravy silnic a mostů (akce pod čarou).</t>
  </si>
  <si>
    <t>Oblast výdajů</t>
  </si>
  <si>
    <t>Poznámka</t>
  </si>
  <si>
    <t>Spoluúčasti na centrálních projektech</t>
  </si>
  <si>
    <t>region</t>
  </si>
  <si>
    <t>projekty garantované AKČR, MIČR popř. MVČR vyžadující kofinanocování (včetně GIS)</t>
  </si>
  <si>
    <t>Průzkumy a studie pro projekty SROP a jiné EU proj.</t>
  </si>
  <si>
    <t>Rowanet II., Interrerg, TIISZ, GIS</t>
  </si>
  <si>
    <t>Správa portálu ePUSA</t>
  </si>
  <si>
    <t>náklady na administraci elektronického portálu územních samospráv (db. obcí)</t>
  </si>
  <si>
    <t>Poplatky ve sdružení eris@ a Eanis</t>
  </si>
  <si>
    <t>členské poplatky v evropském sdružení krajů</t>
  </si>
  <si>
    <t>Projekt TIIZS</t>
  </si>
  <si>
    <t>projekt technické infrastruktury IZS na úrovni kraje, krajský dispečink (navigace, GIS)</t>
  </si>
  <si>
    <t>Projekt DiPla</t>
  </si>
  <si>
    <t>projekt digitálního plánování</t>
  </si>
  <si>
    <t>Provozní náklady sítě Rowanet</t>
  </si>
  <si>
    <t>servis optických tras a aktivních prvků, bude z větší části vybráno na poplatcích</t>
  </si>
  <si>
    <t>Konference DIS-V4</t>
  </si>
  <si>
    <t>NaturNet</t>
  </si>
  <si>
    <t>víceletý projekt 6FP IST</t>
  </si>
  <si>
    <t>pozn.: velká část výdajů kapitoly krajský úřad bude sloužit současně pro potřeby KrÚ i regionálního rozvoje. Kvantifikace míry využití je velmi problematická. Jde zejména o výdaje na databázové systémy, www portál kraje, náklady na GIS technologie a především mapová díla.</t>
  </si>
  <si>
    <t>Pořízení síťových spojů Jihlava</t>
  </si>
  <si>
    <t>správa sítě</t>
  </si>
  <si>
    <t>ostatní neinv. výdaje, transfery</t>
  </si>
  <si>
    <t>tis. Kč</t>
  </si>
  <si>
    <t>dodatečné rozšížení infrastruktury na území Jihlavy (metropolitní síť), aktivní prvky</t>
  </si>
  <si>
    <t>Roční provoz sítí Jihlava</t>
  </si>
  <si>
    <t>náklady na služby správy metropolotní sítě</t>
  </si>
  <si>
    <t>Připojení k Internetu - Cesnet</t>
  </si>
  <si>
    <t>poplatky sdružení Cesnet za bod KrÚ</t>
  </si>
  <si>
    <t>Připojení k internetu - Msoft (1Mbps)</t>
  </si>
  <si>
    <t>náklady na záložní linku k internetu</t>
  </si>
  <si>
    <t>Připojení k internetu detaš. prac. mimo JI</t>
  </si>
  <si>
    <t>ostatní detašovaná procoviště na VPN spojích</t>
  </si>
  <si>
    <t>Linka Govnetu (MPSV, MVCR)</t>
  </si>
  <si>
    <t>RK-38-2005-21, př. 3</t>
  </si>
  <si>
    <t>náklady na provoz linky MPLS spoje od ČT v případě realizace KISVS</t>
  </si>
  <si>
    <t>Svěřená správa DMZ</t>
  </si>
  <si>
    <t>správa bezpečnsotních prvků sítě KrÚ</t>
  </si>
  <si>
    <t>Aktivní prvky, racky, klima</t>
  </si>
  <si>
    <t>doplněn vybavení serveroven</t>
  </si>
  <si>
    <t>Správa tel. ústředny</t>
  </si>
  <si>
    <t xml:space="preserve">náklady na servisní zásahy do konfigurace tel. ústředen </t>
  </si>
  <si>
    <t>Ostatní materiál</t>
  </si>
  <si>
    <t>ost. materiál (paměťová média, zálohovoací systém, kabeláž, serverové komponenty)</t>
  </si>
  <si>
    <t xml:space="preserve">Datová úložiště </t>
  </si>
  <si>
    <t>servery</t>
  </si>
  <si>
    <t>rozšíření kapacit diskového pole, nákup disků do serverů</t>
  </si>
  <si>
    <t>Aplikační a databázové servery</t>
  </si>
  <si>
    <t>Z toho:</t>
  </si>
  <si>
    <t>doplnění struktury aplikačních serverů pro podporu agend</t>
  </si>
  <si>
    <t>DMZ a internetové servery</t>
  </si>
  <si>
    <t>bezpečnostní aktivní prkvy a servery</t>
  </si>
  <si>
    <t>Stanice, notebooky</t>
  </si>
  <si>
    <t>stanice</t>
  </si>
  <si>
    <t>nákup a obnova stanic a notebooků (včetně obnovy stanic zastupitelů)</t>
  </si>
  <si>
    <t>Kopírky, tiskárny - pořízení</t>
  </si>
  <si>
    <t>tisk</t>
  </si>
  <si>
    <t>doplnění počtu malých kopírek, nákup doplňků, obnova stolních tiskáren</t>
  </si>
  <si>
    <t>Provoz tiskáren a kopírek (bez papíru)</t>
  </si>
  <si>
    <t>náklady na tonery a opravy tiskáren a kopírek</t>
  </si>
  <si>
    <t>Ostatní opravy HW</t>
  </si>
  <si>
    <t>DOTACE SÚS NA OPRAVY SILNIC A MOSTŮ</t>
  </si>
  <si>
    <t>opravy projekční techniky, serverů, stanic a aktivních prvků</t>
  </si>
  <si>
    <t>správa sítě celkem</t>
  </si>
  <si>
    <t>PVT Podatelna - support</t>
  </si>
  <si>
    <t>support</t>
  </si>
  <si>
    <t>software na řízení transkcí www el. podatelny, hosting pro obce</t>
  </si>
  <si>
    <t>Oprava sociálního zařízení</t>
  </si>
  <si>
    <t>III/360 Štěpánovice - Jaroměřice n.R. - křižovatka Vacenovice 1.etapa</t>
  </si>
  <si>
    <t>III/3525 Rekonstrukce silnice I/38 do Stříteže</t>
  </si>
  <si>
    <t>studie</t>
  </si>
  <si>
    <t xml:space="preserve">realizace stavby přesunuta do roku 2006  </t>
  </si>
  <si>
    <t>Ostatní záležitosti vodního hospodářství</t>
  </si>
  <si>
    <t>NAV - support, IDS, …</t>
  </si>
  <si>
    <t>provozní</t>
  </si>
  <si>
    <t>licence a podpora antivirového systému</t>
  </si>
  <si>
    <t>Veritas</t>
  </si>
  <si>
    <t>zálohovací systém - licence agentů</t>
  </si>
  <si>
    <t>Veritas - support</t>
  </si>
  <si>
    <t>podpora zálohovacího systému</t>
  </si>
  <si>
    <t>ASPI - support</t>
  </si>
  <si>
    <t>systém právních informací</t>
  </si>
  <si>
    <t>Oracle - support</t>
  </si>
  <si>
    <t>podpora databázového systému</t>
  </si>
  <si>
    <t>GINIS</t>
  </si>
  <si>
    <t>licence IS GINIS - ekonomika, spisová služba, nadstavby</t>
  </si>
  <si>
    <t>GINIS - support</t>
  </si>
  <si>
    <t>podpora systémů GINIS</t>
  </si>
  <si>
    <t>CITRIX</t>
  </si>
  <si>
    <t>terminálový systém - nákup dalších licencí</t>
  </si>
  <si>
    <t>VYK a UCR - support</t>
  </si>
  <si>
    <t>podpora systémů výkaznictví</t>
  </si>
  <si>
    <t>DataWareHouse - etapa II.</t>
  </si>
  <si>
    <t>databáze</t>
  </si>
  <si>
    <t>projekt datového skladu KrÚ - nákup lic. db. serveru</t>
  </si>
  <si>
    <t>CRM systém - licence, projekt</t>
  </si>
  <si>
    <t>projekční část systému podpory styku se zákazníkem (občanem)</t>
  </si>
  <si>
    <t>Yamaco - support</t>
  </si>
  <si>
    <t>podpora agendového systému odboru dopravy</t>
  </si>
  <si>
    <t>Památky - support, nadstavby</t>
  </si>
  <si>
    <t>agendy</t>
  </si>
  <si>
    <t>systém evidence památek v kraji</t>
  </si>
  <si>
    <t>FLUX - support</t>
  </si>
  <si>
    <t>podpora personálního systému</t>
  </si>
  <si>
    <t>Anet-docházka</t>
  </si>
  <si>
    <t>nákup licencí docházkového systému</t>
  </si>
  <si>
    <t>Anet-docházka - support, upgrade</t>
  </si>
  <si>
    <t>podpora a doplnění docházkového systému</t>
  </si>
  <si>
    <t>Lexicon Lingea</t>
  </si>
  <si>
    <t>licence jazykových slovníků</t>
  </si>
  <si>
    <t>Heletax - support</t>
  </si>
  <si>
    <t>podpora agendového systému (OLVHZ)</t>
  </si>
  <si>
    <t>Corel, Adobe</t>
  </si>
  <si>
    <t>grafické programy</t>
  </si>
  <si>
    <t>Callida EuroCALC - support</t>
  </si>
  <si>
    <t>podpora systému kalkulací stavebních rozpočtů (OM)</t>
  </si>
  <si>
    <t>Faxchange - support</t>
  </si>
  <si>
    <t>podpora systému distribuce faxů a sms</t>
  </si>
  <si>
    <t>Dotace, Pukni - support</t>
  </si>
  <si>
    <t>podpora systému evidence dotací OLVHZ</t>
  </si>
  <si>
    <t>EOS - support</t>
  </si>
  <si>
    <t>podpora systému základních registrů (adresy, katastrální data, …)</t>
  </si>
  <si>
    <t>EMA - support</t>
  </si>
  <si>
    <t>podpora agendového systému evidence nemovitého majetku kraje(OM)</t>
  </si>
  <si>
    <t>MS Office</t>
  </si>
  <si>
    <t>office</t>
  </si>
  <si>
    <t>licence kancelářského balíku</t>
  </si>
  <si>
    <t>MS Exch. CAL</t>
  </si>
  <si>
    <t>cal</t>
  </si>
  <si>
    <t>licence poštovního systému</t>
  </si>
  <si>
    <t>MS W2K CAL</t>
  </si>
  <si>
    <t>licence přístupu k serverům MS</t>
  </si>
  <si>
    <t>MS Ostatní</t>
  </si>
  <si>
    <t>ostatní náklady na systém MS (MS Project, Visio, …)</t>
  </si>
  <si>
    <t>VISMO+hosting webu</t>
  </si>
  <si>
    <t>provoz internetového serveru a systému Vismo</t>
  </si>
  <si>
    <t>Ostatní agendové aplikace</t>
  </si>
  <si>
    <t>věcné výdaje (položky 513x, 515x, 517x, 514x,519x)</t>
  </si>
  <si>
    <t>Umělecká díla a předměty (obrazy)</t>
  </si>
  <si>
    <t>Příjmy fondu v roce 2006 celkem</t>
  </si>
  <si>
    <t>SZŠ a VZŠ Havlíčkův Brod</t>
  </si>
  <si>
    <t>Speciální škola U Trojice</t>
  </si>
  <si>
    <t>Rekonstrukce soc. zařízení</t>
  </si>
  <si>
    <t>Vybudování kanal. a vodovodní přípojky</t>
  </si>
  <si>
    <t>PŘÍLOHA Š1: ROZPIS PŘÍSPĚVKU NA PROVOZ ŠKOLSKÝCH ZAŘÍZENÍ</t>
  </si>
  <si>
    <t>paragraf</t>
  </si>
  <si>
    <t>Index 2006/2005</t>
  </si>
  <si>
    <t>Zvláštní škola Ledeč nad Sázavou</t>
  </si>
  <si>
    <t>Speciální škola Havlíčkův Brod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</si>
  <si>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</si>
  <si>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</si>
  <si>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</si>
  <si>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</si>
  <si>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</si>
  <si>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Velké Meziříčí</t>
  </si>
  <si>
    <t>Speciální školy Bystřice nad Pernštejnem</t>
  </si>
  <si>
    <t>Speciální školy pro MP Žďár nad Sázavou</t>
  </si>
  <si>
    <t>Speciální školy Velká Bíteš, U Stadionu</t>
  </si>
  <si>
    <t>Speciální školy Nové Město na Moravě</t>
  </si>
  <si>
    <t>Speciální školy Chotěboř</t>
  </si>
  <si>
    <t>Speciální školy Třebíč, 9. května</t>
  </si>
  <si>
    <t>Gymnázium, VOŠ a ISŠ Ledeč nad Sázavou</t>
  </si>
  <si>
    <t>Gymnázium Otokara Březiny a SOŠ Telč</t>
  </si>
  <si>
    <t>Gymnázium dr. A. Hrdličky Humpolec</t>
  </si>
  <si>
    <t>Gymnázium Pacov</t>
  </si>
  <si>
    <t>Gymnázium a SOŠ Moravské Budějovice</t>
  </si>
  <si>
    <t>Gymnázium Třebíč</t>
  </si>
  <si>
    <t>Gymnázium Bystřice nad Pernštejnem</t>
  </si>
  <si>
    <t>Gymnázium V. Makovského Nové Město na Moravě</t>
  </si>
  <si>
    <t>Gymnázium Velké Meziříčí</t>
  </si>
  <si>
    <t>Gymnázium Žďár nad Sázavou</t>
  </si>
  <si>
    <t>Vyšší odborná škola a Obchodní akademie Chotěboř</t>
  </si>
  <si>
    <t>Střední průmyslová škola stavební ak. St. Bechyně Havlíčkův Brod</t>
  </si>
  <si>
    <t>Střední zdravotnická škola a Vyšší zdravotnická škola Havlíčkův Brod</t>
  </si>
  <si>
    <t>Střední průmyslová škola Jihlava</t>
  </si>
  <si>
    <t>Střední průmyslová škola textilní Jihlava</t>
  </si>
  <si>
    <t>Střední zdravotnická škola, VZŠ a Speciální školy Jihlava</t>
  </si>
  <si>
    <t>Obchodní akademie Pelhřimov</t>
  </si>
  <si>
    <t>Střední odborná škola, SOU zemedělské a technické a U Humpolec</t>
  </si>
  <si>
    <t>Obchodní akademie dr. Albína Bráfa Třebíč</t>
  </si>
  <si>
    <t>Střední průmyslová škola stavební, SOU stavební a OU Třebíč</t>
  </si>
  <si>
    <t>Střední průmyslová škola technická a SOU technické Třebíč</t>
  </si>
  <si>
    <t>Vyšší odborná škola, VZŠ, SOŠ zemědělská a ekon. a SZŠ Třebíč</t>
  </si>
  <si>
    <t>Hotelová škola Světlá a Obchodní akademie Velké Meziříčí</t>
  </si>
  <si>
    <t>VOŠ a Střední průmyslová škola Žďár nad Sázavou</t>
  </si>
  <si>
    <t>VOŠ, SZemŠ, SOU opravárenské a OU Bystřice nad Pernštejnem</t>
  </si>
  <si>
    <t>x)</t>
  </si>
  <si>
    <t>Střední zdravotnická škola a VZŠ Žďár nad Sázazavou</t>
  </si>
  <si>
    <t>Střední odborné učiliště technické Chotěboř</t>
  </si>
  <si>
    <t>Obchodní akademie a ISŠ obchodu a služeb Havlíčkův Brod</t>
  </si>
  <si>
    <t>VOŠ, Gymázium, SSŠ a SOU Světlá nad Sázavou</t>
  </si>
  <si>
    <t>Střední odborná škola, Střední odborné učiliště a OU Třešť</t>
  </si>
  <si>
    <t>Střední odborné učiliště opravárenské Jihlava</t>
  </si>
  <si>
    <t>Střední škola obchodu a služeb Jihlava</t>
  </si>
  <si>
    <t>y)</t>
  </si>
  <si>
    <t>Střední odborná škola technická, SOU a Učiliště Jihlava</t>
  </si>
  <si>
    <t>Integrovaná střední škola stavební a U Jihlava</t>
  </si>
  <si>
    <t>Střední průmyslová škola a SOU Pelhřimov</t>
  </si>
  <si>
    <t>Střední odborné učiliště zemědělské Kamenice nad Lipou</t>
  </si>
  <si>
    <t>Střední odborná škola obchodu a služeb a SOU Třebíč</t>
  </si>
  <si>
    <t>SOU řemesel a služeb a Učiliště Moravské Budějovice</t>
  </si>
  <si>
    <t>Střední odborné učiliště řemesel Třebíč</t>
  </si>
  <si>
    <t>SOŠ a SOU lesnické, dopravní a služeb Nové Město na Moravě</t>
  </si>
  <si>
    <t>Střední odborné učiliště strojírenské a Učiliště Žďár nad Sázavou</t>
  </si>
  <si>
    <t>Střední odborné učiliště zemědělské Velké Meziříčí</t>
  </si>
  <si>
    <t>Odborné učiliště a Praktická škola Černovice</t>
  </si>
  <si>
    <t>Domov mládeže Jihlava</t>
  </si>
  <si>
    <t>Domov mládeže Pelhřimov</t>
  </si>
  <si>
    <t>Pedagogicko-psychologická poradna Havlíčkův Brod</t>
  </si>
  <si>
    <t>Pedagogicko-psychologická poradna Jihlava</t>
  </si>
  <si>
    <t>Pedagogicko-psychologická poradna Pelhřimov</t>
  </si>
  <si>
    <t>Pedagogicko-psychologická poradna Třebíč</t>
  </si>
  <si>
    <t>Pedagogicko-psycholoagická poradna Žďár nad Sázavou</t>
  </si>
  <si>
    <t>Školní statek Humpolec</t>
  </si>
  <si>
    <t>Plavecká škola Jihlava</t>
  </si>
  <si>
    <t>Plavecká škola Třebíč</t>
  </si>
  <si>
    <t>Vyšší odborná škola Jihlava</t>
  </si>
  <si>
    <t>Základní umělecká škola Havlíčkův Brod</t>
  </si>
  <si>
    <t>Základní umělecká škola Ledeč nad Sázavou</t>
  </si>
  <si>
    <t>Základní umělecká škola Jihlava</t>
  </si>
  <si>
    <t>Základní umělecká škola  Kamenice nad Lipou</t>
  </si>
  <si>
    <t>Základní umělecká škola Pacov</t>
  </si>
  <si>
    <t>Základní umělecká škola  Bystřice nad Pernštejnem</t>
  </si>
  <si>
    <t>Základní umělecká škola Žďár nad Sázavou</t>
  </si>
  <si>
    <t>OBSAH</t>
  </si>
  <si>
    <t>PŘÍLOHA Š1</t>
  </si>
  <si>
    <t>ROZPIS PŘÍSPĚVKU NA PROVOZ ŠKOLSKÝCH ZAŘÍZENÍ</t>
  </si>
  <si>
    <t>PŘÍLOHA Š2</t>
  </si>
  <si>
    <t xml:space="preserve">DOFINANCOVÁNÍ SOUTĚŽÍ A PŘEHLÍDEK VYHLAŠOVANÝCH </t>
  </si>
  <si>
    <t>MŠMT</t>
  </si>
  <si>
    <t>PŘÍLOHA Š3</t>
  </si>
  <si>
    <t xml:space="preserve">PODPORA KRAJSKÝCH A VYŠŠÍCH KOL SOUTĚŽÍ </t>
  </si>
  <si>
    <t>NEVYHLAŠOVANÝCH MŠMT</t>
  </si>
  <si>
    <t>PŘÍLOHA Š4</t>
  </si>
  <si>
    <t>INVESTIČNÍHO MAJETKU V ROCE 2005</t>
  </si>
  <si>
    <t>PŘÍLOHA K1</t>
  </si>
  <si>
    <t xml:space="preserve">SEZNAM KRAJSKÝCH A NÁRODNÍCH POSTUPOVÝCH </t>
  </si>
  <si>
    <t>PŘEHLÍDEK</t>
  </si>
  <si>
    <t>PŘÍLOHA K2</t>
  </si>
  <si>
    <t>SEZNAM VÝSTAVNÍCH AKCÍ V KULTUŘE</t>
  </si>
  <si>
    <t>PŘÍLOHA  D1</t>
  </si>
  <si>
    <t xml:space="preserve">PŘÍLOHA  D2    </t>
  </si>
  <si>
    <t>PŘÍLOHA SV1</t>
  </si>
  <si>
    <t>PŘÍLOHA Z1</t>
  </si>
  <si>
    <t>ROZPIS VÝDAJŮ NA KAP. ZASTUPITELSTVO KRAJE</t>
  </si>
  <si>
    <t>ROZPIS VÝDAJŮ KRAJSKÉHO ÚŘADU</t>
  </si>
  <si>
    <t>ROZPOČET SOCIÁLNÍHO FONDU</t>
  </si>
  <si>
    <t>PŘÍLOHA M1</t>
  </si>
  <si>
    <t>TECHNICKÁ ZHODNOCENÍ A VYJM. OPRAVY VE ŠKOLSTVÍ</t>
  </si>
  <si>
    <t>PŘÍLOHA M2</t>
  </si>
  <si>
    <t xml:space="preserve">TECHNICKÁ ZHODNOCENÍ A VYJM. OPRAVY V SOCIÁLNÍCH A </t>
  </si>
  <si>
    <t>ZDRAV. ORGANIZACÍCH</t>
  </si>
  <si>
    <t>PŘÍLOHA M3</t>
  </si>
  <si>
    <t>TECHNICKÁ ZHODNOCENÍ A VYJM. OPRAVY V KULTUR. ORG.</t>
  </si>
  <si>
    <t>PŘÍLOHA M4</t>
  </si>
  <si>
    <t>INVESTICE V DOPRAVĚ</t>
  </si>
  <si>
    <t>PŘÍLOHA I1</t>
  </si>
  <si>
    <t>ROZPOČET VÝDAJŮ NA INFORMAČNÍ TECHNOLOGIE</t>
  </si>
  <si>
    <t>PŘÍLOHA R1</t>
  </si>
  <si>
    <t>SEZNAM STRATEGICKÝCH A KONCEPČNÍCH MATERIÁLŮ</t>
  </si>
  <si>
    <t>PŘÍLOHY K ROZPOČTU 2006</t>
  </si>
  <si>
    <t>PŘÍLOHA KR1</t>
  </si>
  <si>
    <t>PŘÍLOHA KR2</t>
  </si>
  <si>
    <t>Domovy důchodců</t>
  </si>
  <si>
    <t>Příjmy z úroků</t>
  </si>
  <si>
    <t>Částka v tis. Kč</t>
  </si>
  <si>
    <t>a) Poměr vlastních příjmů a přijatých dotací</t>
  </si>
  <si>
    <t>Vlastní příjmy:</t>
  </si>
  <si>
    <t>Přijaté dotace:</t>
  </si>
  <si>
    <t>b) Poměr běžných a kapitálových příjmů</t>
  </si>
  <si>
    <t>Běžné příjmy:</t>
  </si>
  <si>
    <t>Kapitálové příjmy:</t>
  </si>
  <si>
    <t>Běžné výdaje:</t>
  </si>
  <si>
    <t>Kapitálové výdaje:</t>
  </si>
  <si>
    <t>Zemědělství:</t>
  </si>
  <si>
    <t>Školství:</t>
  </si>
  <si>
    <t>Kultura:</t>
  </si>
  <si>
    <t>Zdravotnictví:</t>
  </si>
  <si>
    <t>Životní prostředí:</t>
  </si>
  <si>
    <t>Doprava:</t>
  </si>
  <si>
    <t>Územní plánování:</t>
  </si>
  <si>
    <t>Sociální věci:</t>
  </si>
  <si>
    <t>Požární ochrana a IZS:</t>
  </si>
  <si>
    <t>Daň z příjmů fyzických osob ze závislé činnosti</t>
  </si>
  <si>
    <t>Daň z příjmů fyzických osob podle zvláštní sazby daně</t>
  </si>
  <si>
    <t>Celkem třída 2</t>
  </si>
  <si>
    <t>Příjmy z prodeje ostatních nemovitostí a jejich částí</t>
  </si>
  <si>
    <t>Celkem třída 3</t>
  </si>
  <si>
    <t>Celkem třída 4</t>
  </si>
  <si>
    <t xml:space="preserve">Celkem třída 1 </t>
  </si>
  <si>
    <t>Daňové příjmy</t>
  </si>
  <si>
    <t>Nedaňové příjmy</t>
  </si>
  <si>
    <t>Kapitálové příjmy</t>
  </si>
  <si>
    <t>Přijaté dotace za státního rozpočtu v rámci souhrnného dotačního vztahu</t>
  </si>
  <si>
    <t>Přijaté dotace</t>
  </si>
  <si>
    <t>Název paragrafu</t>
  </si>
  <si>
    <t>Celkem skupina 1</t>
  </si>
  <si>
    <t>Zemědělství a lesní hospodářství</t>
  </si>
  <si>
    <t>Celkem skupina 2</t>
  </si>
  <si>
    <t>Průmyslová a ostatní odvětví hospodářství</t>
  </si>
  <si>
    <t>Celkem skupina 3</t>
  </si>
  <si>
    <t>Služby pro obyvatelstvo</t>
  </si>
  <si>
    <t>Celkem skupina 4</t>
  </si>
  <si>
    <t>Sociální věci a politika zaměstnanosti</t>
  </si>
  <si>
    <t>Celkem skupina 5</t>
  </si>
  <si>
    <t>Bezpečnost státu a právní ochrana</t>
  </si>
  <si>
    <t>Celkem skupina 6</t>
  </si>
  <si>
    <t>Všeobecná veřejná správa a služby</t>
  </si>
  <si>
    <t>Celkem ostatní</t>
  </si>
  <si>
    <t>požární ochrana a IZS</t>
  </si>
  <si>
    <t>Název správce</t>
  </si>
  <si>
    <t>Odbor dopravy a silničního hospodářství</t>
  </si>
  <si>
    <t>Odbor informatiky</t>
  </si>
  <si>
    <t>Odbor ekonomický</t>
  </si>
  <si>
    <t>Sekretariát hejtmana</t>
  </si>
  <si>
    <t>Sekretariát ředitele</t>
  </si>
  <si>
    <t>Odbor lesního a vodního hospodářství a zemědělství</t>
  </si>
  <si>
    <t>Odbor školství, mládeže a sportu</t>
  </si>
  <si>
    <t>Odbor kultury a památkové péče</t>
  </si>
  <si>
    <t>Odbor sociálních věcí a zdravotnictví</t>
  </si>
  <si>
    <t>Odbor životního prostředí</t>
  </si>
  <si>
    <t>Odbor územního plánování a stavebního řádu</t>
  </si>
  <si>
    <t>Odbor majetkový</t>
  </si>
  <si>
    <t>Odbor regionálního rozvoje</t>
  </si>
  <si>
    <t xml:space="preserve">a) Poměr běžných výdajů, kapitálových výdajů a rezerv </t>
  </si>
  <si>
    <t>Zdroj</t>
  </si>
  <si>
    <t>Poznámka (určeno na)</t>
  </si>
  <si>
    <t>Celkem účelové zdroje:</t>
  </si>
  <si>
    <t>Celkem neúčelové zdroje:</t>
  </si>
  <si>
    <t>Účelovost / neúčelovost zdroje</t>
  </si>
  <si>
    <t xml:space="preserve">Kapitola </t>
  </si>
  <si>
    <t>Výše účelových zdrojů</t>
  </si>
  <si>
    <t>Výše neúčelových zdrojů</t>
  </si>
  <si>
    <t xml:space="preserve">Rozpočtovaná výše </t>
  </si>
  <si>
    <t xml:space="preserve">1  STRUKTURA ROZPOČTU PŘÍJMŮ KRAJE VYSOČINA </t>
  </si>
  <si>
    <t>2  STRUKTURA ROZPOČTU VÝDAJŮ KRAJE VYSOČINA</t>
  </si>
  <si>
    <t xml:space="preserve">3  CELKOVÁ BILANCE ROZPOČTU PŘÍJMŮ  </t>
  </si>
  <si>
    <t>4  CELKOVÁ BILANCE ROZPOČTU VÝDAJŮ</t>
  </si>
  <si>
    <t>5  BĚŽNÉ VÝDAJE PODLE KAPITOL</t>
  </si>
  <si>
    <t>6  KAPITÁLOVÉ VÝDAJE PODLE KAPITOL</t>
  </si>
  <si>
    <t xml:space="preserve">7  OBJEM PROSTŘEDKŮ SPRAVOVANÝCH SPRÁVCI </t>
  </si>
  <si>
    <t xml:space="preserve">    ROZPOČTU</t>
  </si>
  <si>
    <t xml:space="preserve">8  STRUKTURA VÝDAJŮ KAPITOL ROZPOČTU PODLE </t>
  </si>
  <si>
    <t xml:space="preserve">    ÚČELOVOSTI JEJICH ZDROJŮ</t>
  </si>
  <si>
    <t>a) Definice účelovosti zdrojů (v tis. Kč)</t>
  </si>
  <si>
    <t>b) Účelovost zdrojů jednotlivých kapitol (v tis. Kč)</t>
  </si>
  <si>
    <t>c) Odvětvová struktura výdajů</t>
  </si>
  <si>
    <t>Rezerva a rozvoj kraje:</t>
  </si>
  <si>
    <t>Zastupitelstvo kraje:</t>
  </si>
  <si>
    <t>Regionální rozvoj:</t>
  </si>
  <si>
    <t>Krajský úřad:</t>
  </si>
  <si>
    <t>Nemovitý majetek:</t>
  </si>
  <si>
    <t>Příjmy z pronájmu ostatních nemovitostí a jejich částí</t>
  </si>
  <si>
    <t>Ústavy péče o mládež</t>
  </si>
  <si>
    <t>Výstavní činnost v kultuře</t>
  </si>
  <si>
    <t>Zařízení výchovného poradenství a preventivní výchovné péče</t>
  </si>
  <si>
    <t>Ostatní zdravot. zařízení a služby pro zdravotnictví</t>
  </si>
  <si>
    <t>Územní  plánování</t>
  </si>
  <si>
    <t>Ost. záležitosti sociálních věcí a politiky zaměstnanosti</t>
  </si>
  <si>
    <t>Ostatní složky a činnosti IZS</t>
  </si>
  <si>
    <t>Ostatní záležitosti bydlení, komunál. služeb a územního rozvoje</t>
  </si>
  <si>
    <t>Soc. ústavy pro zdrav. postiž. mládež vč. diagnostických ústavů</t>
  </si>
  <si>
    <t>Technická zhodnocení a vyjmenované opravy v sociál. organizacích</t>
  </si>
  <si>
    <t>Ostatní záležitosti vzdělávání</t>
  </si>
  <si>
    <t>Zachování a obnova kulturních památek</t>
  </si>
  <si>
    <t>Informatika</t>
  </si>
  <si>
    <t>Sekretariát regionální rady</t>
  </si>
  <si>
    <t>2399</t>
  </si>
  <si>
    <t>Kulturní, společ. a sportovní akce podporované krajem</t>
  </si>
  <si>
    <t>Záležitosti průmyslu, staveb., obchodu a služeb j.n.</t>
  </si>
  <si>
    <t>Technická zhodnocení a vyjmenované opravy v kult. organizacích</t>
  </si>
  <si>
    <t>NÁVRH VÝPOČTU ROZDĚLENÍ PROV. PŘÍSPĚVKU SUS</t>
  </si>
  <si>
    <t>VÝDAJE NA POŘÍZENÍ MOVIT. VĚCÍ V SOC. OBLASTI NA R. 2006</t>
  </si>
  <si>
    <t>Technická zhodnocení a vyjmenované opravy ve zdrav. organizacích</t>
  </si>
  <si>
    <t>Poznámka:  Není zde zahrnuta kapitola Rezerva a rozvoj kraje</t>
  </si>
  <si>
    <t>Daňové příjmy (třída 1)</t>
  </si>
  <si>
    <t xml:space="preserve">Příjmy z pronájmu ost. nemovitostí a jejich částí </t>
  </si>
  <si>
    <t>Dotace na přímé náklady škol</t>
  </si>
  <si>
    <t>Příspěvek na výk. stát. správy - sbory dobrovolných hasičů</t>
  </si>
  <si>
    <t>Příspěvek na výkon stát. správy - ostatní</t>
  </si>
  <si>
    <t>neúčelový</t>
  </si>
  <si>
    <t>účelový</t>
  </si>
  <si>
    <t>sbory dobrovolných hasičů</t>
  </si>
  <si>
    <t>na výkon státní správy</t>
  </si>
  <si>
    <t>provoz organizací v sociálních službách, ostatní čin. v soc. službách</t>
  </si>
  <si>
    <t>na přímé náklady škol</t>
  </si>
  <si>
    <t>Ostatní speciální zdravotní programy a péče</t>
  </si>
  <si>
    <t>Vybavení škol výpočetní technikou</t>
  </si>
  <si>
    <t>Odvádění a čištění odpadních vod</t>
  </si>
  <si>
    <t>Ostatní činnnosti j. n. (nespecifikovaná rezerva)</t>
  </si>
  <si>
    <t>Částka</t>
  </si>
  <si>
    <t>Poznámka: Není zahrnuta kapitola Rezerva a rozvoj kraje</t>
  </si>
  <si>
    <t>Rezervy a nerozdělené položky:</t>
  </si>
  <si>
    <t>na doplňování zvláštního účtu a podporu výstavby a obnovy vodohospodářské infrastruktury</t>
  </si>
  <si>
    <t>sekretariát regionální rady NUTS</t>
  </si>
  <si>
    <t>Financování</t>
  </si>
  <si>
    <t>Oddělení sekretariátu regionální rady NUTS</t>
  </si>
  <si>
    <t>Správa v lesním hospodářství</t>
  </si>
  <si>
    <t>Ostatní činnosti j.n. - strategické a koncepční materiály</t>
  </si>
  <si>
    <t>Ostatní činnosti j.n. - péče o lidské zdroje a majetek kraje</t>
  </si>
  <si>
    <t xml:space="preserve">Dům dětí a mládeže U Aleje Havlíčkův Brod </t>
  </si>
  <si>
    <t>Junior - Dům dětí a mládeže, SVČ Chotěboř</t>
  </si>
  <si>
    <t>Centrum - Dům dětí a mládeže Ledeč nad Sázavou</t>
  </si>
  <si>
    <t>Dům dětí a mládeže Světlá nad Sázavou</t>
  </si>
  <si>
    <t>Dům dětí a mládeže Jihlava</t>
  </si>
  <si>
    <t>Dům dětí a mládeže Třebíč</t>
  </si>
  <si>
    <t>Dům dětí a mládeže Bystřice nad Pernštejnem</t>
  </si>
  <si>
    <t>Dům dětí a mládeže Žďár nad Sázavou</t>
  </si>
  <si>
    <t>Dětský domov Nová Ves u Chotěboře</t>
  </si>
  <si>
    <t>Dětský domov  Telč</t>
  </si>
  <si>
    <t>Dětský domov  Humpolec</t>
  </si>
  <si>
    <t>Dětský domov  Senožaty</t>
  </si>
  <si>
    <t>Dětský domov  Budkov</t>
  </si>
  <si>
    <t>Dětský domov Hrotovice</t>
  </si>
  <si>
    <t>Dětský domov  Jemnice</t>
  </si>
  <si>
    <t>Dětský domov Náměšť nad Oslavou</t>
  </si>
  <si>
    <t>Dětský domov Rovečné</t>
  </si>
  <si>
    <t xml:space="preserve">změna zřizovatelské funkce </t>
  </si>
  <si>
    <t>Základní umělecká škola Pelhřimov (1.1.2005)</t>
  </si>
  <si>
    <t>Dům dětí a mládeže Humpolec (1.7.2005)</t>
  </si>
  <si>
    <t>Dům dětí a mládeže Pelhřimov (1.1.2005)</t>
  </si>
  <si>
    <t xml:space="preserve">Školní hospodářství - zrušeny </t>
  </si>
  <si>
    <t>Školní statek Havlíčkův Brod (31.12.2004)</t>
  </si>
  <si>
    <t>Školní statek Jihlava (31.12.2004)</t>
  </si>
  <si>
    <t>Školní statek Telč (31.3.2004)</t>
  </si>
  <si>
    <t>Školní statek Třebíč (31.12.2004)</t>
  </si>
  <si>
    <t>Poznámka:</t>
  </si>
  <si>
    <t>sloučena se Školním statkem Bystřice nad Pernštejnem k 1.1.2006</t>
  </si>
  <si>
    <t>sloučena s Integrovanou střední školou obchodní Jihlava k1.1.2006</t>
  </si>
  <si>
    <t>PŘÍLOHA Š3: PODPORA KRAJSKÝCH A VYŠŠÍCH KOL SOUTĚŽÍ NEVYHLAŠOVANÝCH MŠMT</t>
  </si>
  <si>
    <t xml:space="preserve">                              PŘEHLÍDEK</t>
  </si>
  <si>
    <t>aplikace na výkon přenesené působnosti - licence</t>
  </si>
  <si>
    <t>Ostatní support</t>
  </si>
  <si>
    <t>ostantní náklady na podporu drobných aplikací (Kvasar, Softech, EVI, Macromedia…)</t>
  </si>
  <si>
    <t>Hlasovací systém</t>
  </si>
  <si>
    <t>pořízení nového řešení SW pro hlasovací systém (jadnací sál zastupitelstva)</t>
  </si>
  <si>
    <t>správa databází a aplikací</t>
  </si>
  <si>
    <t>Support ArcGIS</t>
  </si>
  <si>
    <t>desktop gis</t>
  </si>
  <si>
    <t>podpora licencí software ESRI</t>
  </si>
  <si>
    <t>Licence modulů ArcGIS</t>
  </si>
  <si>
    <t>ArcPublisher</t>
  </si>
  <si>
    <t>Servis mapového serveru</t>
  </si>
  <si>
    <t>www gis</t>
  </si>
  <si>
    <t>podpora a servis www mapového serveru</t>
  </si>
  <si>
    <t>Metodika JPDÚPO</t>
  </si>
  <si>
    <t>Odbor sekretariátu hejtmana (PO a IZS)</t>
  </si>
  <si>
    <t>analýzy</t>
  </si>
  <si>
    <t>geodatabázová integrace územně plánovací dokumentace obcí (viz. ÚS GIS)</t>
  </si>
  <si>
    <t>GIT, ICT  studie, analýzy, integrace</t>
  </si>
  <si>
    <t>ostatní projekty GIS</t>
  </si>
  <si>
    <t>Ostatní služby GIS</t>
  </si>
  <si>
    <t>ostatní služby podpory GIS (úprava dat, servis software)</t>
  </si>
  <si>
    <t>Údržba agendových geodat</t>
  </si>
  <si>
    <t>data gis</t>
  </si>
  <si>
    <t xml:space="preserve">geodata mimo finance odvětv.  odborů - sdílená, v gesci OI (údržba) </t>
  </si>
  <si>
    <t>Stand. balíček geodat od ZÚ pro kraje</t>
  </si>
  <si>
    <t>data balíček od ZÚ (Zabaged ad. - 0,3 mil. ročně je málo!)</t>
  </si>
  <si>
    <t xml:space="preserve">tématická státní a resortní geodata </t>
  </si>
  <si>
    <t xml:space="preserve">data SMD z resortních zdrojů (VÚMOP, GEOFOND ad.) </t>
  </si>
  <si>
    <t>Postprocesing geodat SGI ISKN</t>
  </si>
  <si>
    <t>mapová data kat. nem. - přechod z rastrů a KM-D k vektor. grafice propojené s SPI</t>
  </si>
  <si>
    <t>Tématické datové vrstvy</t>
  </si>
  <si>
    <t>ostatní mapové vrstvy</t>
  </si>
  <si>
    <t>Aplikační software GIS</t>
  </si>
  <si>
    <t>Přidělené prostředky</t>
  </si>
  <si>
    <t>tis.Kč/rok</t>
  </si>
  <si>
    <t>Podíl zimní údržby</t>
  </si>
  <si>
    <t>Podíl běžné údržby</t>
  </si>
  <si>
    <t>Číslo</t>
  </si>
  <si>
    <t>Název parametru</t>
  </si>
  <si>
    <t>jednotky</t>
  </si>
  <si>
    <t>váha</t>
  </si>
  <si>
    <t>Havlíčkův  Brod</t>
  </si>
  <si>
    <t>Jihlava</t>
  </si>
  <si>
    <t>Pelhřimov</t>
  </si>
  <si>
    <t>Třebíč</t>
  </si>
  <si>
    <t>Žďár nad Sázavou</t>
  </si>
  <si>
    <t>Kontrolní součty</t>
  </si>
  <si>
    <t>Celkové délky silnic v kilometrech spravované jednotlivými organizacemi SÚS</t>
  </si>
  <si>
    <t>1.</t>
  </si>
  <si>
    <t>zimní údržba</t>
  </si>
  <si>
    <t>1.1.</t>
  </si>
  <si>
    <t>Náročnost zimní údržby</t>
  </si>
  <si>
    <t>koef.</t>
  </si>
  <si>
    <t>2.</t>
  </si>
  <si>
    <t>počet km silnic</t>
  </si>
  <si>
    <t>2.1.</t>
  </si>
  <si>
    <t>km</t>
  </si>
  <si>
    <t>2.2.</t>
  </si>
  <si>
    <t>2.3.</t>
  </si>
  <si>
    <t>km silnic</t>
  </si>
  <si>
    <t>součin</t>
  </si>
  <si>
    <t>3.</t>
  </si>
  <si>
    <t>3.1.</t>
  </si>
  <si>
    <t>3.2.</t>
  </si>
  <si>
    <t>3.3.</t>
  </si>
  <si>
    <t>km silnic x váha</t>
  </si>
  <si>
    <t>3.4.</t>
  </si>
  <si>
    <t>hustota provozu</t>
  </si>
  <si>
    <t>stav povrchu vozovek</t>
  </si>
  <si>
    <t xml:space="preserve"> výborný, dobrý</t>
  </si>
  <si>
    <t>vyhovující</t>
  </si>
  <si>
    <t>nevyhovující, havarijní</t>
  </si>
  <si>
    <t>4.4.</t>
  </si>
  <si>
    <t>povrch vozovek x váha</t>
  </si>
  <si>
    <t xml:space="preserve">povrch vozovek </t>
  </si>
  <si>
    <t xml:space="preserve">                   a na základě odborného odhadu odboru dopravy a silničního hospodářství po konzultacích s řediteli jednotlivých SÚS.</t>
  </si>
  <si>
    <t>Povinný objem prostředků pro zajištění souvislých oprav dle délky:</t>
  </si>
  <si>
    <t>pro silnice II. třídy</t>
  </si>
  <si>
    <t>tis.Kč/km</t>
  </si>
  <si>
    <t>pro silnice III.třídy</t>
  </si>
  <si>
    <t xml:space="preserve">1. Složka příspěvku - zimní údržba </t>
  </si>
  <si>
    <t>2. Složka příspěvku - souvislé opravy</t>
  </si>
  <si>
    <t>3. Složka příspěvku - běžná údržba</t>
  </si>
  <si>
    <t>1.2.</t>
  </si>
  <si>
    <t>délka silnic x koef. náročnosti</t>
  </si>
  <si>
    <t>4.</t>
  </si>
  <si>
    <t>5.</t>
  </si>
  <si>
    <t>6.</t>
  </si>
  <si>
    <t>Náklady v tis.Kč / km</t>
  </si>
  <si>
    <t>do 500 aut</t>
  </si>
  <si>
    <t>hustota provozu  / 24 hod.</t>
  </si>
  <si>
    <t>kontrolní součet okresu</t>
  </si>
  <si>
    <t>Celkem příspěvek na rok 2004</t>
  </si>
  <si>
    <t>Celkem příspěvek na rok 2005</t>
  </si>
  <si>
    <t>Celkem příspěvek na rok 2006</t>
  </si>
  <si>
    <t>tis.Kč</t>
  </si>
  <si>
    <t>A) Výpočtová tabulka pro stanovení výše podílu na zimní údržbu</t>
  </si>
  <si>
    <t>1.3.</t>
  </si>
  <si>
    <t>Podíl na zimní údržbu</t>
  </si>
  <si>
    <t>Podíl na souviské opravy</t>
  </si>
  <si>
    <t>Podíl na běžnou údržbu</t>
  </si>
  <si>
    <t>Podíl souv.oprav</t>
  </si>
  <si>
    <t>složka příspěvku na ZÚ</t>
  </si>
  <si>
    <t>B) Výpočtová tabulka pro stanovení výše podílu na souvislé opravy</t>
  </si>
  <si>
    <t>II. třídy</t>
  </si>
  <si>
    <t>III. třídy</t>
  </si>
  <si>
    <t>C) Výpočtová tabulka pro stanovení výše podílu na běžnou údržbu</t>
  </si>
  <si>
    <t>4.1.</t>
  </si>
  <si>
    <t>4.2.</t>
  </si>
  <si>
    <t>4.3.</t>
  </si>
  <si>
    <t>4.5</t>
  </si>
  <si>
    <t>5.1.</t>
  </si>
  <si>
    <t>5.2.</t>
  </si>
  <si>
    <t>5.3.</t>
  </si>
  <si>
    <t>5.4.</t>
  </si>
  <si>
    <t>5.5.</t>
  </si>
  <si>
    <t>7.</t>
  </si>
  <si>
    <t>8.</t>
  </si>
  <si>
    <t>složka příspěvku na BÚ</t>
  </si>
  <si>
    <t>podíl okresu na BÚ</t>
  </si>
  <si>
    <t>Celkem příspěvek na rok 2005 pro porovnání</t>
  </si>
  <si>
    <t>D) Návrh nového rozdělení příspěvku kraje - rekapitulace</t>
  </si>
  <si>
    <t>E) Rozložení přerozdělení příspěvku kraje na roky 2004- 2006</t>
  </si>
  <si>
    <r>
      <t xml:space="preserve"> 500 - 3000 aut ( </t>
    </r>
    <r>
      <rPr>
        <sz val="8"/>
        <rFont val="Symbol"/>
        <family val="1"/>
      </rPr>
      <t>f</t>
    </r>
    <r>
      <rPr>
        <sz val="8"/>
        <rFont val="Arial CE"/>
        <family val="2"/>
      </rPr>
      <t xml:space="preserve"> 1500 )</t>
    </r>
  </si>
  <si>
    <r>
      <t xml:space="preserve">nad 3000 aut ( </t>
    </r>
    <r>
      <rPr>
        <sz val="8"/>
        <rFont val="Symbol"/>
        <family val="1"/>
      </rPr>
      <t>f</t>
    </r>
    <r>
      <rPr>
        <sz val="8"/>
        <rFont val="Arial CE"/>
        <family val="2"/>
      </rPr>
      <t xml:space="preserve">  4500 )</t>
    </r>
  </si>
  <si>
    <r>
      <t>Poznámka</t>
    </r>
    <r>
      <rPr>
        <sz val="8"/>
        <rFont val="Arial CE"/>
        <family val="2"/>
      </rPr>
      <t xml:space="preserve"> :</t>
    </r>
  </si>
  <si>
    <r>
      <t xml:space="preserve">        </t>
    </r>
    <r>
      <rPr>
        <sz val="8"/>
        <rFont val="Arial CE"/>
        <family val="2"/>
      </rPr>
      <t xml:space="preserve">Hodnoty koeficientů v tabulce  jsou zaokrouhleny na 2 desetinná místa, při výpočtech jsou použita úplná čísla. </t>
    </r>
  </si>
  <si>
    <t>PŘÍLOHA D1: Výpočet rozdělení příspěvku na provoz organizací SÚS</t>
  </si>
  <si>
    <t>dle specifikace ÚSGISa potřeby odborů</t>
  </si>
  <si>
    <t>GPS pro sběr dat GIS a terénní aplikace</t>
  </si>
  <si>
    <t>hw gis</t>
  </si>
  <si>
    <t>GPS přijímač s interním mobileGIS pro on-line měření, sběr dat a editace v terénu</t>
  </si>
  <si>
    <t>oddělení GIS</t>
  </si>
  <si>
    <t>Pozn.: Z pohledu dlouhodobého plánování a strategiií je většina navrhovaných výdajů postavena na Koncepci informatizace kraje a dalších koncepčních dokumentech odboru informatiky. Všechny tyto materiály jsou volně k dispozici na WWW stránkách kraje nebo přímo na odboru informatiky</t>
  </si>
  <si>
    <t>Sociální ústavy pro dospělé</t>
  </si>
  <si>
    <t>Sociální péče a pomoc rodině a manželství</t>
  </si>
  <si>
    <t>Ostatní výdaje na sociální služby</t>
  </si>
  <si>
    <t>Výdaje na pořízení movitých věcí v sociální oblasti</t>
  </si>
  <si>
    <t>Název
organizace</t>
  </si>
  <si>
    <t xml:space="preserve">Lůžka
polohovací
mechanická
krácený požadavek </t>
  </si>
  <si>
    <t xml:space="preserve">Lůžka
polohovací
elektrická
krácený požadavek </t>
  </si>
  <si>
    <t>Matrace
antidekubitní
pasivní
krácený požadavek</t>
  </si>
  <si>
    <t>Matrace
antidekubitní
aktivní
krácený požadavek</t>
  </si>
  <si>
    <t>DD Havlíčkův Brod</t>
  </si>
  <si>
    <t>DD Humpolec</t>
  </si>
  <si>
    <t>DD Onšov</t>
  </si>
  <si>
    <t>DD Proseč u Pošné</t>
  </si>
  <si>
    <t>DD Proseč Obořiště</t>
  </si>
  <si>
    <t>DD Ždírec</t>
  </si>
  <si>
    <t>DD Mitrov</t>
  </si>
  <si>
    <t>DD Velké Meziříčí</t>
  </si>
  <si>
    <t>DD Náměšť
nad Oslavou</t>
  </si>
  <si>
    <t>DD Třebíč-
Koutkova</t>
  </si>
  <si>
    <t>DD Třebíč-
Kubešova</t>
  </si>
  <si>
    <t>DD Třebíč- Manž.
Curieových</t>
  </si>
  <si>
    <t>DD Velký Újezd</t>
  </si>
  <si>
    <t>ÚSP Ledeč nad
Sázavou</t>
  </si>
  <si>
    <t>ÚSP Věž</t>
  </si>
  <si>
    <t>ÚSP Zboží</t>
  </si>
  <si>
    <t>DÚSP Černovice</t>
  </si>
  <si>
    <t>ÚSP Lidmaň</t>
  </si>
  <si>
    <t>ÚSP Těchobuz</t>
  </si>
  <si>
    <t>ÚSP Jinošov</t>
  </si>
  <si>
    <t>ÚSP Křižanov</t>
  </si>
  <si>
    <t>ÚSP Nové
Syrovice</t>
  </si>
  <si>
    <t>Psychocentrum
Jihlava</t>
  </si>
  <si>
    <t>C E L K E M   k s</t>
  </si>
  <si>
    <t>HODNOTA v Kč</t>
  </si>
  <si>
    <t xml:space="preserve">             / v Kč/</t>
  </si>
  <si>
    <t>Výdaje na pořízení movitých věcí v sociální oblasti (nákup mechanicky a elektricky polohovatelných lůžek, aktivních a pasivních antidekubitních matrací a osobních automobilů)</t>
  </si>
  <si>
    <t>Nákup osobních automobilů III. etapa</t>
  </si>
  <si>
    <t>Z toho</t>
  </si>
  <si>
    <t xml:space="preserve">        DD Humpolec</t>
  </si>
  <si>
    <t xml:space="preserve">        DD Havlíčkův Brod</t>
  </si>
  <si>
    <t xml:space="preserve">Rozpočtovaná částka na nákup nábytku </t>
  </si>
  <si>
    <t>zemědělství</t>
  </si>
  <si>
    <t>školství</t>
  </si>
  <si>
    <t>kultura</t>
  </si>
  <si>
    <t>zdravotnictví</t>
  </si>
  <si>
    <t>životní prostředí</t>
  </si>
  <si>
    <t>územní plánování</t>
  </si>
  <si>
    <t>doprava</t>
  </si>
  <si>
    <t>Poznámka: Rozpočet sociálního fondu bude navýšen o zůstatek fondu k 31. 12. 2005</t>
  </si>
  <si>
    <t>PŘÍLOHA Š 2: DOFINANCOVÁNÍ SOUTĚŽÍ A PŘEHLÍDEK VYHLAŠOVANÝCH MŠMT</t>
  </si>
  <si>
    <t>Tabulka 1 - Krajská kola nesportovních soutěží a přehlídek</t>
  </si>
  <si>
    <t>Název soutěže</t>
  </si>
  <si>
    <t>předpokládaný organizátor soutěže</t>
  </si>
  <si>
    <t>předpokládaná dotace (v Kč)</t>
  </si>
  <si>
    <t>Biologická olympiáda</t>
  </si>
  <si>
    <t>Soutěž v NJ</t>
  </si>
  <si>
    <t>Soutěž ve FJ</t>
  </si>
  <si>
    <t>Dějepisná olympiáda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</si>
</sst>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\ 00"/>
    <numFmt numFmtId="172" formatCode="#,##0.0"/>
    <numFmt numFmtId="173" formatCode="#,##0.000"/>
    <numFmt numFmtId="174" formatCode="#,##0.00000"/>
    <numFmt numFmtId="175" formatCode="d/m"/>
    <numFmt numFmtId="176" formatCode="#,##0.00000000"/>
    <numFmt numFmtId="177" formatCode="#&quot; &quot;\1/?"/>
    <numFmt numFmtId="178" formatCode="0.0%"/>
    <numFmt numFmtId="179" formatCode="0.000"/>
    <numFmt numFmtId="180" formatCode="#,##0.00\ _K_č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_ ;[Red]\-#,##0\ "/>
    <numFmt numFmtId="198" formatCode="0.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"/>
    <numFmt numFmtId="212" formatCode="0.000000"/>
    <numFmt numFmtId="213" formatCode="#,##0.0000"/>
    <numFmt numFmtId="214" formatCode="#,##0.000000"/>
  </numFmts>
  <fonts count="63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22"/>
      <name val="Arial CE"/>
      <family val="2"/>
    </font>
    <font>
      <i/>
      <sz val="10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2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22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22"/>
      <name val="Arial CE"/>
      <family val="2"/>
    </font>
    <font>
      <b/>
      <sz val="1.5"/>
      <name val="Arial CE"/>
      <family val="2"/>
    </font>
    <font>
      <sz val="2.25"/>
      <name val="Arial CE"/>
      <family val="0"/>
    </font>
    <font>
      <b/>
      <sz val="1.25"/>
      <name val="Arial CE"/>
      <family val="2"/>
    </font>
    <font>
      <sz val="1.5"/>
      <name val="Arial CE"/>
      <family val="2"/>
    </font>
    <font>
      <sz val="2"/>
      <name val="Arial CE"/>
      <family val="0"/>
    </font>
    <font>
      <sz val="1.25"/>
      <name val="Arial CE"/>
      <family val="2"/>
    </font>
    <font>
      <sz val="2.75"/>
      <name val="Arial CE"/>
      <family val="0"/>
    </font>
    <font>
      <b/>
      <sz val="2"/>
      <name val="Arial CE"/>
      <family val="2"/>
    </font>
    <font>
      <b/>
      <sz val="9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9"/>
      <name val="Arial CE"/>
      <family val="2"/>
    </font>
    <font>
      <b/>
      <i/>
      <sz val="8"/>
      <name val="Arial CE"/>
      <family val="2"/>
    </font>
    <font>
      <sz val="8"/>
      <name val="Symbol"/>
      <family val="1"/>
    </font>
    <font>
      <sz val="10"/>
      <color indexed="16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7"/>
      <name val="Arial CE"/>
      <family val="2"/>
    </font>
    <font>
      <b/>
      <sz val="18"/>
      <name val="Arial CE"/>
      <family val="2"/>
    </font>
    <font>
      <sz val="3.25"/>
      <name val="Arial CE"/>
      <family val="0"/>
    </font>
    <font>
      <sz val="3.5"/>
      <name val="Arial CE"/>
      <family val="0"/>
    </font>
    <font>
      <b/>
      <sz val="3"/>
      <name val="Arial CE"/>
      <family val="0"/>
    </font>
    <font>
      <sz val="2.5"/>
      <name val="Arial CE"/>
      <family val="0"/>
    </font>
    <font>
      <sz val="1"/>
      <name val="Arial CE"/>
      <family val="2"/>
    </font>
    <font>
      <b/>
      <sz val="2.5"/>
      <name val="Arial CE"/>
      <family val="2"/>
    </font>
    <font>
      <sz val="3"/>
      <name val="Arial CE"/>
      <family val="2"/>
    </font>
    <font>
      <sz val="11.75"/>
      <name val="Arial CE"/>
      <family val="0"/>
    </font>
    <font>
      <sz val="15.5"/>
      <name val="Arial CE"/>
      <family val="0"/>
    </font>
    <font>
      <sz val="15.75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lightTrellis">
        <bgColor indexed="22"/>
      </patternFill>
    </fill>
  </fills>
  <borders count="1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" fontId="9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5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3" fontId="5" fillId="0" borderId="6" xfId="0" applyNumberFormat="1" applyFont="1" applyBorder="1" applyAlignment="1">
      <alignment/>
    </xf>
    <xf numFmtId="9" fontId="0" fillId="0" borderId="6" xfId="0" applyNumberFormat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9" fontId="5" fillId="0" borderId="8" xfId="0" applyNumberFormat="1" applyFont="1" applyBorder="1" applyAlignment="1">
      <alignment/>
    </xf>
    <xf numFmtId="9" fontId="0" fillId="0" borderId="2" xfId="0" applyNumberFormat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shrinkToFit="1"/>
    </xf>
    <xf numFmtId="3" fontId="0" fillId="0" borderId="6" xfId="0" applyNumberFormat="1" applyFill="1" applyBorder="1" applyAlignment="1">
      <alignment shrinkToFi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5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9" fontId="5" fillId="2" borderId="8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5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5" fillId="0" borderId="13" xfId="0" applyNumberFormat="1" applyFont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9" xfId="0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6" fontId="5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0" fontId="0" fillId="0" borderId="1" xfId="0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9" fontId="9" fillId="0" borderId="1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49" fontId="9" fillId="0" borderId="0" xfId="0" applyNumberFormat="1" applyFont="1" applyFill="1" applyAlignment="1">
      <alignment wrapText="1"/>
    </xf>
    <xf numFmtId="3" fontId="9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5" borderId="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" fillId="0" borderId="26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7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2" borderId="26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5" fillId="2" borderId="1" xfId="0" applyNumberFormat="1" applyFont="1" applyFill="1" applyBorder="1" applyAlignment="1">
      <alignment/>
    </xf>
    <xf numFmtId="165" fontId="18" fillId="2" borderId="1" xfId="0" applyNumberFormat="1" applyFont="1" applyFill="1" applyBorder="1" applyAlignment="1">
      <alignment/>
    </xf>
    <xf numFmtId="165" fontId="0" fillId="0" borderId="1" xfId="19" applyNumberFormat="1" applyBorder="1" applyAlignment="1">
      <alignment/>
    </xf>
    <xf numFmtId="165" fontId="7" fillId="0" borderId="1" xfId="19" applyNumberFormat="1" applyFont="1" applyBorder="1" applyAlignment="1">
      <alignment/>
    </xf>
    <xf numFmtId="0" fontId="20" fillId="0" borderId="1" xfId="0" applyFont="1" applyBorder="1" applyAlignment="1">
      <alignment/>
    </xf>
    <xf numFmtId="165" fontId="0" fillId="0" borderId="1" xfId="19" applyNumberFormat="1" applyFont="1" applyBorder="1" applyAlignment="1">
      <alignment/>
    </xf>
    <xf numFmtId="165" fontId="0" fillId="0" borderId="1" xfId="19" applyNumberFormat="1" applyFill="1" applyBorder="1" applyAlignment="1">
      <alignment/>
    </xf>
    <xf numFmtId="165" fontId="7" fillId="0" borderId="1" xfId="19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5" fontId="0" fillId="0" borderId="1" xfId="19" applyNumberFormat="1" applyFont="1" applyFill="1" applyBorder="1" applyAlignment="1">
      <alignment/>
    </xf>
    <xf numFmtId="165" fontId="5" fillId="2" borderId="1" xfId="19" applyNumberFormat="1" applyFont="1" applyFill="1" applyBorder="1" applyAlignment="1">
      <alignment/>
    </xf>
    <xf numFmtId="165" fontId="7" fillId="2" borderId="1" xfId="19" applyNumberFormat="1" applyFont="1" applyFill="1" applyBorder="1" applyAlignment="1">
      <alignment/>
    </xf>
    <xf numFmtId="0" fontId="9" fillId="0" borderId="0" xfId="0" applyFont="1" applyAlignment="1">
      <alignment wrapText="1"/>
    </xf>
    <xf numFmtId="165" fontId="0" fillId="0" borderId="0" xfId="19" applyNumberFormat="1" applyFont="1" applyAlignment="1">
      <alignment/>
    </xf>
    <xf numFmtId="0" fontId="18" fillId="0" borderId="1" xfId="0" applyFont="1" applyFill="1" applyBorder="1" applyAlignment="1">
      <alignment horizontal="right"/>
    </xf>
    <xf numFmtId="165" fontId="18" fillId="0" borderId="1" xfId="19" applyNumberFormat="1" applyFont="1" applyBorder="1" applyAlignment="1">
      <alignment/>
    </xf>
    <xf numFmtId="165" fontId="18" fillId="0" borderId="1" xfId="19" applyNumberFormat="1" applyFont="1" applyFill="1" applyBorder="1" applyAlignment="1">
      <alignment/>
    </xf>
    <xf numFmtId="165" fontId="18" fillId="2" borderId="1" xfId="19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165" fontId="0" fillId="0" borderId="0" xfId="19" applyNumberFormat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Continuous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20" applyFont="1" applyProtection="1">
      <alignment/>
      <protection locked="0"/>
    </xf>
    <xf numFmtId="2" fontId="1" fillId="0" borderId="0" xfId="20" applyNumberFormat="1" applyFont="1" applyBorder="1" applyAlignment="1" applyProtection="1">
      <alignment horizontal="left" wrapText="1"/>
      <protection locked="0"/>
    </xf>
    <xf numFmtId="0" fontId="25" fillId="0" borderId="0" xfId="20" applyFont="1" applyBorder="1" applyAlignment="1" applyProtection="1">
      <alignment horizontal="left"/>
      <protection locked="0"/>
    </xf>
    <xf numFmtId="0" fontId="1" fillId="0" borderId="0" xfId="20" applyFont="1" applyBorder="1" applyAlignment="1" applyProtection="1">
      <alignment horizontal="left"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0" fontId="0" fillId="0" borderId="1" xfId="20" applyFont="1" applyFill="1" applyBorder="1" applyAlignment="1" applyProtection="1">
      <alignment horizontal="center"/>
      <protection locked="0"/>
    </xf>
    <xf numFmtId="0" fontId="0" fillId="7" borderId="1" xfId="20" applyFont="1" applyFill="1" applyBorder="1" applyAlignment="1" applyProtection="1">
      <alignment/>
      <protection locked="0"/>
    </xf>
    <xf numFmtId="3" fontId="0" fillId="5" borderId="1" xfId="20" applyNumberFormat="1" applyFont="1" applyFill="1" applyBorder="1" applyProtection="1">
      <alignment/>
      <protection locked="0"/>
    </xf>
    <xf numFmtId="0" fontId="0" fillId="5" borderId="1" xfId="20" applyFont="1" applyFill="1" applyBorder="1" applyAlignment="1" applyProtection="1">
      <alignment horizontal="center"/>
      <protection locked="0"/>
    </xf>
    <xf numFmtId="172" fontId="0" fillId="5" borderId="1" xfId="20" applyNumberFormat="1" applyFont="1" applyFill="1" applyBorder="1" applyProtection="1">
      <alignment/>
      <protection locked="0"/>
    </xf>
    <xf numFmtId="3" fontId="26" fillId="5" borderId="43" xfId="20" applyNumberFormat="1" applyFont="1" applyFill="1" applyBorder="1" applyProtection="1">
      <alignment/>
      <protection hidden="1" locked="0"/>
    </xf>
    <xf numFmtId="0" fontId="17" fillId="0" borderId="0" xfId="21" applyBorder="1" applyAlignment="1">
      <alignment/>
      <protection/>
    </xf>
    <xf numFmtId="3" fontId="5" fillId="0" borderId="0" xfId="20" applyNumberFormat="1" applyFont="1" applyBorder="1" applyAlignment="1" applyProtection="1">
      <alignment horizontal="center"/>
      <protection locked="0"/>
    </xf>
    <xf numFmtId="0" fontId="5" fillId="0" borderId="0" xfId="20" applyFont="1" applyBorder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/>
      <protection locked="0"/>
    </xf>
    <xf numFmtId="0" fontId="0" fillId="0" borderId="26" xfId="20" applyFont="1" applyBorder="1" applyAlignment="1" applyProtection="1">
      <alignment horizontal="center"/>
      <protection locked="0"/>
    </xf>
    <xf numFmtId="0" fontId="0" fillId="0" borderId="5" xfId="20" applyFont="1" applyBorder="1" applyProtection="1">
      <alignment/>
      <protection locked="0"/>
    </xf>
    <xf numFmtId="3" fontId="0" fillId="0" borderId="5" xfId="20" applyNumberFormat="1" applyFont="1" applyBorder="1" applyProtection="1">
      <alignment/>
      <protection locked="0"/>
    </xf>
    <xf numFmtId="3" fontId="0" fillId="0" borderId="1" xfId="20" applyNumberFormat="1" applyFont="1" applyBorder="1" applyProtection="1">
      <alignment/>
      <protection locked="0"/>
    </xf>
    <xf numFmtId="3" fontId="0" fillId="0" borderId="0" xfId="20" applyNumberFormat="1" applyFont="1" applyProtection="1">
      <alignment/>
      <protection locked="0"/>
    </xf>
    <xf numFmtId="0" fontId="0" fillId="0" borderId="0" xfId="20" applyFont="1" applyBorder="1" applyProtection="1">
      <alignment/>
      <protection locked="0"/>
    </xf>
    <xf numFmtId="0" fontId="5" fillId="0" borderId="0" xfId="20" applyFont="1" applyProtection="1">
      <alignment/>
      <protection locked="0"/>
    </xf>
    <xf numFmtId="0" fontId="0" fillId="0" borderId="43" xfId="20" applyFont="1" applyFill="1" applyBorder="1" applyProtection="1">
      <alignment/>
      <protection locked="0"/>
    </xf>
    <xf numFmtId="3" fontId="0" fillId="0" borderId="43" xfId="20" applyNumberFormat="1" applyFont="1" applyFill="1" applyBorder="1" applyProtection="1">
      <alignment/>
      <protection locked="0"/>
    </xf>
    <xf numFmtId="0" fontId="0" fillId="7" borderId="1" xfId="20" applyFont="1" applyFill="1" applyBorder="1" applyProtection="1">
      <alignment/>
      <protection locked="0"/>
    </xf>
    <xf numFmtId="3" fontId="0" fillId="5" borderId="1" xfId="20" applyNumberFormat="1" applyFont="1" applyFill="1" applyBorder="1" applyAlignment="1" applyProtection="1">
      <alignment horizontal="right"/>
      <protection locked="0"/>
    </xf>
    <xf numFmtId="0" fontId="27" fillId="5" borderId="1" xfId="20" applyFont="1" applyFill="1" applyBorder="1" applyProtection="1">
      <alignment/>
      <protection hidden="1" locked="0"/>
    </xf>
    <xf numFmtId="3" fontId="27" fillId="5" borderId="1" xfId="20" applyNumberFormat="1" applyFont="1" applyFill="1" applyBorder="1" applyAlignment="1" applyProtection="1">
      <alignment horizontal="right"/>
      <protection locked="0"/>
    </xf>
    <xf numFmtId="0" fontId="0" fillId="7" borderId="1" xfId="20" applyFont="1" applyFill="1" applyBorder="1" applyAlignment="1" applyProtection="1">
      <alignment wrapText="1"/>
      <protection locked="0"/>
    </xf>
    <xf numFmtId="0" fontId="0" fillId="5" borderId="1" xfId="20" applyFont="1" applyFill="1" applyBorder="1" applyProtection="1">
      <alignment/>
      <protection locked="0"/>
    </xf>
    <xf numFmtId="0" fontId="0" fillId="7" borderId="43" xfId="20" applyFont="1" applyFill="1" applyBorder="1" applyProtection="1">
      <alignment/>
      <protection locked="0"/>
    </xf>
    <xf numFmtId="3" fontId="0" fillId="5" borderId="43" xfId="20" applyNumberFormat="1" applyFont="1" applyFill="1" applyBorder="1" applyProtection="1">
      <alignment/>
      <protection locked="0"/>
    </xf>
    <xf numFmtId="3" fontId="5" fillId="5" borderId="1" xfId="20" applyNumberFormat="1" applyFont="1" applyFill="1" applyBorder="1" applyAlignment="1" applyProtection="1">
      <alignment horizontal="right"/>
      <protection locked="0"/>
    </xf>
    <xf numFmtId="3" fontId="5" fillId="5" borderId="25" xfId="20" applyNumberFormat="1" applyFont="1" applyFill="1" applyBorder="1" applyAlignment="1" applyProtection="1">
      <alignment horizontal="right"/>
      <protection locked="0"/>
    </xf>
    <xf numFmtId="0" fontId="0" fillId="0" borderId="1" xfId="20" applyFont="1" applyFill="1" applyBorder="1" applyProtection="1">
      <alignment/>
      <protection locked="0"/>
    </xf>
    <xf numFmtId="3" fontId="0" fillId="0" borderId="1" xfId="20" applyNumberFormat="1" applyFont="1" applyFill="1" applyBorder="1" applyProtection="1">
      <alignment/>
      <protection locked="0"/>
    </xf>
    <xf numFmtId="0" fontId="0" fillId="0" borderId="0" xfId="20" applyFont="1" applyFill="1" applyProtection="1">
      <alignment/>
      <protection locked="0"/>
    </xf>
    <xf numFmtId="0" fontId="0" fillId="0" borderId="0" xfId="20" applyFont="1" applyFill="1" applyBorder="1" applyAlignment="1" applyProtection="1">
      <alignment horizontal="left"/>
      <protection locked="0"/>
    </xf>
    <xf numFmtId="0" fontId="5" fillId="0" borderId="0" xfId="20" applyFont="1" applyFill="1" applyBorder="1" applyAlignment="1" applyProtection="1">
      <alignment horizontal="left"/>
      <protection locked="0"/>
    </xf>
    <xf numFmtId="3" fontId="5" fillId="0" borderId="0" xfId="20" applyNumberFormat="1" applyFont="1" applyFill="1" applyBorder="1" applyAlignment="1" applyProtection="1">
      <alignment horizontal="right"/>
      <protection locked="0"/>
    </xf>
    <xf numFmtId="0" fontId="0" fillId="0" borderId="44" xfId="20" applyFont="1" applyBorder="1" applyAlignment="1" applyProtection="1">
      <alignment horizontal="center"/>
      <protection locked="0"/>
    </xf>
    <xf numFmtId="0" fontId="0" fillId="0" borderId="7" xfId="20" applyFont="1" applyBorder="1" applyProtection="1">
      <alignment/>
      <protection locked="0"/>
    </xf>
    <xf numFmtId="3" fontId="0" fillId="0" borderId="7" xfId="20" applyNumberFormat="1" applyFont="1" applyBorder="1" applyProtection="1">
      <alignment/>
      <protection locked="0"/>
    </xf>
    <xf numFmtId="0" fontId="0" fillId="0" borderId="45" xfId="20" applyFont="1" applyBorder="1" applyAlignment="1" applyProtection="1">
      <alignment horizontal="center"/>
      <protection locked="0"/>
    </xf>
    <xf numFmtId="3" fontId="0" fillId="0" borderId="0" xfId="20" applyNumberFormat="1" applyFont="1" applyBorder="1" applyProtection="1">
      <alignment/>
      <protection locked="0"/>
    </xf>
    <xf numFmtId="3" fontId="27" fillId="5" borderId="1" xfId="20" applyNumberFormat="1" applyFont="1" applyFill="1" applyBorder="1" applyProtection="1">
      <alignment/>
      <protection hidden="1" locked="0"/>
    </xf>
    <xf numFmtId="0" fontId="0" fillId="0" borderId="0" xfId="20" applyFont="1" applyBorder="1" applyAlignment="1" applyProtection="1">
      <alignment horizontal="center"/>
      <protection locked="0"/>
    </xf>
    <xf numFmtId="0" fontId="17" fillId="0" borderId="0" xfId="21" applyBorder="1" applyAlignment="1">
      <alignment horizontal="center"/>
      <protection/>
    </xf>
    <xf numFmtId="0" fontId="7" fillId="0" borderId="0" xfId="20" applyFo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49" fontId="0" fillId="5" borderId="44" xfId="0" applyNumberFormat="1" applyFont="1" applyFill="1" applyBorder="1" applyAlignment="1">
      <alignment horizontal="left" vertical="center"/>
    </xf>
    <xf numFmtId="3" fontId="0" fillId="5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0" fillId="5" borderId="5" xfId="0" applyFont="1" applyFill="1" applyBorder="1" applyAlignment="1" applyProtection="1">
      <alignment/>
      <protection locked="0"/>
    </xf>
    <xf numFmtId="3" fontId="0" fillId="5" borderId="27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11" fillId="0" borderId="27" xfId="0" applyFont="1" applyBorder="1" applyAlignment="1">
      <alignment/>
    </xf>
    <xf numFmtId="0" fontId="0" fillId="5" borderId="26" xfId="0" applyFont="1" applyFill="1" applyBorder="1" applyAlignment="1" applyProtection="1">
      <alignment/>
      <protection locked="0"/>
    </xf>
    <xf numFmtId="0" fontId="0" fillId="5" borderId="2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0" fillId="5" borderId="27" xfId="0" applyNumberFormat="1" applyFont="1" applyFill="1" applyBorder="1" applyAlignment="1" applyProtection="1">
      <alignment/>
      <protection locked="0"/>
    </xf>
    <xf numFmtId="4" fontId="9" fillId="0" borderId="27" xfId="0" applyNumberFormat="1" applyFont="1" applyFill="1" applyBorder="1" applyAlignment="1" applyProtection="1">
      <alignment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 horizontal="left"/>
      <protection locked="0"/>
    </xf>
    <xf numFmtId="4" fontId="0" fillId="5" borderId="43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5" borderId="1" xfId="0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0" borderId="26" xfId="0" applyBorder="1" applyAlignment="1">
      <alignment/>
    </xf>
    <xf numFmtId="3" fontId="0" fillId="8" borderId="1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4" borderId="26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3" fontId="0" fillId="4" borderId="27" xfId="0" applyNumberFormat="1" applyFill="1" applyBorder="1" applyAlignment="1">
      <alignment/>
    </xf>
    <xf numFmtId="0" fontId="0" fillId="4" borderId="27" xfId="0" applyFill="1" applyBorder="1" applyAlignment="1">
      <alignment/>
    </xf>
    <xf numFmtId="0" fontId="29" fillId="0" borderId="0" xfId="0" applyFont="1" applyFill="1" applyAlignment="1">
      <alignment/>
    </xf>
    <xf numFmtId="0" fontId="19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5" fillId="0" borderId="49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0" fillId="0" borderId="52" xfId="0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8" xfId="0" applyBorder="1" applyAlignment="1">
      <alignment/>
    </xf>
    <xf numFmtId="167" fontId="0" fillId="0" borderId="0" xfId="0" applyNumberFormat="1" applyFont="1" applyAlignment="1">
      <alignment/>
    </xf>
    <xf numFmtId="0" fontId="0" fillId="0" borderId="59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2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17" fillId="0" borderId="0" xfId="22">
      <alignment/>
      <protection/>
    </xf>
    <xf numFmtId="164" fontId="0" fillId="0" borderId="0" xfId="22" applyNumberFormat="1" applyFont="1">
      <alignment/>
      <protection/>
    </xf>
    <xf numFmtId="0" fontId="17" fillId="0" borderId="0" xfId="22" applyFont="1">
      <alignment/>
      <protection/>
    </xf>
    <xf numFmtId="0" fontId="5" fillId="0" borderId="51" xfId="22" applyNumberFormat="1" applyFont="1" applyFill="1" applyBorder="1" applyAlignment="1">
      <alignment horizontal="left"/>
      <protection/>
    </xf>
    <xf numFmtId="43" fontId="0" fillId="0" borderId="43" xfId="22" applyNumberFormat="1" applyFont="1" applyFill="1" applyBorder="1">
      <alignment/>
      <protection/>
    </xf>
    <xf numFmtId="180" fontId="5" fillId="0" borderId="52" xfId="22" applyNumberFormat="1" applyFont="1" applyFill="1" applyBorder="1">
      <alignment/>
      <protection/>
    </xf>
    <xf numFmtId="0" fontId="17" fillId="0" borderId="0" xfId="22" applyFill="1">
      <alignment/>
      <protection/>
    </xf>
    <xf numFmtId="0" fontId="5" fillId="0" borderId="53" xfId="22" applyNumberFormat="1" applyFont="1" applyFill="1" applyBorder="1" applyAlignment="1">
      <alignment horizontal="left"/>
      <protection/>
    </xf>
    <xf numFmtId="180" fontId="5" fillId="0" borderId="54" xfId="22" applyNumberFormat="1" applyFont="1" applyFill="1" applyBorder="1">
      <alignment/>
      <protection/>
    </xf>
    <xf numFmtId="43" fontId="0" fillId="0" borderId="1" xfId="22" applyNumberFormat="1" applyFont="1" applyFill="1" applyBorder="1">
      <alignment/>
      <protection/>
    </xf>
    <xf numFmtId="180" fontId="5" fillId="0" borderId="54" xfId="22" applyNumberFormat="1" applyFont="1" applyFill="1" applyBorder="1" applyAlignment="1">
      <alignment/>
      <protection/>
    </xf>
    <xf numFmtId="0" fontId="5" fillId="0" borderId="64" xfId="22" applyNumberFormat="1" applyFont="1" applyFill="1" applyBorder="1" applyAlignment="1">
      <alignment horizontal="left"/>
      <protection/>
    </xf>
    <xf numFmtId="43" fontId="0" fillId="0" borderId="25" xfId="22" applyNumberFormat="1" applyFont="1" applyFill="1" applyBorder="1">
      <alignment/>
      <protection/>
    </xf>
    <xf numFmtId="180" fontId="5" fillId="0" borderId="65" xfId="22" applyNumberFormat="1" applyFont="1" applyFill="1" applyBorder="1">
      <alignment/>
      <protection/>
    </xf>
    <xf numFmtId="0" fontId="5" fillId="0" borderId="47" xfId="22" applyFont="1" applyBorder="1">
      <alignment/>
      <protection/>
    </xf>
    <xf numFmtId="0" fontId="5" fillId="0" borderId="66" xfId="22" applyFont="1" applyBorder="1">
      <alignment/>
      <protection/>
    </xf>
    <xf numFmtId="180" fontId="5" fillId="0" borderId="48" xfId="22" applyNumberFormat="1" applyFont="1" applyBorder="1">
      <alignment/>
      <protection/>
    </xf>
    <xf numFmtId="0" fontId="5" fillId="0" borderId="0" xfId="22" applyFont="1" applyAlignment="1">
      <alignment horizontal="center" vertical="top" wrapText="1"/>
      <protection/>
    </xf>
    <xf numFmtId="0" fontId="5" fillId="0" borderId="47" xfId="22" applyNumberFormat="1" applyFont="1" applyFill="1" applyBorder="1" applyAlignment="1">
      <alignment horizontal="left" wrapText="1"/>
      <protection/>
    </xf>
    <xf numFmtId="43" fontId="0" fillId="0" borderId="66" xfId="22" applyNumberFormat="1" applyFont="1" applyFill="1" applyBorder="1" applyAlignment="1">
      <alignment wrapText="1"/>
      <protection/>
    </xf>
    <xf numFmtId="180" fontId="5" fillId="0" borderId="48" xfId="22" applyNumberFormat="1" applyFont="1" applyFill="1" applyBorder="1">
      <alignment/>
      <protection/>
    </xf>
    <xf numFmtId="0" fontId="5" fillId="0" borderId="0" xfId="22" applyNumberFormat="1" applyFont="1" applyFill="1" applyBorder="1" applyAlignment="1">
      <alignment horizontal="left" wrapText="1"/>
      <protection/>
    </xf>
    <xf numFmtId="43" fontId="0" fillId="0" borderId="0" xfId="22" applyNumberFormat="1" applyFont="1" applyFill="1" applyBorder="1" applyAlignment="1">
      <alignment wrapText="1"/>
      <protection/>
    </xf>
    <xf numFmtId="180" fontId="5" fillId="0" borderId="0" xfId="22" applyNumberFormat="1" applyFont="1" applyFill="1" applyBorder="1">
      <alignment/>
      <protection/>
    </xf>
    <xf numFmtId="0" fontId="30" fillId="0" borderId="0" xfId="22" applyNumberFormat="1" applyFont="1" applyFill="1" applyBorder="1" applyAlignment="1">
      <alignment horizontal="left" wrapText="1"/>
      <protection/>
    </xf>
    <xf numFmtId="43" fontId="31" fillId="0" borderId="0" xfId="22" applyNumberFormat="1" applyFont="1" applyFill="1" applyBorder="1" applyAlignment="1">
      <alignment wrapText="1"/>
      <protection/>
    </xf>
    <xf numFmtId="180" fontId="30" fillId="0" borderId="0" xfId="22" applyNumberFormat="1" applyFont="1" applyFill="1" applyBorder="1">
      <alignment/>
      <protection/>
    </xf>
    <xf numFmtId="0" fontId="5" fillId="0" borderId="5" xfId="0" applyFont="1" applyBorder="1" applyAlignment="1">
      <alignment/>
    </xf>
    <xf numFmtId="0" fontId="5" fillId="0" borderId="64" xfId="0" applyFont="1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7" borderId="1" xfId="0" applyFont="1" applyFill="1" applyBorder="1" applyAlignment="1" applyProtection="1">
      <alignment/>
      <protection locked="0"/>
    </xf>
    <xf numFmtId="0" fontId="5" fillId="5" borderId="46" xfId="20" applyFont="1" applyFill="1" applyBorder="1" applyAlignment="1" applyProtection="1">
      <alignment horizontal="left"/>
      <protection locked="0"/>
    </xf>
    <xf numFmtId="0" fontId="5" fillId="5" borderId="3" xfId="20" applyFont="1" applyFill="1" applyBorder="1" applyAlignment="1" applyProtection="1">
      <alignment horizontal="left"/>
      <protection locked="0"/>
    </xf>
    <xf numFmtId="3" fontId="26" fillId="5" borderId="67" xfId="20" applyNumberFormat="1" applyFont="1" applyFill="1" applyBorder="1" applyProtection="1">
      <alignment/>
      <protection hidden="1" locked="0"/>
    </xf>
    <xf numFmtId="0" fontId="5" fillId="0" borderId="0" xfId="20" applyFont="1" applyProtection="1">
      <alignment/>
      <protection locked="0"/>
    </xf>
    <xf numFmtId="3" fontId="5" fillId="5" borderId="68" xfId="20" applyNumberFormat="1" applyFont="1" applyFill="1" applyBorder="1" applyAlignment="1" applyProtection="1">
      <alignment horizontal="right"/>
      <protection locked="0"/>
    </xf>
    <xf numFmtId="0" fontId="5" fillId="0" borderId="44" xfId="20" applyFont="1" applyFill="1" applyBorder="1" applyAlignment="1" applyProtection="1">
      <alignment horizontal="left"/>
      <protection locked="0"/>
    </xf>
    <xf numFmtId="0" fontId="5" fillId="0" borderId="7" xfId="20" applyFont="1" applyFill="1" applyBorder="1" applyAlignment="1" applyProtection="1">
      <alignment horizontal="left"/>
      <protection locked="0"/>
    </xf>
    <xf numFmtId="3" fontId="5" fillId="0" borderId="68" xfId="20" applyNumberFormat="1" applyFont="1" applyFill="1" applyBorder="1" applyAlignment="1" applyProtection="1">
      <alignment horizontal="right"/>
      <protection locked="0"/>
    </xf>
    <xf numFmtId="3" fontId="5" fillId="0" borderId="25" xfId="2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 horizontal="left"/>
    </xf>
    <xf numFmtId="164" fontId="5" fillId="2" borderId="1" xfId="0" applyNumberFormat="1" applyFont="1" applyFill="1" applyBorder="1" applyAlignment="1">
      <alignment vertical="top" wrapText="1"/>
    </xf>
    <xf numFmtId="3" fontId="4" fillId="9" borderId="1" xfId="0" applyNumberFormat="1" applyFont="1" applyFill="1" applyBorder="1" applyAlignment="1">
      <alignment vertical="top"/>
    </xf>
    <xf numFmtId="3" fontId="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9" fontId="9" fillId="0" borderId="25" xfId="0" applyNumberFormat="1" applyFont="1" applyFill="1" applyBorder="1" applyAlignment="1">
      <alignment wrapText="1"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9" fontId="9" fillId="0" borderId="43" xfId="0" applyNumberFormat="1" applyFont="1" applyFill="1" applyBorder="1" applyAlignment="1">
      <alignment wrapText="1"/>
    </xf>
    <xf numFmtId="0" fontId="5" fillId="0" borderId="66" xfId="0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3" fontId="5" fillId="4" borderId="66" xfId="0" applyNumberFormat="1" applyFont="1" applyFill="1" applyBorder="1" applyAlignment="1">
      <alignment/>
    </xf>
    <xf numFmtId="9" fontId="9" fillId="0" borderId="48" xfId="0" applyNumberFormat="1" applyFont="1" applyFill="1" applyBorder="1" applyAlignment="1">
      <alignment wrapText="1"/>
    </xf>
    <xf numFmtId="3" fontId="0" fillId="0" borderId="43" xfId="0" applyNumberFormat="1" applyFont="1" applyFill="1" applyBorder="1" applyAlignment="1">
      <alignment/>
    </xf>
    <xf numFmtId="3" fontId="0" fillId="4" borderId="43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9" fontId="9" fillId="0" borderId="69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5" fillId="4" borderId="66" xfId="0" applyFont="1" applyFill="1" applyBorder="1" applyAlignment="1">
      <alignment/>
    </xf>
    <xf numFmtId="0" fontId="0" fillId="4" borderId="69" xfId="0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4" borderId="69" xfId="0" applyFont="1" applyFill="1" applyBorder="1" applyAlignment="1">
      <alignment/>
    </xf>
    <xf numFmtId="3" fontId="5" fillId="2" borderId="66" xfId="0" applyNumberFormat="1" applyFont="1" applyFill="1" applyBorder="1" applyAlignment="1">
      <alignment/>
    </xf>
    <xf numFmtId="9" fontId="9" fillId="2" borderId="48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/>
    </xf>
    <xf numFmtId="0" fontId="5" fillId="0" borderId="43" xfId="0" applyFont="1" applyFill="1" applyBorder="1" applyAlignment="1">
      <alignment horizontal="left"/>
    </xf>
    <xf numFmtId="3" fontId="9" fillId="0" borderId="9" xfId="0" applyNumberFormat="1" applyFont="1" applyBorder="1" applyAlignment="1">
      <alignment/>
    </xf>
    <xf numFmtId="9" fontId="10" fillId="2" borderId="48" xfId="0" applyNumberFormat="1" applyFont="1" applyFill="1" applyBorder="1" applyAlignment="1">
      <alignment wrapText="1"/>
    </xf>
    <xf numFmtId="0" fontId="5" fillId="0" borderId="47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62" xfId="0" applyFont="1" applyFill="1" applyBorder="1" applyAlignment="1">
      <alignment horizontal="center"/>
    </xf>
    <xf numFmtId="0" fontId="14" fillId="0" borderId="62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left"/>
    </xf>
    <xf numFmtId="0" fontId="14" fillId="0" borderId="63" xfId="0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14" fillId="2" borderId="8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63" xfId="0" applyFont="1" applyFill="1" applyBorder="1" applyAlignment="1">
      <alignment horizontal="center"/>
    </xf>
    <xf numFmtId="0" fontId="13" fillId="0" borderId="63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70" xfId="0" applyNumberFormat="1" applyBorder="1" applyAlignment="1">
      <alignment horizontal="center"/>
    </xf>
    <xf numFmtId="0" fontId="7" fillId="0" borderId="71" xfId="0" applyFont="1" applyBorder="1" applyAlignment="1">
      <alignment wrapText="1"/>
    </xf>
    <xf numFmtId="3" fontId="18" fillId="0" borderId="72" xfId="0" applyNumberFormat="1" applyFont="1" applyBorder="1" applyAlignment="1">
      <alignment horizontal="center"/>
    </xf>
    <xf numFmtId="3" fontId="18" fillId="0" borderId="73" xfId="0" applyNumberFormat="1" applyFont="1" applyBorder="1" applyAlignment="1">
      <alignment horizontal="center"/>
    </xf>
    <xf numFmtId="3" fontId="5" fillId="0" borderId="74" xfId="0" applyNumberFormat="1" applyFont="1" applyBorder="1" applyAlignment="1">
      <alignment horizontal="center"/>
    </xf>
    <xf numFmtId="0" fontId="2" fillId="0" borderId="0" xfId="2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13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1" fontId="14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left"/>
    </xf>
    <xf numFmtId="1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164" fontId="42" fillId="0" borderId="47" xfId="0" applyNumberFormat="1" applyFont="1" applyFill="1" applyBorder="1" applyAlignment="1">
      <alignment horizontal="center" vertical="center"/>
    </xf>
    <xf numFmtId="164" fontId="42" fillId="0" borderId="75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2" fontId="42" fillId="0" borderId="27" xfId="0" applyNumberFormat="1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2" fontId="42" fillId="0" borderId="26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2" fontId="42" fillId="0" borderId="79" xfId="0" applyNumberFormat="1" applyFont="1" applyFill="1" applyBorder="1" applyAlignment="1">
      <alignment horizontal="center" vertical="center"/>
    </xf>
    <xf numFmtId="2" fontId="42" fillId="0" borderId="56" xfId="0" applyNumberFormat="1" applyFon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3" fontId="42" fillId="0" borderId="66" xfId="0" applyNumberFormat="1" applyFont="1" applyFill="1" applyBorder="1" applyAlignment="1">
      <alignment horizontal="center" vertical="center"/>
    </xf>
    <xf numFmtId="3" fontId="42" fillId="0" borderId="48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/>
    </xf>
    <xf numFmtId="0" fontId="15" fillId="6" borderId="8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78" xfId="0" applyNumberFormat="1" applyFont="1" applyFill="1" applyBorder="1" applyAlignment="1">
      <alignment horizontal="center" vertical="center"/>
    </xf>
    <xf numFmtId="2" fontId="9" fillId="0" borderId="53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164" fontId="42" fillId="0" borderId="26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2" fontId="9" fillId="0" borderId="55" xfId="0" applyNumberFormat="1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164" fontId="42" fillId="0" borderId="56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3" fontId="42" fillId="0" borderId="83" xfId="0" applyNumberFormat="1" applyFont="1" applyFill="1" applyBorder="1" applyAlignment="1">
      <alignment horizontal="center" vertical="center"/>
    </xf>
    <xf numFmtId="3" fontId="42" fillId="0" borderId="84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2" fontId="9" fillId="0" borderId="64" xfId="0" applyNumberFormat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64" fontId="42" fillId="0" borderId="6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42" fillId="0" borderId="5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42" fillId="0" borderId="83" xfId="0" applyNumberFormat="1" applyFont="1" applyFill="1" applyBorder="1" applyAlignment="1">
      <alignment horizontal="center" vertical="center"/>
    </xf>
    <xf numFmtId="2" fontId="9" fillId="0" borderId="6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164" fontId="42" fillId="0" borderId="67" xfId="0" applyNumberFormat="1" applyFont="1" applyFill="1" applyBorder="1" applyAlignment="1">
      <alignment horizontal="center" vertical="center"/>
    </xf>
    <xf numFmtId="164" fontId="42" fillId="0" borderId="43" xfId="0" applyNumberFormat="1" applyFont="1" applyFill="1" applyBorder="1" applyAlignment="1">
      <alignment horizontal="center" vertical="center"/>
    </xf>
    <xf numFmtId="164" fontId="42" fillId="0" borderId="46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42" fillId="0" borderId="2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2" fontId="9" fillId="0" borderId="86" xfId="0" applyNumberFormat="1" applyFont="1" applyFill="1" applyBorder="1" applyAlignment="1">
      <alignment horizontal="center" vertical="center"/>
    </xf>
    <xf numFmtId="2" fontId="42" fillId="0" borderId="87" xfId="0" applyNumberFormat="1" applyFont="1" applyFill="1" applyBorder="1" applyAlignment="1">
      <alignment horizontal="center" vertical="center"/>
    </xf>
    <xf numFmtId="2" fontId="42" fillId="0" borderId="69" xfId="0" applyNumberFormat="1" applyFont="1" applyFill="1" applyBorder="1" applyAlignment="1">
      <alignment horizontal="center" vertical="center"/>
    </xf>
    <xf numFmtId="2" fontId="42" fillId="0" borderId="4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2" fontId="42" fillId="0" borderId="67" xfId="0" applyNumberFormat="1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2" fontId="42" fillId="0" borderId="43" xfId="0" applyNumberFormat="1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2" fontId="42" fillId="0" borderId="90" xfId="0" applyNumberFormat="1" applyFont="1" applyFill="1" applyBorder="1" applyAlignment="1">
      <alignment horizontal="center" vertical="center"/>
    </xf>
    <xf numFmtId="2" fontId="42" fillId="0" borderId="9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42" fillId="0" borderId="81" xfId="0" applyNumberFormat="1" applyFont="1" applyFill="1" applyBorder="1" applyAlignment="1">
      <alignment horizontal="center" vertical="center"/>
    </xf>
    <xf numFmtId="2" fontId="42" fillId="0" borderId="77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42" fillId="0" borderId="75" xfId="0" applyNumberFormat="1" applyFont="1" applyFill="1" applyBorder="1" applyAlignment="1">
      <alignment horizontal="center" vertical="center"/>
    </xf>
    <xf numFmtId="2" fontId="42" fillId="0" borderId="66" xfId="0" applyNumberFormat="1" applyFont="1" applyFill="1" applyBorder="1" applyAlignment="1">
      <alignment horizontal="center" vertical="center"/>
    </xf>
    <xf numFmtId="2" fontId="42" fillId="0" borderId="76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42" fillId="0" borderId="76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9" fillId="0" borderId="78" xfId="0" applyFont="1" applyFill="1" applyBorder="1" applyAlignment="1">
      <alignment horizontal="left" vertical="center" indent="1"/>
    </xf>
    <xf numFmtId="3" fontId="47" fillId="0" borderId="1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indent="1"/>
    </xf>
    <xf numFmtId="0" fontId="9" fillId="0" borderId="66" xfId="0" applyFont="1" applyFill="1" applyBorder="1" applyAlignment="1">
      <alignment horizontal="left" vertical="center" indent="1"/>
    </xf>
    <xf numFmtId="0" fontId="9" fillId="0" borderId="48" xfId="0" applyFont="1" applyFill="1" applyBorder="1" applyAlignment="1">
      <alignment horizontal="left" vertical="center" indent="1"/>
    </xf>
    <xf numFmtId="3" fontId="10" fillId="0" borderId="48" xfId="0" applyNumberFormat="1" applyFont="1" applyFill="1" applyBorder="1" applyAlignment="1">
      <alignment horizontal="center" vertical="center"/>
    </xf>
    <xf numFmtId="3" fontId="47" fillId="0" borderId="43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49" fillId="0" borderId="25" xfId="0" applyNumberFormat="1" applyFont="1" applyFill="1" applyBorder="1" applyAlignment="1">
      <alignment horizontal="center" vertical="center" wrapText="1"/>
    </xf>
    <xf numFmtId="3" fontId="48" fillId="0" borderId="65" xfId="0" applyNumberFormat="1" applyFont="1" applyFill="1" applyBorder="1" applyAlignment="1">
      <alignment horizontal="center" vertical="center" wrapText="1"/>
    </xf>
    <xf numFmtId="3" fontId="49" fillId="0" borderId="79" xfId="0" applyNumberFormat="1" applyFont="1" applyFill="1" applyBorder="1" applyAlignment="1">
      <alignment horizontal="center" vertical="center" wrapText="1"/>
    </xf>
    <xf numFmtId="3" fontId="48" fillId="0" borderId="5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justify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 wrapText="1"/>
    </xf>
    <xf numFmtId="3" fontId="47" fillId="0" borderId="69" xfId="0" applyNumberFormat="1" applyFont="1" applyFill="1" applyBorder="1" applyAlignment="1">
      <alignment horizontal="center" vertical="center" wrapText="1"/>
    </xf>
    <xf numFmtId="3" fontId="9" fillId="0" borderId="93" xfId="0" applyNumberFormat="1" applyFont="1" applyFill="1" applyBorder="1" applyAlignment="1">
      <alignment horizontal="center" vertical="center" wrapText="1"/>
    </xf>
    <xf numFmtId="4" fontId="49" fillId="0" borderId="25" xfId="0" applyNumberFormat="1" applyFont="1" applyFill="1" applyBorder="1" applyAlignment="1">
      <alignment horizontal="center" vertical="center" wrapText="1"/>
    </xf>
    <xf numFmtId="4" fontId="48" fillId="0" borderId="65" xfId="0" applyNumberFormat="1" applyFont="1" applyFill="1" applyBorder="1" applyAlignment="1">
      <alignment horizontal="center" vertical="center" wrapText="1"/>
    </xf>
    <xf numFmtId="3" fontId="49" fillId="0" borderId="53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Fill="1" applyBorder="1" applyAlignment="1">
      <alignment horizontal="center" vertical="center" wrapText="1"/>
    </xf>
    <xf numFmtId="3" fontId="48" fillId="0" borderId="54" xfId="0" applyNumberFormat="1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4" fontId="49" fillId="0" borderId="83" xfId="0" applyNumberFormat="1" applyFont="1" applyFill="1" applyBorder="1" applyAlignment="1">
      <alignment horizontal="center" vertical="center" wrapText="1"/>
    </xf>
    <xf numFmtId="4" fontId="48" fillId="0" borderId="8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51" fillId="0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10" fillId="0" borderId="62" xfId="0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5" xfId="0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2" borderId="5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2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left"/>
    </xf>
    <xf numFmtId="3" fontId="0" fillId="0" borderId="43" xfId="0" applyNumberFormat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9" fontId="5" fillId="2" borderId="1" xfId="24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" fontId="5" fillId="0" borderId="27" xfId="0" applyNumberFormat="1" applyFont="1" applyBorder="1" applyAlignment="1">
      <alignment/>
    </xf>
    <xf numFmtId="0" fontId="5" fillId="2" borderId="1" xfId="0" applyFont="1" applyFill="1" applyBorder="1" applyAlignment="1">
      <alignment horizontal="right"/>
    </xf>
    <xf numFmtId="0" fontId="0" fillId="0" borderId="2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2" borderId="8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2" borderId="94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wrapText="1"/>
    </xf>
    <xf numFmtId="0" fontId="5" fillId="10" borderId="38" xfId="0" applyFont="1" applyFill="1" applyBorder="1" applyAlignment="1">
      <alignment horizontal="center"/>
    </xf>
    <xf numFmtId="0" fontId="5" fillId="2" borderId="95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5" fillId="2" borderId="96" xfId="0" applyFont="1" applyFill="1" applyBorder="1" applyAlignment="1">
      <alignment horizontal="center"/>
    </xf>
    <xf numFmtId="166" fontId="5" fillId="2" borderId="97" xfId="0" applyNumberFormat="1" applyFont="1" applyFill="1" applyBorder="1" applyAlignment="1">
      <alignment horizontal="center"/>
    </xf>
    <xf numFmtId="166" fontId="5" fillId="2" borderId="98" xfId="0" applyNumberFormat="1" applyFont="1" applyFill="1" applyBorder="1" applyAlignment="1">
      <alignment horizontal="center"/>
    </xf>
    <xf numFmtId="166" fontId="5" fillId="2" borderId="99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wrapText="1"/>
    </xf>
    <xf numFmtId="0" fontId="0" fillId="0" borderId="62" xfId="0" applyBorder="1" applyAlignment="1">
      <alignment/>
    </xf>
    <xf numFmtId="164" fontId="5" fillId="2" borderId="56" xfId="2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167" fontId="0" fillId="0" borderId="61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2" borderId="50" xfId="22" applyNumberFormat="1" applyFont="1" applyFill="1" applyBorder="1" applyAlignment="1">
      <alignment vertical="center" wrapText="1"/>
      <protection/>
    </xf>
    <xf numFmtId="164" fontId="5" fillId="2" borderId="65" xfId="22" applyNumberFormat="1" applyFont="1" applyFill="1" applyBorder="1" applyAlignment="1">
      <alignment vertical="center" wrapText="1"/>
      <protection/>
    </xf>
    <xf numFmtId="164" fontId="5" fillId="2" borderId="77" xfId="22" applyNumberFormat="1" applyFont="1" applyFill="1" applyBorder="1" applyAlignment="1">
      <alignment vertical="center" wrapText="1"/>
      <protection/>
    </xf>
    <xf numFmtId="164" fontId="5" fillId="2" borderId="25" xfId="22" applyNumberFormat="1" applyFont="1" applyFill="1" applyBorder="1" applyAlignment="1">
      <alignment vertical="center" wrapText="1"/>
      <protection/>
    </xf>
    <xf numFmtId="0" fontId="5" fillId="0" borderId="62" xfId="22" applyFont="1" applyBorder="1" applyAlignment="1">
      <alignment horizontal="left" wrapText="1"/>
      <protection/>
    </xf>
    <xf numFmtId="0" fontId="5" fillId="2" borderId="49" xfId="22" applyFont="1" applyFill="1" applyBorder="1" applyAlignment="1">
      <alignment vertical="center" wrapText="1"/>
      <protection/>
    </xf>
    <xf numFmtId="0" fontId="5" fillId="2" borderId="55" xfId="22" applyFont="1" applyFill="1" applyBorder="1" applyAlignment="1">
      <alignment vertical="center" wrapText="1"/>
      <protection/>
    </xf>
    <xf numFmtId="164" fontId="5" fillId="2" borderId="79" xfId="22" applyNumberFormat="1" applyFont="1" applyFill="1" applyBorder="1" applyAlignment="1">
      <alignment vertical="center" wrapText="1"/>
      <protection/>
    </xf>
    <xf numFmtId="0" fontId="17" fillId="0" borderId="0" xfId="22" applyAlignment="1">
      <alignment horizontal="left" vertical="top" wrapText="1"/>
      <protection/>
    </xf>
    <xf numFmtId="0" fontId="2" fillId="0" borderId="0" xfId="22" applyFont="1" applyAlignment="1">
      <alignment horizontal="center" vertical="top" wrapText="1"/>
      <protection/>
    </xf>
    <xf numFmtId="0" fontId="19" fillId="0" borderId="0" xfId="22" applyFont="1" applyAlignment="1">
      <alignment horizontal="center" vertical="top" wrapText="1"/>
      <protection/>
    </xf>
    <xf numFmtId="0" fontId="5" fillId="2" borderId="64" xfId="22" applyFont="1" applyFill="1" applyBorder="1" applyAlignment="1">
      <alignment vertical="center" wrapText="1"/>
      <protection/>
    </xf>
    <xf numFmtId="0" fontId="5" fillId="0" borderId="62" xfId="22" applyFont="1" applyBorder="1" applyAlignment="1">
      <alignment horizontal="left" vertical="top" wrapText="1"/>
      <protection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01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45" xfId="0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5" fillId="2" borderId="57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9" fillId="0" borderId="78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indent="1"/>
    </xf>
    <xf numFmtId="0" fontId="9" fillId="0" borderId="85" xfId="0" applyFont="1" applyFill="1" applyBorder="1" applyAlignment="1">
      <alignment horizontal="left" vertical="center" indent="1"/>
    </xf>
    <xf numFmtId="49" fontId="41" fillId="6" borderId="26" xfId="0" applyNumberFormat="1" applyFont="1" applyFill="1" applyBorder="1" applyAlignment="1">
      <alignment horizontal="center" vertical="center"/>
    </xf>
    <xf numFmtId="49" fontId="41" fillId="6" borderId="27" xfId="0" applyNumberFormat="1" applyFont="1" applyFill="1" applyBorder="1" applyAlignment="1">
      <alignment horizontal="center" vertical="center"/>
    </xf>
    <xf numFmtId="3" fontId="41" fillId="6" borderId="26" xfId="0" applyNumberFormat="1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80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0" fontId="50" fillId="0" borderId="1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10" fillId="0" borderId="1" xfId="0" applyFon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02" xfId="0" applyBorder="1" applyAlignment="1">
      <alignment/>
    </xf>
    <xf numFmtId="0" fontId="0" fillId="0" borderId="3" xfId="0" applyBorder="1" applyAlignment="1">
      <alignment/>
    </xf>
    <xf numFmtId="0" fontId="0" fillId="0" borderId="103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104" xfId="0" applyFont="1" applyFill="1" applyBorder="1" applyAlignment="1">
      <alignment/>
    </xf>
    <xf numFmtId="0" fontId="7" fillId="0" borderId="105" xfId="0" applyFont="1" applyFill="1" applyBorder="1" applyAlignment="1">
      <alignment/>
    </xf>
    <xf numFmtId="0" fontId="0" fillId="0" borderId="106" xfId="0" applyBorder="1" applyAlignment="1">
      <alignment wrapText="1"/>
    </xf>
    <xf numFmtId="0" fontId="0" fillId="0" borderId="107" xfId="0" applyBorder="1" applyAlignment="1">
      <alignment/>
    </xf>
    <xf numFmtId="0" fontId="7" fillId="0" borderId="10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9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5" fillId="2" borderId="75" xfId="0" applyFont="1" applyFill="1" applyBorder="1" applyAlignment="1">
      <alignment horizontal="left"/>
    </xf>
    <xf numFmtId="0" fontId="2" fillId="0" borderId="0" xfId="0" applyFont="1" applyAlignment="1">
      <alignment/>
    </xf>
    <xf numFmtId="2" fontId="2" fillId="0" borderId="0" xfId="20" applyNumberFormat="1" applyFont="1" applyBorder="1" applyAlignment="1" applyProtection="1">
      <alignment horizontal="left" wrapText="1"/>
      <protection locked="0"/>
    </xf>
    <xf numFmtId="0" fontId="5" fillId="2" borderId="26" xfId="20" applyFont="1" applyFill="1" applyBorder="1" applyAlignment="1" applyProtection="1">
      <alignment horizontal="center"/>
      <protection locked="0"/>
    </xf>
    <xf numFmtId="0" fontId="5" fillId="2" borderId="27" xfId="20" applyFont="1" applyFill="1" applyBorder="1" applyAlignment="1" applyProtection="1">
      <alignment horizontal="center"/>
      <protection locked="0"/>
    </xf>
    <xf numFmtId="3" fontId="5" fillId="0" borderId="1" xfId="20" applyNumberFormat="1" applyFont="1" applyBorder="1" applyAlignment="1" applyProtection="1">
      <alignment horizontal="center"/>
      <protection locked="0"/>
    </xf>
    <xf numFmtId="0" fontId="5" fillId="0" borderId="1" xfId="20" applyFont="1" applyBorder="1" applyAlignment="1" applyProtection="1">
      <alignment horizontal="center"/>
      <protection locked="0"/>
    </xf>
    <xf numFmtId="0" fontId="5" fillId="2" borderId="25" xfId="20" applyFont="1" applyFill="1" applyBorder="1" applyAlignment="1" applyProtection="1">
      <alignment horizontal="center" vertical="center" wrapText="1" shrinkToFit="1"/>
      <protection locked="0"/>
    </xf>
    <xf numFmtId="0" fontId="5" fillId="2" borderId="43" xfId="20" applyFont="1" applyFill="1" applyBorder="1" applyAlignment="1" applyProtection="1">
      <alignment horizontal="center" vertical="center" wrapText="1" shrinkToFit="1"/>
      <protection locked="0"/>
    </xf>
    <xf numFmtId="0" fontId="5" fillId="2" borderId="25" xfId="20" applyFont="1" applyFill="1" applyBorder="1" applyAlignment="1" applyProtection="1">
      <alignment horizontal="center" vertical="center" shrinkToFit="1"/>
      <protection locked="0"/>
    </xf>
    <xf numFmtId="0" fontId="5" fillId="2" borderId="43" xfId="20" applyFont="1" applyFill="1" applyBorder="1" applyAlignment="1" applyProtection="1">
      <alignment horizontal="center" vertical="center" shrinkToFit="1"/>
      <protection locked="0"/>
    </xf>
    <xf numFmtId="0" fontId="5" fillId="2" borderId="25" xfId="20" applyFont="1" applyFill="1" applyBorder="1" applyAlignment="1" applyProtection="1">
      <alignment horizontal="center" vertical="center"/>
      <protection locked="0"/>
    </xf>
    <xf numFmtId="0" fontId="5" fillId="2" borderId="4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left" wrapText="1"/>
      <protection locked="0"/>
    </xf>
    <xf numFmtId="0" fontId="5" fillId="0" borderId="26" xfId="20" applyFont="1" applyFill="1" applyBorder="1" applyAlignment="1" applyProtection="1">
      <alignment horizontal="center"/>
      <protection locked="0"/>
    </xf>
    <xf numFmtId="0" fontId="5" fillId="0" borderId="5" xfId="20" applyFont="1" applyFill="1" applyBorder="1" applyAlignment="1" applyProtection="1">
      <alignment horizontal="center"/>
      <protection locked="0"/>
    </xf>
    <xf numFmtId="0" fontId="5" fillId="0" borderId="27" xfId="20" applyFont="1" applyFill="1" applyBorder="1" applyAlignment="1" applyProtection="1">
      <alignment horizontal="center"/>
      <protection locked="0"/>
    </xf>
    <xf numFmtId="0" fontId="5" fillId="5" borderId="44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left"/>
      <protection locked="0"/>
    </xf>
    <xf numFmtId="3" fontId="5" fillId="0" borderId="1" xfId="20" applyNumberFormat="1" applyFont="1" applyFill="1" applyBorder="1" applyAlignment="1" applyProtection="1">
      <alignment horizontal="center"/>
      <protection locked="0"/>
    </xf>
    <xf numFmtId="0" fontId="5" fillId="0" borderId="1" xfId="20" applyFont="1" applyFill="1" applyBorder="1" applyAlignment="1" applyProtection="1">
      <alignment horizontal="center"/>
      <protection locked="0"/>
    </xf>
    <xf numFmtId="0" fontId="0" fillId="0" borderId="0" xfId="20" applyFont="1" applyAlignment="1" applyProtection="1">
      <alignment/>
      <protection locked="0"/>
    </xf>
    <xf numFmtId="0" fontId="5" fillId="5" borderId="1" xfId="20" applyFont="1" applyFill="1" applyBorder="1" applyAlignment="1" applyProtection="1">
      <alignment horizontal="left"/>
      <protection locked="0"/>
    </xf>
    <xf numFmtId="0" fontId="17" fillId="0" borderId="1" xfId="21" applyBorder="1" applyAlignment="1">
      <alignment horizontal="left"/>
      <protection/>
    </xf>
    <xf numFmtId="0" fontId="2" fillId="2" borderId="25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1" xfId="0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AKCE_2005" xfId="20"/>
    <cellStyle name="normální_M1 M2 M3" xfId="21"/>
    <cellStyle name="normální_př Š2_dof  soutěží" xfId="22"/>
    <cellStyle name="nový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Návrh rozdělení příspěvku SFDI na zimní údržbu,
souvislé opravy a běžnou údržbu pro jednotlivé SÚS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'[6]Rozdělení příspěvku'!$A$45:$E$45</c:f>
              <c:strCache>
                <c:ptCount val="1"/>
                <c:pt idx="0">
                  <c:v>3. Složka příspěvku - běžná údržba tis. Kč</c:v>
                </c:pt>
              </c:strCache>
            </c:strRef>
          </c:tx>
          <c:spPr>
            <a:solidFill>
              <a:srgbClr val="FF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příspěvku'!$F$45:$J$45</c:f>
              <c:numCache>
                <c:ptCount val="5"/>
                <c:pt idx="0">
                  <c:v>51405.360834022744</c:v>
                </c:pt>
                <c:pt idx="1">
                  <c:v>52237.57018550815</c:v>
                </c:pt>
                <c:pt idx="2">
                  <c:v>50151.36600398979</c:v>
                </c:pt>
                <c:pt idx="3">
                  <c:v>60852.156018137255</c:v>
                </c:pt>
                <c:pt idx="4">
                  <c:v>61541.84695834207</c:v>
                </c:pt>
              </c:numCache>
            </c:numRef>
          </c:val>
        </c:ser>
        <c:ser>
          <c:idx val="1"/>
          <c:order val="1"/>
          <c:tx>
            <c:strRef>
              <c:f>'[6]Rozdělení příspěvku'!$A$44:$E$44</c:f>
              <c:strCache>
                <c:ptCount val="1"/>
                <c:pt idx="0">
                  <c:v>2. Složka příspěvku - souvislé opravy tis. Kč</c:v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příspěvku'!$F$44:$J$44</c:f>
              <c:numCache>
                <c:ptCount val="5"/>
                <c:pt idx="0">
                  <c:v>12587.800000000001</c:v>
                </c:pt>
                <c:pt idx="1">
                  <c:v>10095.400000000001</c:v>
                </c:pt>
                <c:pt idx="2">
                  <c:v>12231.5</c:v>
                </c:pt>
                <c:pt idx="3">
                  <c:v>14426.699999999999</c:v>
                </c:pt>
                <c:pt idx="4">
                  <c:v>15098.100000000002</c:v>
                </c:pt>
              </c:numCache>
            </c:numRef>
          </c:val>
        </c:ser>
        <c:ser>
          <c:idx val="0"/>
          <c:order val="2"/>
          <c:tx>
            <c:strRef>
              <c:f>'[6]Rozdělení příspěvku'!$A$43:$E$43</c:f>
              <c:strCache>
                <c:ptCount val="1"/>
                <c:pt idx="0">
                  <c:v>1. Složka příspěvku - zimní údržba  tis. Kč</c:v>
                </c:pt>
              </c:strCache>
            </c:strRef>
          </c:tx>
          <c:spPr>
            <a:solidFill>
              <a:srgbClr val="99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příspěvku'!$F$43:$J$43</c:f>
              <c:numCache>
                <c:ptCount val="5"/>
                <c:pt idx="0">
                  <c:v>34708.24424548458</c:v>
                </c:pt>
                <c:pt idx="1">
                  <c:v>29841.32645399049</c:v>
                </c:pt>
                <c:pt idx="2">
                  <c:v>37999.87401543315</c:v>
                </c:pt>
                <c:pt idx="3">
                  <c:v>35701.26248256196</c:v>
                </c:pt>
                <c:pt idx="4">
                  <c:v>45163.99280252986</c:v>
                </c:pt>
              </c:numCache>
            </c:numRef>
          </c:val>
        </c:ser>
        <c:overlap val="100"/>
        <c:gapWidth val="110"/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77677"/>
        <c:crosses val="autoZero"/>
        <c:auto val="1"/>
        <c:lblOffset val="100"/>
        <c:noMultiLvlLbl val="0"/>
      </c:catAx>
      <c:valAx>
        <c:axId val="36777677"/>
        <c:scaling>
          <c:orientation val="minMax"/>
          <c:max val="1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&quot;Kč&quot;" sourceLinked="0"/>
        <c:majorTickMark val="out"/>
        <c:minorTickMark val="none"/>
        <c:tickLblPos val="none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738732"/>
        <c:crossesAt val="1"/>
        <c:crossBetween val="between"/>
        <c:dispUnits/>
        <c:minorUnit val="4000"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Porovnání návrhu rozdělení příspěvku SFDI
s jeho stávajícím rozdělením v roce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Stávající výše příspěvku pro rok 2004</c:v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příspěvku'!$F$48:$J$48</c:f>
              <c:numCache>
                <c:ptCount val="5"/>
                <c:pt idx="0">
                  <c:v>95280</c:v>
                </c:pt>
                <c:pt idx="1">
                  <c:v>96982</c:v>
                </c:pt>
                <c:pt idx="2">
                  <c:v>100385</c:v>
                </c:pt>
                <c:pt idx="3">
                  <c:v>108892</c:v>
                </c:pt>
                <c:pt idx="4">
                  <c:v>122503</c:v>
                </c:pt>
              </c:numCache>
            </c:numRef>
          </c:val>
        </c:ser>
        <c:ser>
          <c:idx val="0"/>
          <c:order val="1"/>
          <c:tx>
            <c:v>'Návrh na rozdělení příspěvku v budoucích letech</c:v>
          </c:tx>
          <c:spPr>
            <a:gradFill rotWithShape="1">
              <a:gsLst>
                <a:gs pos="0">
                  <a:srgbClr val="B4C7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příspěvku'!$F$46:$J$46</c:f>
              <c:numCache>
                <c:ptCount val="5"/>
                <c:pt idx="0">
                  <c:v>98701.40507950733</c:v>
                </c:pt>
                <c:pt idx="1">
                  <c:v>92174.29663949864</c:v>
                </c:pt>
                <c:pt idx="2">
                  <c:v>100382.74001942294</c:v>
                </c:pt>
                <c:pt idx="3">
                  <c:v>110980.1185006992</c:v>
                </c:pt>
                <c:pt idx="4">
                  <c:v>121803.93976087193</c:v>
                </c:pt>
              </c:numCache>
            </c:numRef>
          </c:val>
        </c:ser>
        <c:gapWidth val="210"/>
        <c:axId val="27794438"/>
        <c:axId val="48823351"/>
      </c:bar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23351"/>
        <c:crossesAt val="0"/>
        <c:auto val="1"/>
        <c:lblOffset val="100"/>
        <c:noMultiLvlLbl val="0"/>
      </c:catAx>
      <c:valAx>
        <c:axId val="48823351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79443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Rozložení přerozdělení příspěvku ze SFDI na roky 2005-2006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'[6]Rozdělení příspěvku'!$A$56:$D$56</c:f>
              <c:strCache>
                <c:ptCount val="1"/>
                <c:pt idx="0">
                  <c:v>Celkem příspěvek na rok 2004</c:v>
                </c:pt>
              </c:strCache>
            </c:strRef>
          </c:tx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95280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příspěvku'!$F$56:$J$56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96653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'[6]Rozdělení příspěvku'!$A$57:$D$57</c:f>
              <c:strCache>
                <c:ptCount val="1"/>
                <c:pt idx="0">
                  <c:v>Celkem příspěvek na rok 2005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98026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příspěvku'!$F$57:$J$57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gapWidth val="210"/>
        <c:axId val="36756976"/>
        <c:axId val="62377329"/>
      </c:barChart>
      <c:catAx>
        <c:axId val="367569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377329"/>
        <c:crossesAt val="0"/>
        <c:auto val="1"/>
        <c:lblOffset val="100"/>
        <c:noMultiLvlLbl val="0"/>
      </c:catAx>
      <c:valAx>
        <c:axId val="62377329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crossAx val="36756976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'[5]List3'!$E$59:$I$59</c:f>
              <c:numCache>
                <c:ptCount val="5"/>
                <c:pt idx="0">
                  <c:v>96791.58846246143</c:v>
                </c:pt>
                <c:pt idx="1">
                  <c:v>94375.81075380831</c:v>
                </c:pt>
                <c:pt idx="2">
                  <c:v>100189.61316947507</c:v>
                </c:pt>
                <c:pt idx="3">
                  <c:v>110203.68057343863</c:v>
                </c:pt>
                <c:pt idx="4">
                  <c:v>122481.30704081655</c:v>
                </c:pt>
              </c:numCache>
            </c:numRef>
          </c:val>
        </c:ser>
        <c:axId val="24525050"/>
        <c:axId val="19398859"/>
      </c:ba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8859"/>
        <c:crosses val="autoZero"/>
        <c:auto val="1"/>
        <c:lblOffset val="100"/>
        <c:noMultiLvlLbl val="0"/>
      </c:catAx>
      <c:valAx>
        <c:axId val="1939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2505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Návrh rozdělení příspěvku SFDI na zimní údržbu,
souvislé opravy a běžnou údržbu pro jednotlivé SÚS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'[6]Rozdělení příspěvku'!$A$45:$E$45</c:f>
              <c:strCache>
                <c:ptCount val="1"/>
                <c:pt idx="0">
                  <c:v>3. Složka příspěvku - běžná údržba tis. Kč</c:v>
                </c:pt>
              </c:strCache>
            </c:strRef>
          </c:tx>
          <c:spPr>
            <a:solidFill>
              <a:srgbClr val="FF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/>
            </c:strRef>
          </c:cat>
          <c:val>
            <c:numRef>
              <c:f>'[6]Rozdělení příspěvku'!$F$45:$J$45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'[6]Rozdělení příspěvku'!$A$44:$E$44</c:f>
              <c:strCache>
                <c:ptCount val="1"/>
                <c:pt idx="0">
                  <c:v>2. Složka příspěvku - souvislé opravy tis. Kč</c:v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/>
            </c:strRef>
          </c:cat>
          <c:val>
            <c:numRef>
              <c:f>'[6]Rozdělení příspěvku'!$F$44:$J$44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'[6]Rozdělení příspěvku'!$A$43:$E$43</c:f>
              <c:strCache>
                <c:ptCount val="1"/>
                <c:pt idx="0">
                  <c:v>1. Složka příspěvku - zimní údržba  tis. Kč</c:v>
                </c:pt>
              </c:strCache>
            </c:strRef>
          </c:tx>
          <c:spPr>
            <a:solidFill>
              <a:srgbClr val="99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/>
            </c:strRef>
          </c:cat>
          <c:val>
            <c:numRef>
              <c:f>'[6]Rozdělení příspěvku'!$F$43:$J$43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10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  <c:max val="1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&quot;Kč&quot;" sourceLinked="0"/>
        <c:majorTickMark val="out"/>
        <c:minorTickMark val="none"/>
        <c:tickLblPos val="none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72004"/>
        <c:crossesAt val="1"/>
        <c:crossBetween val="between"/>
        <c:dispUnits/>
        <c:minorUnit val="4000"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Porovnání návrhu rozdělení příspěvku SFDI
s jeho stávajícím rozdělením v roce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Stávající výše příspěvku pro rok 2004</c:v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příspěvku'!$F$48:$J$48</c:f>
              <c:numCache>
                <c:ptCount val="5"/>
                <c:pt idx="0">
                  <c:v>95280</c:v>
                </c:pt>
                <c:pt idx="1">
                  <c:v>96982</c:v>
                </c:pt>
                <c:pt idx="2">
                  <c:v>100385</c:v>
                </c:pt>
                <c:pt idx="3">
                  <c:v>108892</c:v>
                </c:pt>
                <c:pt idx="4">
                  <c:v>122503</c:v>
                </c:pt>
              </c:numCache>
            </c:numRef>
          </c:val>
        </c:ser>
        <c:ser>
          <c:idx val="0"/>
          <c:order val="1"/>
          <c:tx>
            <c:v>'Návrh na rozdělení příspěvku v budoucích letech</c:v>
          </c:tx>
          <c:spPr>
            <a:gradFill rotWithShape="1">
              <a:gsLst>
                <a:gs pos="0">
                  <a:srgbClr val="B4C7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příspěvku'!$F$46:$J$46</c:f>
              <c:numCache>
                <c:ptCount val="5"/>
                <c:pt idx="0">
                  <c:v>98701.40507950733</c:v>
                </c:pt>
                <c:pt idx="1">
                  <c:v>92174.29663949864</c:v>
                </c:pt>
                <c:pt idx="2">
                  <c:v>100382.74001942294</c:v>
                </c:pt>
                <c:pt idx="3">
                  <c:v>110980.1185006992</c:v>
                </c:pt>
                <c:pt idx="4">
                  <c:v>121803.93976087193</c:v>
                </c:pt>
              </c:numCache>
            </c:numRef>
          </c:val>
        </c:ser>
        <c:gapWidth val="210"/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08575"/>
        <c:crossesAt val="0"/>
        <c:auto val="1"/>
        <c:lblOffset val="100"/>
        <c:noMultiLvlLbl val="0"/>
      </c:catAx>
      <c:valAx>
        <c:axId val="37508575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0686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Rozložení přerozdělení příspěvku ze SFDI na roky 2005-2006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'[6]Rozdělení příspěvku'!$A$56:$D$56</c:f>
              <c:strCache>
                <c:ptCount val="1"/>
                <c:pt idx="0">
                  <c:v>Celkem příspěvek na rok 2004</c:v>
                </c:pt>
              </c:strCache>
            </c:strRef>
          </c:tx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95280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příspěvku'!$F$56:$J$56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96653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'[6]Rozdělení příspěvku'!$A$57:$D$57</c:f>
              <c:strCache>
                <c:ptCount val="1"/>
                <c:pt idx="0">
                  <c:v>Celkem příspěvek na rok 2005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98026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příspěvku'!$F$57:$J$57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gapWidth val="210"/>
        <c:axId val="2032856"/>
        <c:axId val="18295705"/>
      </c:barChart>
      <c:catAx>
        <c:axId val="20328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295705"/>
        <c:crossesAt val="0"/>
        <c:auto val="1"/>
        <c:lblOffset val="100"/>
        <c:noMultiLvlLbl val="0"/>
      </c:catAx>
      <c:valAx>
        <c:axId val="18295705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crossAx val="2032856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'[5]List3'!$E$59:$I$59</c:f>
              <c:numCache>
                <c:ptCount val="5"/>
                <c:pt idx="0">
                  <c:v>96791.58846246143</c:v>
                </c:pt>
                <c:pt idx="1">
                  <c:v>94375.81075380831</c:v>
                </c:pt>
                <c:pt idx="2">
                  <c:v>100189.61316947507</c:v>
                </c:pt>
                <c:pt idx="3">
                  <c:v>110203.68057343863</c:v>
                </c:pt>
                <c:pt idx="4">
                  <c:v>122481.30704081655</c:v>
                </c:pt>
              </c:numCache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107"/>
        <c:crosses val="autoZero"/>
        <c:auto val="1"/>
        <c:lblOffset val="100"/>
        <c:noMultiLvlLbl val="0"/>
      </c:catAx>
      <c:valAx>
        <c:axId val="5557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361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 CE"/>
                <a:ea typeface="Arial CE"/>
                <a:cs typeface="Arial CE"/>
              </a:rPr>
              <a:t>Poměr vlastních příjmů a přijatých dotací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vlastních příjmů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'[1]1'!$A$5:$A$6</c:f>
              <c:strCache>
                <c:ptCount val="2"/>
                <c:pt idx="0">
                  <c:v>Vlastní příjmy:</c:v>
                </c:pt>
                <c:pt idx="1">
                  <c:v>Přijaté dotace:</c:v>
                </c:pt>
              </c:strCache>
            </c:strRef>
          </c:cat>
          <c:val>
            <c:numRef>
              <c:f>'[1]1'!$C$5:$C$6</c:f>
              <c:numCache>
                <c:ptCount val="2"/>
                <c:pt idx="0">
                  <c:v>3209183</c:v>
                </c:pt>
                <c:pt idx="1">
                  <c:v>3780182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 CE"/>
                <a:ea typeface="Arial CE"/>
                <a:cs typeface="Arial CE"/>
              </a:rPr>
              <a:t>Poměr běžných a kapitálových příjmů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běžných a kapitálových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'[2]1'!$A$32:$A$33</c:f>
              <c:strCache>
                <c:ptCount val="2"/>
                <c:pt idx="0">
                  <c:v>Běžné příjmy:</c:v>
                </c:pt>
                <c:pt idx="1">
                  <c:v>Kapitálové příjmy:</c:v>
                </c:pt>
              </c:strCache>
            </c:strRef>
          </c:cat>
          <c:val>
            <c:numRef>
              <c:f>'[2]1'!$C$32:$C$33</c:f>
              <c:numCache>
                <c:ptCount val="2"/>
                <c:pt idx="0">
                  <c:v>6984362</c:v>
                </c:pt>
                <c:pt idx="1">
                  <c:v>5003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 CE"/>
                <a:ea typeface="Arial CE"/>
                <a:cs typeface="Arial CE"/>
              </a:rPr>
              <a:t>Poměr vlastních příjmů a přijatých dotací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vlastních příjmů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'[1]1'!$A$5:$A$6</c:f>
              <c:strCache>
                <c:ptCount val="2"/>
                <c:pt idx="0">
                  <c:v>Vlastní příjmy:</c:v>
                </c:pt>
                <c:pt idx="1">
                  <c:v>Přijaté dotace:</c:v>
                </c:pt>
              </c:strCache>
            </c:strRef>
          </c:cat>
          <c:val>
            <c:numRef>
              <c:f>'[1]1'!$C$5:$C$6</c:f>
              <c:numCache>
                <c:ptCount val="2"/>
                <c:pt idx="0">
                  <c:v>3209183</c:v>
                </c:pt>
                <c:pt idx="1">
                  <c:v>3780182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Porovnání návrhu rozdělení příspěvku SFDI
s jeho stávajícím rozdělením v roce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Stávající výše příspěvku pro rok 2004</c:v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příspěvku'!$F$48:$J$48</c:f>
              <c:numCache>
                <c:ptCount val="5"/>
                <c:pt idx="0">
                  <c:v>95280</c:v>
                </c:pt>
                <c:pt idx="1">
                  <c:v>96982</c:v>
                </c:pt>
                <c:pt idx="2">
                  <c:v>100385</c:v>
                </c:pt>
                <c:pt idx="3">
                  <c:v>108892</c:v>
                </c:pt>
                <c:pt idx="4">
                  <c:v>122503</c:v>
                </c:pt>
              </c:numCache>
            </c:numRef>
          </c:val>
        </c:ser>
        <c:ser>
          <c:idx val="0"/>
          <c:order val="1"/>
          <c:tx>
            <c:v>'Návrh na rozdělení příspěvku v budoucích letech</c:v>
          </c:tx>
          <c:spPr>
            <a:gradFill rotWithShape="1">
              <a:gsLst>
                <a:gs pos="0">
                  <a:srgbClr val="B4C7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příspěvku'!$F$46:$J$46</c:f>
              <c:numCache>
                <c:ptCount val="5"/>
                <c:pt idx="0">
                  <c:v>98701.40507950733</c:v>
                </c:pt>
                <c:pt idx="1">
                  <c:v>92174.29663949864</c:v>
                </c:pt>
                <c:pt idx="2">
                  <c:v>100382.74001942294</c:v>
                </c:pt>
                <c:pt idx="3">
                  <c:v>110980.1185006992</c:v>
                </c:pt>
                <c:pt idx="4">
                  <c:v>121803.93976087193</c:v>
                </c:pt>
              </c:numCache>
            </c:numRef>
          </c:val>
        </c:ser>
        <c:gapWidth val="210"/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201831"/>
        <c:crossesAt val="0"/>
        <c:auto val="1"/>
        <c:lblOffset val="100"/>
        <c:noMultiLvlLbl val="0"/>
      </c:catAx>
      <c:valAx>
        <c:axId val="26201831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6363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Poměr běžných a kapitálových příjmů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běžných a kapitálových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'[1]1'!$A$32:$A$33</c:f>
              <c:strCache>
                <c:ptCount val="2"/>
                <c:pt idx="0">
                  <c:v>Běžné příjmy:</c:v>
                </c:pt>
                <c:pt idx="1">
                  <c:v>Kapitálové příjmy:</c:v>
                </c:pt>
              </c:strCache>
            </c:strRef>
          </c:cat>
          <c:val>
            <c:numRef>
              <c:f>'[1]1'!$C$32:$C$33</c:f>
              <c:numCache>
                <c:ptCount val="2"/>
                <c:pt idx="0">
                  <c:v>6984362</c:v>
                </c:pt>
                <c:pt idx="1">
                  <c:v>5003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 CE"/>
                <a:ea typeface="Arial CE"/>
                <a:cs typeface="Arial CE"/>
              </a:rPr>
              <a:t>Poměr běžných výdajů, kapitálových výdajů a rezerv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běžných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'[4]2'!$A$5:$A$7</c:f>
              <c:strCache>
                <c:ptCount val="3"/>
                <c:pt idx="0">
                  <c:v>Běžné výdaje:</c:v>
                </c:pt>
                <c:pt idx="1">
                  <c:v>Kapitálové výdaje:</c:v>
                </c:pt>
                <c:pt idx="2">
                  <c:v>Rezervy a nerozdělené položky:</c:v>
                </c:pt>
              </c:strCache>
            </c:strRef>
          </c:cat>
          <c:val>
            <c:numRef>
              <c:f>'[4]2'!$D$5:$D$7</c:f>
              <c:numCache>
                <c:ptCount val="3"/>
                <c:pt idx="0">
                  <c:v>5823690</c:v>
                </c:pt>
                <c:pt idx="1">
                  <c:v>273530</c:v>
                </c:pt>
                <c:pt idx="2">
                  <c:v>816340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Arial CE"/>
                <a:ea typeface="Arial CE"/>
                <a:cs typeface="Arial CE"/>
              </a:rPr>
              <a:t>Poměr běžných výdajů, kapitálových výdajů a rezerv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běžných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'[2]2'!$A$5:$A$7</c:f>
              <c:strCache>
                <c:ptCount val="3"/>
                <c:pt idx="0">
                  <c:v>Běžné výdaje:</c:v>
                </c:pt>
                <c:pt idx="1">
                  <c:v>Kapitálové výdaje:</c:v>
                </c:pt>
                <c:pt idx="2">
                  <c:v>Rezervy a nerozdělené položky:</c:v>
                </c:pt>
              </c:strCache>
            </c:strRef>
          </c:cat>
          <c:val>
            <c:numRef>
              <c:f>'[2]2'!$D$5:$D$7</c:f>
              <c:numCache>
                <c:ptCount val="3"/>
                <c:pt idx="0">
                  <c:v>5823690</c:v>
                </c:pt>
                <c:pt idx="1">
                  <c:v>273530</c:v>
                </c:pt>
                <c:pt idx="2">
                  <c:v>816340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Poměr běžných výdajů, kapitálových výdajů a rezerv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Poměr běžných výdajů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'[1]2'!$A$5:$A$7</c:f>
              <c:strCache>
                <c:ptCount val="3"/>
                <c:pt idx="0">
                  <c:v>Běžné výdaje:</c:v>
                </c:pt>
                <c:pt idx="1">
                  <c:v>Kapitálové výdaje:</c:v>
                </c:pt>
                <c:pt idx="2">
                  <c:v>Rezervy a nerozdělené položky:</c:v>
                </c:pt>
              </c:strCache>
            </c:strRef>
          </c:cat>
          <c:val>
            <c:numRef>
              <c:f>'[1]2'!$D$5:$D$7</c:f>
              <c:numCache>
                <c:ptCount val="3"/>
                <c:pt idx="0">
                  <c:v>5968590</c:v>
                </c:pt>
                <c:pt idx="1">
                  <c:v>712295</c:v>
                </c:pt>
                <c:pt idx="2">
                  <c:v>232675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Celková bilance rozpočtu příjmů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('[3]3'!$C$12,'[3]3'!$C$22,'[3]3'!$C$26,'[3]3'!$C$31)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('[3]3'!$D$12,'[3]3'!$D$22,'[3]3'!$D$26,'[3]3'!$D$31)</c:f>
              <c:numCache>
                <c:ptCount val="4"/>
                <c:pt idx="0">
                  <c:v>2957180</c:v>
                </c:pt>
                <c:pt idx="1">
                  <c:v>247000</c:v>
                </c:pt>
                <c:pt idx="2">
                  <c:v>5003</c:v>
                </c:pt>
                <c:pt idx="3">
                  <c:v>3780182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Celková bilance rozpočtu příjmů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('[1]3'!$C$12,'[1]3'!$C$22,'[1]3'!$C$26,'[1]3'!$C$31)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('[1]3'!$D$12,'[1]3'!$D$22,'[1]3'!$D$26,'[1]3'!$D$31)</c:f>
              <c:numCache>
                <c:ptCount val="4"/>
                <c:pt idx="0">
                  <c:v>2957180</c:v>
                </c:pt>
                <c:pt idx="1">
                  <c:v>247000</c:v>
                </c:pt>
                <c:pt idx="2">
                  <c:v>5003</c:v>
                </c:pt>
                <c:pt idx="3">
                  <c:v>3780182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Celková bilance rozpočtu příjmů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('[1]3'!$C$12,'[1]3'!$C$22,'[1]3'!$C$26,'[1]3'!$C$31)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('[1]3'!$D$12,'[1]3'!$D$22,'[1]3'!$D$26,'[1]3'!$D$31)</c:f>
              <c:numCache>
                <c:ptCount val="4"/>
                <c:pt idx="0">
                  <c:v>2957180</c:v>
                </c:pt>
                <c:pt idx="1">
                  <c:v>247000</c:v>
                </c:pt>
                <c:pt idx="2">
                  <c:v>5003</c:v>
                </c:pt>
                <c:pt idx="3">
                  <c:v>3780182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Běžné výdaje podle kapitol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'[3]5'!$B$5:$B$19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'[3]5'!$C$5:$C$19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'[3]5'!$D$5:$D$19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'[3]5'!$E$5:$E$19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'[3]5'!$F$5:$F$19</c:f>
              <c:numCache>
                <c:ptCount val="15"/>
                <c:pt idx="0">
                  <c:v>36040</c:v>
                </c:pt>
                <c:pt idx="1">
                  <c:v>3755030</c:v>
                </c:pt>
                <c:pt idx="2">
                  <c:v>120510</c:v>
                </c:pt>
                <c:pt idx="3">
                  <c:v>177810</c:v>
                </c:pt>
                <c:pt idx="4">
                  <c:v>5330</c:v>
                </c:pt>
                <c:pt idx="5">
                  <c:v>500</c:v>
                </c:pt>
                <c:pt idx="6">
                  <c:v>1097210</c:v>
                </c:pt>
                <c:pt idx="7">
                  <c:v>349010</c:v>
                </c:pt>
                <c:pt idx="8">
                  <c:v>10020</c:v>
                </c:pt>
                <c:pt idx="9">
                  <c:v>37730</c:v>
                </c:pt>
                <c:pt idx="10">
                  <c:v>215250</c:v>
                </c:pt>
                <c:pt idx="11">
                  <c:v>57700</c:v>
                </c:pt>
                <c:pt idx="12">
                  <c:v>156700</c:v>
                </c:pt>
                <c:pt idx="13">
                  <c:v>19160</c:v>
                </c:pt>
                <c:pt idx="14">
                  <c:v>90</c:v>
                </c:pt>
              </c:numCache>
            </c:numRef>
          </c:val>
        </c:ser>
        <c:overlap val="90"/>
        <c:gapWidth val="0"/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72493"/>
        <c:crosses val="autoZero"/>
        <c:auto val="1"/>
        <c:lblOffset val="100"/>
        <c:noMultiLvlLbl val="0"/>
      </c:catAx>
      <c:valAx>
        <c:axId val="47472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01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CE"/>
                <a:ea typeface="Arial CE"/>
                <a:cs typeface="Arial CE"/>
              </a:rPr>
              <a:t>Běžné výdaje podle kapitol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'[1]5'!$B$5:$B$19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'[1]5'!$C$5:$C$19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'[1]5'!$D$5:$D$19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'[1]5'!$E$5:$E$19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'[1]5'!$F$5:$F$19</c:f>
              <c:numCache>
                <c:ptCount val="15"/>
                <c:pt idx="0">
                  <c:v>36040</c:v>
                </c:pt>
                <c:pt idx="1">
                  <c:v>3755030</c:v>
                </c:pt>
                <c:pt idx="2">
                  <c:v>120510</c:v>
                </c:pt>
                <c:pt idx="3">
                  <c:v>177810</c:v>
                </c:pt>
                <c:pt idx="4">
                  <c:v>5330</c:v>
                </c:pt>
                <c:pt idx="5">
                  <c:v>500</c:v>
                </c:pt>
                <c:pt idx="6">
                  <c:v>1097210</c:v>
                </c:pt>
                <c:pt idx="7">
                  <c:v>349010</c:v>
                </c:pt>
                <c:pt idx="8">
                  <c:v>10020</c:v>
                </c:pt>
                <c:pt idx="9">
                  <c:v>37730</c:v>
                </c:pt>
                <c:pt idx="10">
                  <c:v>215250</c:v>
                </c:pt>
                <c:pt idx="11">
                  <c:v>57700</c:v>
                </c:pt>
                <c:pt idx="12">
                  <c:v>87200</c:v>
                </c:pt>
                <c:pt idx="13">
                  <c:v>19160</c:v>
                </c:pt>
                <c:pt idx="14">
                  <c:v>90</c:v>
                </c:pt>
              </c:numCache>
            </c:numRef>
          </c:val>
        </c:ser>
        <c:overlap val="90"/>
        <c:gapWidth val="0"/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066695"/>
        <c:crosses val="autoZero"/>
        <c:auto val="1"/>
        <c:lblOffset val="100"/>
        <c:noMultiLvlLbl val="0"/>
      </c:cat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9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Běžné výdaje podle kapitol v tis. Kč</a:t>
            </a:r>
          </a:p>
        </c:rich>
      </c:tx>
      <c:layout>
        <c:manualLayout>
          <c:xMode val="factor"/>
          <c:yMode val="factor"/>
          <c:x val="0.04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585"/>
          <c:w val="0.898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'[1]5'!$B$5:$B$19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'[1]5'!$C$5:$C$19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'[1]5'!$D$5:$D$19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'[1]5'!$E$5:$E$19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'[1]5'!$A$5:$A$19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'[1]5'!$F$5:$F$19</c:f>
              <c:numCache>
                <c:ptCount val="15"/>
                <c:pt idx="0">
                  <c:v>36040</c:v>
                </c:pt>
                <c:pt idx="1">
                  <c:v>3755030</c:v>
                </c:pt>
                <c:pt idx="2">
                  <c:v>120510</c:v>
                </c:pt>
                <c:pt idx="3">
                  <c:v>177810</c:v>
                </c:pt>
                <c:pt idx="4">
                  <c:v>5330</c:v>
                </c:pt>
                <c:pt idx="5">
                  <c:v>500</c:v>
                </c:pt>
                <c:pt idx="6">
                  <c:v>1097210</c:v>
                </c:pt>
                <c:pt idx="7">
                  <c:v>349010</c:v>
                </c:pt>
                <c:pt idx="8">
                  <c:v>10020</c:v>
                </c:pt>
                <c:pt idx="9">
                  <c:v>37730</c:v>
                </c:pt>
                <c:pt idx="10">
                  <c:v>215250</c:v>
                </c:pt>
                <c:pt idx="11">
                  <c:v>57700</c:v>
                </c:pt>
                <c:pt idx="12">
                  <c:v>87200</c:v>
                </c:pt>
                <c:pt idx="13">
                  <c:v>19160</c:v>
                </c:pt>
                <c:pt idx="14">
                  <c:v>90</c:v>
                </c:pt>
              </c:numCache>
            </c:numRef>
          </c:val>
        </c:ser>
        <c:overlap val="90"/>
        <c:gapWidth val="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89569"/>
        <c:crosses val="autoZero"/>
        <c:auto val="1"/>
        <c:lblOffset val="100"/>
        <c:noMultiLvlLbl val="0"/>
      </c:catAx>
      <c:valAx>
        <c:axId val="147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8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Rozložení přerozdělení příspěvku ze SFDI na roky 2005-2006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'[6]Rozdělení příspěvku'!$A$56:$D$56</c:f>
              <c:strCache>
                <c:ptCount val="1"/>
                <c:pt idx="0">
                  <c:v>Celkem příspěvek na rok 2004</c:v>
                </c:pt>
              </c:strCache>
            </c:strRef>
          </c:tx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95280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příspěvku'!$F$56:$J$56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96653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'[6]Rozdělení příspěvku'!$A$57:$D$57</c:f>
              <c:strCache>
                <c:ptCount val="1"/>
                <c:pt idx="0">
                  <c:v>Celkem příspěvek na rok 2005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98026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příspěvku'!$F$57:$J$57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gapWidth val="210"/>
        <c:axId val="34489888"/>
        <c:axId val="41973537"/>
      </c:barChart>
      <c:catAx>
        <c:axId val="344898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973537"/>
        <c:crossesAt val="0"/>
        <c:auto val="1"/>
        <c:lblOffset val="100"/>
        <c:noMultiLvlLbl val="0"/>
      </c:catAx>
      <c:valAx>
        <c:axId val="41973537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crossAx val="34489888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E"/>
                <a:ea typeface="Arial CE"/>
                <a:cs typeface="Arial CE"/>
              </a:rPr>
              <a:t>Kapitálové výdaje podle kapitol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'[3]6'!$B$5:$B$19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'[3]6'!$C$5:$C$19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'[3]6'!$D$5:$D$19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'[3]6'!$E$5:$E$19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'[3]6'!$F$5:$F$19</c:f>
              <c:numCache>
                <c:ptCount val="15"/>
                <c:pt idx="0">
                  <c:v>59800</c:v>
                </c:pt>
                <c:pt idx="1">
                  <c:v>9500</c:v>
                </c:pt>
                <c:pt idx="2">
                  <c:v>300</c:v>
                </c:pt>
                <c:pt idx="3">
                  <c:v>180000</c:v>
                </c:pt>
                <c:pt idx="4">
                  <c:v>0</c:v>
                </c:pt>
                <c:pt idx="5">
                  <c:v>7730</c:v>
                </c:pt>
                <c:pt idx="6">
                  <c:v>0</c:v>
                </c:pt>
                <c:pt idx="7">
                  <c:v>1250</c:v>
                </c:pt>
                <c:pt idx="8">
                  <c:v>5000</c:v>
                </c:pt>
                <c:pt idx="9">
                  <c:v>100</c:v>
                </c:pt>
                <c:pt idx="10">
                  <c:v>3000</c:v>
                </c:pt>
                <c:pt idx="11">
                  <c:v>23000</c:v>
                </c:pt>
                <c:pt idx="12">
                  <c:v>340465</c:v>
                </c:pt>
                <c:pt idx="13">
                  <c:v>6850</c:v>
                </c:pt>
                <c:pt idx="14">
                  <c:v>0</c:v>
                </c:pt>
              </c:numCache>
            </c:numRef>
          </c:val>
        </c:ser>
        <c:overlap val="90"/>
        <c:gapWidth val="0"/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Arial CE"/>
                <a:ea typeface="Arial CE"/>
                <a:cs typeface="Arial CE"/>
              </a:rPr>
              <a:t>Kapitálové výdaje podle kapitol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'[1]6'!$B$5:$B$19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'[1]6'!$C$5:$C$19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'[1]6'!$D$5:$D$19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'[1]6'!$E$5:$E$19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'[1]6'!$F$5:$F$19</c:f>
              <c:numCache>
                <c:ptCount val="15"/>
                <c:pt idx="0">
                  <c:v>59800</c:v>
                </c:pt>
                <c:pt idx="1">
                  <c:v>9500</c:v>
                </c:pt>
                <c:pt idx="2">
                  <c:v>300</c:v>
                </c:pt>
                <c:pt idx="3">
                  <c:v>180000</c:v>
                </c:pt>
                <c:pt idx="4">
                  <c:v>0</c:v>
                </c:pt>
                <c:pt idx="5">
                  <c:v>7730</c:v>
                </c:pt>
                <c:pt idx="6">
                  <c:v>0</c:v>
                </c:pt>
                <c:pt idx="7">
                  <c:v>1250</c:v>
                </c:pt>
                <c:pt idx="8">
                  <c:v>5000</c:v>
                </c:pt>
                <c:pt idx="9">
                  <c:v>100</c:v>
                </c:pt>
                <c:pt idx="10">
                  <c:v>3000</c:v>
                </c:pt>
                <c:pt idx="11">
                  <c:v>23000</c:v>
                </c:pt>
                <c:pt idx="12">
                  <c:v>415765</c:v>
                </c:pt>
                <c:pt idx="13">
                  <c:v>6850</c:v>
                </c:pt>
                <c:pt idx="14">
                  <c:v>0</c:v>
                </c:pt>
              </c:numCache>
            </c:numRef>
          </c:val>
        </c:ser>
        <c:overlap val="90"/>
        <c:gapWidth val="0"/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Kapitálové výdaje podle kapitol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'[1]6'!$B$5:$B$19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'[1]6'!$C$5:$C$19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'[1]6'!$D$5:$D$19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'[1]6'!$E$5:$E$19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'[1]6'!$A$5:$A$19</c:f>
              <c:strCache>
                <c:ptCount val="15"/>
                <c:pt idx="0">
                  <c:v>zemědělství</c:v>
                </c:pt>
                <c:pt idx="1">
                  <c:v>školství</c:v>
                </c:pt>
                <c:pt idx="2">
                  <c:v>kultura</c:v>
                </c:pt>
                <c:pt idx="3">
                  <c:v>zdravotnictví</c:v>
                </c:pt>
                <c:pt idx="4">
                  <c:v>životní prostředí</c:v>
                </c:pt>
                <c:pt idx="5">
                  <c:v>územní plánování</c:v>
                </c:pt>
                <c:pt idx="6">
                  <c:v>doprava</c:v>
                </c:pt>
                <c:pt idx="7">
                  <c:v>sociální věci</c:v>
                </c:pt>
                <c:pt idx="8">
                  <c:v>požární ochrana a IZS</c:v>
                </c:pt>
                <c:pt idx="9">
                  <c:v>zastupitelstvo kraje</c:v>
                </c:pt>
                <c:pt idx="10">
                  <c:v>krajský úřad</c:v>
                </c:pt>
                <c:pt idx="11">
                  <c:v>regionální rozvoj</c:v>
                </c:pt>
                <c:pt idx="12">
                  <c:v>nemovitý majetek</c:v>
                </c:pt>
                <c:pt idx="13">
                  <c:v>informatika</c:v>
                </c:pt>
                <c:pt idx="14">
                  <c:v>sekretariát regionální rady</c:v>
                </c:pt>
              </c:strCache>
            </c:strRef>
          </c:cat>
          <c:val>
            <c:numRef>
              <c:f>'[1]6'!$F$5:$F$19</c:f>
              <c:numCache>
                <c:ptCount val="15"/>
                <c:pt idx="0">
                  <c:v>59800</c:v>
                </c:pt>
                <c:pt idx="1">
                  <c:v>9500</c:v>
                </c:pt>
                <c:pt idx="2">
                  <c:v>300</c:v>
                </c:pt>
                <c:pt idx="3">
                  <c:v>180000</c:v>
                </c:pt>
                <c:pt idx="4">
                  <c:v>0</c:v>
                </c:pt>
                <c:pt idx="5">
                  <c:v>7730</c:v>
                </c:pt>
                <c:pt idx="6">
                  <c:v>0</c:v>
                </c:pt>
                <c:pt idx="7">
                  <c:v>1250</c:v>
                </c:pt>
                <c:pt idx="8">
                  <c:v>5000</c:v>
                </c:pt>
                <c:pt idx="9">
                  <c:v>100</c:v>
                </c:pt>
                <c:pt idx="10">
                  <c:v>3000</c:v>
                </c:pt>
                <c:pt idx="11">
                  <c:v>23000</c:v>
                </c:pt>
                <c:pt idx="12">
                  <c:v>415765</c:v>
                </c:pt>
                <c:pt idx="13">
                  <c:v>6850</c:v>
                </c:pt>
                <c:pt idx="14">
                  <c:v>0</c:v>
                </c:pt>
              </c:numCache>
            </c:numRef>
          </c:val>
        </c:ser>
        <c:overlap val="90"/>
        <c:gapWidth val="0"/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62543"/>
        <c:crosses val="autoZero"/>
        <c:auto val="1"/>
        <c:lblOffset val="100"/>
        <c:noMultiLvlLbl val="0"/>
      </c:catAx>
      <c:valAx>
        <c:axId val="60362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Objem prostředků spravovaných správci rozpočtu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'[3]7'!$A$5:$A$20</c:f>
              <c:strCache>
                <c:ptCount val="16"/>
                <c:pt idx="0">
                  <c:v>Odbor dopravy a silničního hospodářství</c:v>
                </c:pt>
                <c:pt idx="1">
                  <c:v>Odbor kontroly</c:v>
                </c:pt>
                <c:pt idx="2">
                  <c:v>Bezpečnostní komise rady kraje</c:v>
                </c:pt>
                <c:pt idx="3">
                  <c:v>Odbor informatiky</c:v>
                </c:pt>
                <c:pt idx="4">
                  <c:v>Odbor ekonomický</c:v>
                </c:pt>
                <c:pt idx="5">
                  <c:v>Sekretariát hejtmana</c:v>
                </c:pt>
                <c:pt idx="6">
                  <c:v>Sekretariát ředitele</c:v>
                </c:pt>
                <c:pt idx="7">
                  <c:v>Odbor lesního a vodního hospodářství a zemědělství</c:v>
                </c:pt>
                <c:pt idx="8">
                  <c:v>Odbor školství, mládeže a sportu</c:v>
                </c:pt>
                <c:pt idx="9">
                  <c:v>Odbor kultury a památkové péče</c:v>
                </c:pt>
                <c:pt idx="10">
                  <c:v>Odbor sociálních věcí a zdravotnictví</c:v>
                </c:pt>
                <c:pt idx="11">
                  <c:v>Odbor životního prostředí</c:v>
                </c:pt>
                <c:pt idx="12">
                  <c:v>Odbor územního plánování a stavebního řádu</c:v>
                </c:pt>
                <c:pt idx="13">
                  <c:v>Odbor majetkový</c:v>
                </c:pt>
                <c:pt idx="14">
                  <c:v>Odbor regionálního rozvoje</c:v>
                </c:pt>
                <c:pt idx="15">
                  <c:v>Oddělení sekretariátu regionální rady NUTS</c:v>
                </c:pt>
              </c:strCache>
            </c:strRef>
          </c:cat>
          <c:val>
            <c:numRef>
              <c:f>'[3]7'!$C$5:$C$20</c:f>
              <c:numCache>
                <c:ptCount val="16"/>
                <c:pt idx="0">
                  <c:v>1097210</c:v>
                </c:pt>
                <c:pt idx="1">
                  <c:v>700</c:v>
                </c:pt>
                <c:pt idx="2">
                  <c:v>15020</c:v>
                </c:pt>
                <c:pt idx="3">
                  <c:v>26010</c:v>
                </c:pt>
                <c:pt idx="4">
                  <c:v>149475</c:v>
                </c:pt>
                <c:pt idx="5">
                  <c:v>37130</c:v>
                </c:pt>
                <c:pt idx="6">
                  <c:v>218250</c:v>
                </c:pt>
                <c:pt idx="7">
                  <c:v>95840</c:v>
                </c:pt>
                <c:pt idx="8">
                  <c:v>3773530</c:v>
                </c:pt>
                <c:pt idx="9">
                  <c:v>120810</c:v>
                </c:pt>
                <c:pt idx="10">
                  <c:v>788070</c:v>
                </c:pt>
                <c:pt idx="11">
                  <c:v>5330</c:v>
                </c:pt>
                <c:pt idx="12">
                  <c:v>8230</c:v>
                </c:pt>
                <c:pt idx="13">
                  <c:v>497165</c:v>
                </c:pt>
                <c:pt idx="14">
                  <c:v>80700</c:v>
                </c:pt>
                <c:pt idx="15">
                  <c:v>90</c:v>
                </c:pt>
              </c:numCache>
            </c:numRef>
          </c:val>
        </c:ser>
        <c:gapWidth val="30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CE"/>
                <a:ea typeface="Arial CE"/>
                <a:cs typeface="Arial CE"/>
              </a:rPr>
              <a:t>Objem prostředků spravovaných správci rozpočtu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'[1]7'!$A$5:$A$20</c:f>
              <c:strCache>
                <c:ptCount val="16"/>
                <c:pt idx="0">
                  <c:v>Odbor dopravy a silničního hospodářství</c:v>
                </c:pt>
                <c:pt idx="1">
                  <c:v>Odbor kontroly</c:v>
                </c:pt>
                <c:pt idx="2">
                  <c:v>Odbor sekretariátu hejtmana (PO a IZS)</c:v>
                </c:pt>
                <c:pt idx="3">
                  <c:v>Odbor informatiky</c:v>
                </c:pt>
                <c:pt idx="4">
                  <c:v>Odbor ekonomický</c:v>
                </c:pt>
                <c:pt idx="5">
                  <c:v>Sekretariát hejtmana</c:v>
                </c:pt>
                <c:pt idx="6">
                  <c:v>Sekretariát ředitele</c:v>
                </c:pt>
                <c:pt idx="7">
                  <c:v>Odbor lesního a vodního hospodářství a zemědělství</c:v>
                </c:pt>
                <c:pt idx="8">
                  <c:v>Odbor školství, mládeže a sportu</c:v>
                </c:pt>
                <c:pt idx="9">
                  <c:v>Odbor kultury a památkové péče</c:v>
                </c:pt>
                <c:pt idx="10">
                  <c:v>Odbor sociálních věcí a zdravotnictví</c:v>
                </c:pt>
                <c:pt idx="11">
                  <c:v>Odbor životního prostředí</c:v>
                </c:pt>
                <c:pt idx="12">
                  <c:v>Odbor územního plánování a stavebního řádu</c:v>
                </c:pt>
                <c:pt idx="13">
                  <c:v>Odbor majetkový</c:v>
                </c:pt>
                <c:pt idx="14">
                  <c:v>Odbor regionálního rozvoje</c:v>
                </c:pt>
                <c:pt idx="15">
                  <c:v>Oddělení sekretariátu regionální rady NUTS</c:v>
                </c:pt>
              </c:strCache>
            </c:strRef>
          </c:cat>
          <c:val>
            <c:numRef>
              <c:f>'[1]7'!$C$5:$C$20</c:f>
              <c:numCache>
                <c:ptCount val="16"/>
                <c:pt idx="0">
                  <c:v>1097210</c:v>
                </c:pt>
                <c:pt idx="1">
                  <c:v>700</c:v>
                </c:pt>
                <c:pt idx="2">
                  <c:v>15020</c:v>
                </c:pt>
                <c:pt idx="3">
                  <c:v>26010</c:v>
                </c:pt>
                <c:pt idx="4">
                  <c:v>147495</c:v>
                </c:pt>
                <c:pt idx="5">
                  <c:v>36940</c:v>
                </c:pt>
                <c:pt idx="6">
                  <c:v>214620</c:v>
                </c:pt>
                <c:pt idx="7">
                  <c:v>95840</c:v>
                </c:pt>
                <c:pt idx="8">
                  <c:v>3773530</c:v>
                </c:pt>
                <c:pt idx="9">
                  <c:v>120810</c:v>
                </c:pt>
                <c:pt idx="10">
                  <c:v>788070</c:v>
                </c:pt>
                <c:pt idx="11">
                  <c:v>5330</c:v>
                </c:pt>
                <c:pt idx="12">
                  <c:v>8230</c:v>
                </c:pt>
                <c:pt idx="13">
                  <c:v>502965</c:v>
                </c:pt>
                <c:pt idx="14">
                  <c:v>80700</c:v>
                </c:pt>
                <c:pt idx="15">
                  <c:v>90</c:v>
                </c:pt>
              </c:numCache>
            </c:numRef>
          </c:val>
        </c:ser>
        <c:gapWidth val="30"/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8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CE"/>
                <a:ea typeface="Arial CE"/>
                <a:cs typeface="Arial CE"/>
              </a:rPr>
              <a:t>Objem prostředků spravovaných správci rozpočtu v tis. Kč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'[1]7'!$A$5:$A$20</c:f>
              <c:strCache>
                <c:ptCount val="16"/>
                <c:pt idx="0">
                  <c:v>Odbor dopravy a silničního hospodářství</c:v>
                </c:pt>
                <c:pt idx="1">
                  <c:v>Odbor kontroly</c:v>
                </c:pt>
                <c:pt idx="2">
                  <c:v>Odbor sekretariátu hejtmana (PO a IZS)</c:v>
                </c:pt>
                <c:pt idx="3">
                  <c:v>Odbor informatiky</c:v>
                </c:pt>
                <c:pt idx="4">
                  <c:v>Odbor ekonomický</c:v>
                </c:pt>
                <c:pt idx="5">
                  <c:v>Sekretariát hejtmana</c:v>
                </c:pt>
                <c:pt idx="6">
                  <c:v>Sekretariát ředitele</c:v>
                </c:pt>
                <c:pt idx="7">
                  <c:v>Odbor lesního a vodního hospodářství a zemědělství</c:v>
                </c:pt>
                <c:pt idx="8">
                  <c:v>Odbor školství, mládeže a sportu</c:v>
                </c:pt>
                <c:pt idx="9">
                  <c:v>Odbor kultury a památkové péče</c:v>
                </c:pt>
                <c:pt idx="10">
                  <c:v>Odbor sociálních věcí a zdravotnictví</c:v>
                </c:pt>
                <c:pt idx="11">
                  <c:v>Odbor životního prostředí</c:v>
                </c:pt>
                <c:pt idx="12">
                  <c:v>Odbor územního plánování a stavebního řádu</c:v>
                </c:pt>
                <c:pt idx="13">
                  <c:v>Odbor majetkový</c:v>
                </c:pt>
                <c:pt idx="14">
                  <c:v>Odbor regionálního rozvoje</c:v>
                </c:pt>
                <c:pt idx="15">
                  <c:v>Oddělení sekretariátu regionální rady NUTS</c:v>
                </c:pt>
              </c:strCache>
            </c:strRef>
          </c:cat>
          <c:val>
            <c:numRef>
              <c:f>'[1]7'!$C$5:$C$20</c:f>
              <c:numCache>
                <c:ptCount val="16"/>
                <c:pt idx="0">
                  <c:v>1097210</c:v>
                </c:pt>
                <c:pt idx="1">
                  <c:v>700</c:v>
                </c:pt>
                <c:pt idx="2">
                  <c:v>15020</c:v>
                </c:pt>
                <c:pt idx="3">
                  <c:v>26010</c:v>
                </c:pt>
                <c:pt idx="4">
                  <c:v>147495</c:v>
                </c:pt>
                <c:pt idx="5">
                  <c:v>36940</c:v>
                </c:pt>
                <c:pt idx="6">
                  <c:v>214620</c:v>
                </c:pt>
                <c:pt idx="7">
                  <c:v>95840</c:v>
                </c:pt>
                <c:pt idx="8">
                  <c:v>3773530</c:v>
                </c:pt>
                <c:pt idx="9">
                  <c:v>120810</c:v>
                </c:pt>
                <c:pt idx="10">
                  <c:v>788070</c:v>
                </c:pt>
                <c:pt idx="11">
                  <c:v>5330</c:v>
                </c:pt>
                <c:pt idx="12">
                  <c:v>8230</c:v>
                </c:pt>
                <c:pt idx="13">
                  <c:v>502965</c:v>
                </c:pt>
                <c:pt idx="14">
                  <c:v>80700</c:v>
                </c:pt>
                <c:pt idx="15">
                  <c:v>90</c:v>
                </c:pt>
              </c:numCache>
            </c:numRef>
          </c:val>
        </c:ser>
        <c:gapWidth val="30"/>
        <c:axId val="61824220"/>
        <c:axId val="19547069"/>
      </c:bar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47069"/>
        <c:crosses val="autoZero"/>
        <c:auto val="1"/>
        <c:lblOffset val="100"/>
        <c:noMultiLvlLbl val="0"/>
      </c:catAx>
      <c:valAx>
        <c:axId val="1954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Objem prostředků spravovaných správci rozpočtu v tis. Kč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0.998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'[1]7'!$A$5:$A$20</c:f>
              <c:strCache>
                <c:ptCount val="16"/>
                <c:pt idx="0">
                  <c:v>Odbor dopravy a silničního hospodářství</c:v>
                </c:pt>
                <c:pt idx="1">
                  <c:v>Odbor kontroly</c:v>
                </c:pt>
                <c:pt idx="2">
                  <c:v>Odbor sekretariátu hejtmana (PO a IZS)</c:v>
                </c:pt>
                <c:pt idx="3">
                  <c:v>Odbor informatiky</c:v>
                </c:pt>
                <c:pt idx="4">
                  <c:v>Odbor ekonomický</c:v>
                </c:pt>
                <c:pt idx="5">
                  <c:v>Sekretariát hejtmana</c:v>
                </c:pt>
                <c:pt idx="6">
                  <c:v>Sekretariát ředitele</c:v>
                </c:pt>
                <c:pt idx="7">
                  <c:v>Odbor lesního a vodního hospodářství a zemědělství</c:v>
                </c:pt>
                <c:pt idx="8">
                  <c:v>Odbor školství, mládeže a sportu</c:v>
                </c:pt>
                <c:pt idx="9">
                  <c:v>Odbor kultury a památkové péče</c:v>
                </c:pt>
                <c:pt idx="10">
                  <c:v>Odbor sociálních věcí a zdravotnictví</c:v>
                </c:pt>
                <c:pt idx="11">
                  <c:v>Odbor životního prostředí</c:v>
                </c:pt>
                <c:pt idx="12">
                  <c:v>Odbor územního plánování a stavebního řádu</c:v>
                </c:pt>
                <c:pt idx="13">
                  <c:v>Odbor majetkový</c:v>
                </c:pt>
                <c:pt idx="14">
                  <c:v>Odbor regionálního rozvoje</c:v>
                </c:pt>
                <c:pt idx="15">
                  <c:v>Oddělení sekretariátu regionální rady NUTS</c:v>
                </c:pt>
              </c:strCache>
            </c:strRef>
          </c:cat>
          <c:val>
            <c:numRef>
              <c:f>'[1]7'!$C$5:$C$20</c:f>
              <c:numCache>
                <c:ptCount val="16"/>
                <c:pt idx="0">
                  <c:v>1097210</c:v>
                </c:pt>
                <c:pt idx="1">
                  <c:v>700</c:v>
                </c:pt>
                <c:pt idx="2">
                  <c:v>15020</c:v>
                </c:pt>
                <c:pt idx="3">
                  <c:v>26010</c:v>
                </c:pt>
                <c:pt idx="4">
                  <c:v>147495</c:v>
                </c:pt>
                <c:pt idx="5">
                  <c:v>36940</c:v>
                </c:pt>
                <c:pt idx="6">
                  <c:v>214620</c:v>
                </c:pt>
                <c:pt idx="7">
                  <c:v>95840</c:v>
                </c:pt>
                <c:pt idx="8">
                  <c:v>3773530</c:v>
                </c:pt>
                <c:pt idx="9">
                  <c:v>120810</c:v>
                </c:pt>
                <c:pt idx="10">
                  <c:v>788070</c:v>
                </c:pt>
                <c:pt idx="11">
                  <c:v>5330</c:v>
                </c:pt>
                <c:pt idx="12">
                  <c:v>8230</c:v>
                </c:pt>
                <c:pt idx="13">
                  <c:v>502965</c:v>
                </c:pt>
                <c:pt idx="14">
                  <c:v>80700</c:v>
                </c:pt>
                <c:pt idx="15">
                  <c:v>90</c:v>
                </c:pt>
              </c:numCache>
            </c:numRef>
          </c:val>
        </c:ser>
        <c:gapWidth val="30"/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808727"/>
        <c:crosses val="autoZero"/>
        <c:auto val="1"/>
        <c:lblOffset val="100"/>
        <c:noMultiLvlLbl val="0"/>
      </c:catAx>
      <c:valAx>
        <c:axId val="39808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'[5]List3'!$E$59:$I$59</c:f>
              <c:numCache>
                <c:ptCount val="5"/>
                <c:pt idx="0">
                  <c:v>96791.58846246143</c:v>
                </c:pt>
                <c:pt idx="1">
                  <c:v>94375.81075380831</c:v>
                </c:pt>
                <c:pt idx="2">
                  <c:v>100189.61316947507</c:v>
                </c:pt>
                <c:pt idx="3">
                  <c:v>110203.68057343863</c:v>
                </c:pt>
                <c:pt idx="4">
                  <c:v>122481.30704081655</c:v>
                </c:pt>
              </c:numCache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751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Návrh rozdělení příspěvku SFDI na zimní údržbu,
souvislé opravy a běžnou údržbu pro jednotlivé SÚS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'[6]Rozdělení příspěvku'!$A$45:$E$45</c:f>
              <c:strCache>
                <c:ptCount val="1"/>
                <c:pt idx="0">
                  <c:v>3. Složka příspěvku - běžná údržba tis. Kč</c:v>
                </c:pt>
              </c:strCache>
            </c:strRef>
          </c:tx>
          <c:spPr>
            <a:solidFill>
              <a:srgbClr val="FF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příspěvku'!$F$45:$J$45</c:f>
              <c:numCache>
                <c:ptCount val="5"/>
                <c:pt idx="0">
                  <c:v>51405.360834022744</c:v>
                </c:pt>
                <c:pt idx="1">
                  <c:v>52237.57018550815</c:v>
                </c:pt>
                <c:pt idx="2">
                  <c:v>50151.36600398979</c:v>
                </c:pt>
                <c:pt idx="3">
                  <c:v>60852.156018137255</c:v>
                </c:pt>
                <c:pt idx="4">
                  <c:v>61541.84695834207</c:v>
                </c:pt>
              </c:numCache>
            </c:numRef>
          </c:val>
        </c:ser>
        <c:ser>
          <c:idx val="1"/>
          <c:order val="1"/>
          <c:tx>
            <c:strRef>
              <c:f>'[6]Rozdělení příspěvku'!$A$44:$E$44</c:f>
              <c:strCache>
                <c:ptCount val="1"/>
                <c:pt idx="0">
                  <c:v>2. Složka příspěvku - souvislé opravy tis. Kč</c:v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příspěvku'!$F$44:$J$44</c:f>
              <c:numCache>
                <c:ptCount val="5"/>
                <c:pt idx="0">
                  <c:v>12587.800000000001</c:v>
                </c:pt>
                <c:pt idx="1">
                  <c:v>10095.400000000001</c:v>
                </c:pt>
                <c:pt idx="2">
                  <c:v>12231.5</c:v>
                </c:pt>
                <c:pt idx="3">
                  <c:v>14426.699999999999</c:v>
                </c:pt>
                <c:pt idx="4">
                  <c:v>15098.100000000002</c:v>
                </c:pt>
              </c:numCache>
            </c:numRef>
          </c:val>
        </c:ser>
        <c:ser>
          <c:idx val="0"/>
          <c:order val="2"/>
          <c:tx>
            <c:strRef>
              <c:f>'[6]Rozdělení příspěvku'!$A$43:$E$43</c:f>
              <c:strCache>
                <c:ptCount val="1"/>
                <c:pt idx="0">
                  <c:v>1. Složka příspěvku - zimní údržba  tis. Kč</c:v>
                </c:pt>
              </c:strCache>
            </c:strRef>
          </c:tx>
          <c:spPr>
            <a:solidFill>
              <a:srgbClr val="99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příspěvku'!$F$43:$J$43</c:f>
              <c:numCache>
                <c:ptCount val="5"/>
                <c:pt idx="0">
                  <c:v>34708.24424548458</c:v>
                </c:pt>
                <c:pt idx="1">
                  <c:v>29841.32645399049</c:v>
                </c:pt>
                <c:pt idx="2">
                  <c:v>37999.87401543315</c:v>
                </c:pt>
                <c:pt idx="3">
                  <c:v>35701.26248256196</c:v>
                </c:pt>
                <c:pt idx="4">
                  <c:v>45163.99280252986</c:v>
                </c:pt>
              </c:numCache>
            </c:numRef>
          </c:val>
        </c:ser>
        <c:overlap val="100"/>
        <c:gapWidth val="110"/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  <c:max val="1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&quot;Kč&quot;" sourceLinked="0"/>
        <c:majorTickMark val="out"/>
        <c:minorTickMark val="none"/>
        <c:tickLblPos val="none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175444"/>
        <c:crossesAt val="1"/>
        <c:crossBetween val="between"/>
        <c:dispUnits/>
        <c:minorUnit val="4000"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Porovnání návrhu rozdělení příspěvku SFDI
s jeho stávajícím rozdělením v roce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Stávající výše příspěvku pro rok 2004</c:v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příspěvku'!$F$48:$J$48</c:f>
              <c:numCache>
                <c:ptCount val="5"/>
                <c:pt idx="0">
                  <c:v>95280</c:v>
                </c:pt>
                <c:pt idx="1">
                  <c:v>96982</c:v>
                </c:pt>
                <c:pt idx="2">
                  <c:v>100385</c:v>
                </c:pt>
                <c:pt idx="3">
                  <c:v>108892</c:v>
                </c:pt>
                <c:pt idx="4">
                  <c:v>122503</c:v>
                </c:pt>
              </c:numCache>
            </c:numRef>
          </c:val>
        </c:ser>
        <c:ser>
          <c:idx val="0"/>
          <c:order val="1"/>
          <c:tx>
            <c:v>'Návrh na rozdělení příspěvku v budoucích letech</c:v>
          </c:tx>
          <c:spPr>
            <a:gradFill rotWithShape="1">
              <a:gsLst>
                <a:gs pos="0">
                  <a:srgbClr val="B4C7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příspěvku'!$F$46:$J$46</c:f>
              <c:numCache>
                <c:ptCount val="5"/>
                <c:pt idx="0">
                  <c:v>98701.40507950733</c:v>
                </c:pt>
                <c:pt idx="1">
                  <c:v>92174.29663949864</c:v>
                </c:pt>
                <c:pt idx="2">
                  <c:v>100382.74001942294</c:v>
                </c:pt>
                <c:pt idx="3">
                  <c:v>110980.1185006992</c:v>
                </c:pt>
                <c:pt idx="4">
                  <c:v>121803.93976087193</c:v>
                </c:pt>
              </c:numCache>
            </c:numRef>
          </c:val>
        </c:ser>
        <c:gapWidth val="210"/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20559"/>
        <c:crossesAt val="0"/>
        <c:auto val="1"/>
        <c:lblOffset val="100"/>
        <c:noMultiLvlLbl val="0"/>
      </c:catAx>
      <c:valAx>
        <c:axId val="9020559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82844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Rozložení přerozdělení příspěvku ze SFDI na roky 2005-2006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'[6]Rozdělení příspěvku'!$A$56:$D$56</c:f>
              <c:strCache>
                <c:ptCount val="1"/>
                <c:pt idx="0">
                  <c:v>Celkem příspěvek na rok 2004</c:v>
                </c:pt>
              </c:strCache>
            </c:strRef>
          </c:tx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95280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příspěvku'!$F$56:$J$56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96653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'[6]Rozdělení příspěvku'!$A$57:$D$57</c:f>
              <c:strCache>
                <c:ptCount val="1"/>
                <c:pt idx="0">
                  <c:v>Celkem příspěvek na rok 2005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 CE"/>
                        <a:ea typeface="Arial CE"/>
                        <a:cs typeface="Arial CE"/>
                      </a:rPr>
                      <a:t>98026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příspěvku'!$F$57:$J$57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'[6]Rozdělení příspěvku'!#REF!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příspěvku'!$F$55:$J$55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příspěvku'!#REF!</c:f>
              <c:numCache>
                <c:ptCount val="1"/>
                <c:pt idx="0">
                  <c:v>0</c:v>
                </c:pt>
              </c:numCache>
            </c:numRef>
          </c:val>
        </c:ser>
        <c:gapWidth val="210"/>
        <c:axId val="14076168"/>
        <c:axId val="59576649"/>
      </c:barChart>
      <c:catAx>
        <c:axId val="140761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576649"/>
        <c:crossesAt val="0"/>
        <c:auto val="1"/>
        <c:lblOffset val="100"/>
        <c:noMultiLvlLbl val="0"/>
      </c:catAx>
      <c:valAx>
        <c:axId val="59576649"/>
        <c:scaling>
          <c:orientation val="minMax"/>
          <c:max val="1300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\ _K_č" sourceLinked="0"/>
        <c:majorTickMark val="in"/>
        <c:minorTickMark val="none"/>
        <c:tickLblPos val="none"/>
        <c:spPr>
          <a:ln w="3175">
            <a:noFill/>
          </a:ln>
        </c:spPr>
        <c:crossAx val="14076168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'[5]List3'!$E$59:$I$59</c:f>
              <c:numCache>
                <c:ptCount val="5"/>
                <c:pt idx="0">
                  <c:v>96791.58846246143</c:v>
                </c:pt>
                <c:pt idx="1">
                  <c:v>94375.81075380831</c:v>
                </c:pt>
                <c:pt idx="2">
                  <c:v>100189.61316947507</c:v>
                </c:pt>
                <c:pt idx="3">
                  <c:v>110203.68057343863</c:v>
                </c:pt>
                <c:pt idx="4">
                  <c:v>122481.30704081655</c:v>
                </c:pt>
              </c:numCache>
            </c:numRef>
          </c:val>
        </c:ser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auto val="1"/>
        <c:lblOffset val="100"/>
        <c:noMultiLvlLbl val="0"/>
      </c:catAx>
      <c:valAx>
        <c:axId val="60979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779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Návrh rozdělení příspěvku SFDI na zimní údržbu,
souvislé opravy a běžnou údržbu pro jednotlivé SÚS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'[6]Rozdělení příspěvku'!$A$45:$E$45</c:f>
              <c:strCache>
                <c:ptCount val="1"/>
                <c:pt idx="0">
                  <c:v>3. Složka příspěvku - běžná údržba tis. Kč</c:v>
                </c:pt>
              </c:strCache>
            </c:strRef>
          </c:tx>
          <c:spPr>
            <a:solidFill>
              <a:srgbClr val="FF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příspěvku'!$F$45:$J$45</c:f>
              <c:numCache>
                <c:ptCount val="5"/>
                <c:pt idx="0">
                  <c:v>51405.360834022744</c:v>
                </c:pt>
                <c:pt idx="1">
                  <c:v>52237.57018550815</c:v>
                </c:pt>
                <c:pt idx="2">
                  <c:v>50151.36600398979</c:v>
                </c:pt>
                <c:pt idx="3">
                  <c:v>60852.156018137255</c:v>
                </c:pt>
                <c:pt idx="4">
                  <c:v>61541.84695834207</c:v>
                </c:pt>
              </c:numCache>
            </c:numRef>
          </c:val>
        </c:ser>
        <c:ser>
          <c:idx val="1"/>
          <c:order val="1"/>
          <c:tx>
            <c:strRef>
              <c:f>'[6]Rozdělení příspěvku'!$A$44:$E$44</c:f>
              <c:strCache>
                <c:ptCount val="1"/>
                <c:pt idx="0">
                  <c:v>2. Složka příspěvku - souvislé opravy tis. Kč</c:v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příspěvku'!$F$44:$J$44</c:f>
              <c:numCache>
                <c:ptCount val="5"/>
                <c:pt idx="0">
                  <c:v>12587.800000000001</c:v>
                </c:pt>
                <c:pt idx="1">
                  <c:v>10095.400000000001</c:v>
                </c:pt>
                <c:pt idx="2">
                  <c:v>12231.5</c:v>
                </c:pt>
                <c:pt idx="3">
                  <c:v>14426.699999999999</c:v>
                </c:pt>
                <c:pt idx="4">
                  <c:v>15098.100000000002</c:v>
                </c:pt>
              </c:numCache>
            </c:numRef>
          </c:val>
        </c:ser>
        <c:ser>
          <c:idx val="0"/>
          <c:order val="2"/>
          <c:tx>
            <c:strRef>
              <c:f>'[6]Rozdělení příspěvku'!$A$43:$E$43</c:f>
              <c:strCache>
                <c:ptCount val="1"/>
                <c:pt idx="0">
                  <c:v>1. Složka příspěvku - zimní údržba  tis. Kč</c:v>
                </c:pt>
              </c:strCache>
            </c:strRef>
          </c:tx>
          <c:spPr>
            <a:solidFill>
              <a:srgbClr val="99CC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'[6]Rozdělení příspěvku'!$F$42:$J$42</c:f>
              <c:strCache>
                <c:ptCount val="5"/>
                <c:pt idx="0">
                  <c:v>Havlíčkův  Brod</c:v>
                </c:pt>
                <c:pt idx="1">
                  <c:v>Jihlava</c:v>
                </c:pt>
                <c:pt idx="2">
                  <c:v>Pelhřimov</c:v>
                </c:pt>
                <c:pt idx="3">
                  <c:v>Třebíč</c:v>
                </c:pt>
                <c:pt idx="4">
                  <c:v>Žďár nad Sázavou</c:v>
                </c:pt>
              </c:strCache>
            </c:strRef>
          </c:cat>
          <c:val>
            <c:numRef>
              <c:f>'[6]Rozdělení příspěvku'!$F$43:$J$43</c:f>
              <c:numCache>
                <c:ptCount val="5"/>
                <c:pt idx="0">
                  <c:v>34708.24424548458</c:v>
                </c:pt>
                <c:pt idx="1">
                  <c:v>29841.32645399049</c:v>
                </c:pt>
                <c:pt idx="2">
                  <c:v>37999.87401543315</c:v>
                </c:pt>
                <c:pt idx="3">
                  <c:v>35701.26248256196</c:v>
                </c:pt>
                <c:pt idx="4">
                  <c:v>45163.99280252986</c:v>
                </c:pt>
              </c:numCache>
            </c:numRef>
          </c:val>
        </c:ser>
        <c:overlap val="100"/>
        <c:gapWidth val="110"/>
        <c:axId val="11942204"/>
        <c:axId val="40370973"/>
      </c:bar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  <c:max val="1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&quot;Kč&quot;" sourceLinked="0"/>
        <c:majorTickMark val="out"/>
        <c:minorTickMark val="none"/>
        <c:tickLblPos val="none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42204"/>
        <c:crossesAt val="1"/>
        <c:crossBetween val="between"/>
        <c:dispUnits/>
        <c:minorUnit val="4000"/>
      </c:valAx>
      <c:spPr>
        <a:blipFill>
          <a:blip r:embed="rId1"/>
          <a:srcRect/>
          <a:tile sx="100000" sy="100000" flip="none" algn="tl"/>
        </a:blip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152400</xdr:rowOff>
    </xdr:from>
    <xdr:to>
      <xdr:col>6</xdr:col>
      <xdr:colOff>85725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933700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8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619125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086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619125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0" y="3705225"/>
        <a:ext cx="6086475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76200</xdr:rowOff>
    </xdr:from>
    <xdr:to>
      <xdr:col>7</xdr:col>
      <xdr:colOff>666750</xdr:colOff>
      <xdr:row>54</xdr:row>
      <xdr:rowOff>76200</xdr:rowOff>
    </xdr:to>
    <xdr:graphicFrame>
      <xdr:nvGraphicFramePr>
        <xdr:cNvPr id="3" name="Chart 3"/>
        <xdr:cNvGraphicFramePr/>
      </xdr:nvGraphicFramePr>
      <xdr:xfrm>
        <a:off x="0" y="3733800"/>
        <a:ext cx="6162675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657225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657225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0" y="3752850"/>
        <a:ext cx="6496050" cy="531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0.39725</cdr:y>
    </cdr:from>
    <cdr:to>
      <cdr:x>0.59275</cdr:x>
      <cdr:y>0.4115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0.39725</cdr:y>
    </cdr:from>
    <cdr:to>
      <cdr:x>0.59275</cdr:x>
      <cdr:y>0.4115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0.39725</cdr:y>
    </cdr:from>
    <cdr:to>
      <cdr:x>0.59275</cdr:x>
      <cdr:y>0.4115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0.39725</cdr:y>
    </cdr:from>
    <cdr:to>
      <cdr:x>0.59275</cdr:x>
      <cdr:y>0.4115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59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600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1171575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504950" y="0"/>
        <a:ext cx="5410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525" y="0"/>
        <a:ext cx="7591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7600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7600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1171575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04950" y="0"/>
        <a:ext cx="5410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525" y="0"/>
        <a:ext cx="7591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0" y="0"/>
        <a:ext cx="76009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7600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1171575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04950" y="0"/>
        <a:ext cx="5410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11</xdr:col>
      <xdr:colOff>0</xdr:colOff>
      <xdr:row>82</xdr:row>
      <xdr:rowOff>0</xdr:rowOff>
    </xdr:to>
    <xdr:graphicFrame>
      <xdr:nvGraphicFramePr>
        <xdr:cNvPr id="13" name="Chart 13"/>
        <xdr:cNvGraphicFramePr/>
      </xdr:nvGraphicFramePr>
      <xdr:xfrm>
        <a:off x="9525" y="15849600"/>
        <a:ext cx="75914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graphicFrame>
      <xdr:nvGraphicFramePr>
        <xdr:cNvPr id="14" name="Chart 14"/>
        <xdr:cNvGraphicFramePr/>
      </xdr:nvGraphicFramePr>
      <xdr:xfrm>
        <a:off x="0" y="15849600"/>
        <a:ext cx="7600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graphicFrame>
      <xdr:nvGraphicFramePr>
        <xdr:cNvPr id="15" name="Chart 15"/>
        <xdr:cNvGraphicFramePr/>
      </xdr:nvGraphicFramePr>
      <xdr:xfrm>
        <a:off x="0" y="15849600"/>
        <a:ext cx="76009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1171575</xdr:colOff>
      <xdr:row>82</xdr:row>
      <xdr:rowOff>0</xdr:rowOff>
    </xdr:from>
    <xdr:to>
      <xdr:col>10</xdr:col>
      <xdr:colOff>0</xdr:colOff>
      <xdr:row>82</xdr:row>
      <xdr:rowOff>0</xdr:rowOff>
    </xdr:to>
    <xdr:graphicFrame>
      <xdr:nvGraphicFramePr>
        <xdr:cNvPr id="16" name="Chart 16"/>
        <xdr:cNvGraphicFramePr/>
      </xdr:nvGraphicFramePr>
      <xdr:xfrm>
        <a:off x="1504950" y="15849600"/>
        <a:ext cx="54102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476250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85725</xdr:rowOff>
    </xdr:from>
    <xdr:to>
      <xdr:col>7</xdr:col>
      <xdr:colOff>485775</xdr:colOff>
      <xdr:row>22</xdr:row>
      <xdr:rowOff>57150</xdr:rowOff>
    </xdr:to>
    <xdr:graphicFrame>
      <xdr:nvGraphicFramePr>
        <xdr:cNvPr id="3" name="Chart 3"/>
        <xdr:cNvGraphicFramePr/>
      </xdr:nvGraphicFramePr>
      <xdr:xfrm>
        <a:off x="0" y="1352550"/>
        <a:ext cx="57150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7</xdr:col>
      <xdr:colOff>476250</xdr:colOff>
      <xdr:row>51</xdr:row>
      <xdr:rowOff>104775</xdr:rowOff>
    </xdr:to>
    <xdr:graphicFrame>
      <xdr:nvGraphicFramePr>
        <xdr:cNvPr id="4" name="Chart 4"/>
        <xdr:cNvGraphicFramePr/>
      </xdr:nvGraphicFramePr>
      <xdr:xfrm>
        <a:off x="0" y="5695950"/>
        <a:ext cx="570547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6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400050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525" y="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57150</xdr:rowOff>
    </xdr:from>
    <xdr:to>
      <xdr:col>7</xdr:col>
      <xdr:colOff>400050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9525" y="1485900"/>
        <a:ext cx="54673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99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3</xdr:col>
      <xdr:colOff>619125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0" y="5829300"/>
        <a:ext cx="59912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nka\Dokumenty\Rozpo&#269;et%202006\rozpo&#269;et%202006%20verze%204-5a%20HLAVNI%20KNI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nka\Dokumenty\Rozpo&#269;et%202006\rozpo&#269;et%202006%20verze%204-4%20P&#344;&#205;LOH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2006%20verze%204-5%20HLAVNI%20KNIH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2006%20verze%204-4%20P&#344;&#205;LOH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vecova\Local%20Settings\Temporary%20Internet%20Files\OLK28A\V&#253;po&#269;et%20p&#345;&#237;sp&#283;vk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ernik\Dokumenty\Rada%20kraje\RK%20-%2035%20-%20rozd&#283;len&#237;%20p&#345;&#237;sp&#283;vku\P&#345;&#237;loha%20&#269;.2%20RK-35-2004-X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nka\Local%20Settings\Temporary%20Internet%20Files\OLK5C\n&#225;vrhORJ%2019_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Příjmy"/>
      <sheetName val="Zem."/>
      <sheetName val="Škol."/>
      <sheetName val="Kult"/>
      <sheetName val="Zdrav."/>
      <sheetName val="ŽP"/>
      <sheetName val="Územ.pl."/>
      <sheetName val="Dopr."/>
      <sheetName val="Soc."/>
      <sheetName val="PO"/>
      <sheetName val="Zast."/>
      <sheetName val="Kr.úřad"/>
      <sheetName val="Reg."/>
      <sheetName val="Nem."/>
      <sheetName val="Infor."/>
      <sheetName val="Nuts"/>
      <sheetName val="Rezerva"/>
      <sheetName val="Závaz ukaz"/>
      <sheetName val="Seznam př.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2">
        <row r="17">
          <cell r="I17">
            <v>95840</v>
          </cell>
        </row>
        <row r="18">
          <cell r="I18">
            <v>3773530</v>
          </cell>
        </row>
        <row r="19">
          <cell r="I19">
            <v>120810</v>
          </cell>
        </row>
        <row r="20">
          <cell r="I20">
            <v>437810</v>
          </cell>
        </row>
        <row r="21">
          <cell r="I21">
            <v>5330</v>
          </cell>
        </row>
        <row r="22">
          <cell r="I22">
            <v>8230</v>
          </cell>
        </row>
        <row r="23">
          <cell r="I23">
            <v>1097210</v>
          </cell>
        </row>
        <row r="24">
          <cell r="I24">
            <v>350260</v>
          </cell>
        </row>
        <row r="25">
          <cell r="I25">
            <v>15020</v>
          </cell>
        </row>
        <row r="26">
          <cell r="I26">
            <v>37830</v>
          </cell>
        </row>
        <row r="27">
          <cell r="I27">
            <v>218250</v>
          </cell>
        </row>
        <row r="28">
          <cell r="I28">
            <v>80700</v>
          </cell>
        </row>
        <row r="29">
          <cell r="I29">
            <v>502965</v>
          </cell>
        </row>
        <row r="30">
          <cell r="I30">
            <v>26010</v>
          </cell>
        </row>
        <row r="31">
          <cell r="I31">
            <v>90</v>
          </cell>
        </row>
        <row r="32">
          <cell r="I32">
            <v>143675</v>
          </cell>
        </row>
      </sheetData>
      <sheetData sheetId="3">
        <row r="7">
          <cell r="F7">
            <v>655330</v>
          </cell>
        </row>
        <row r="8">
          <cell r="F8">
            <v>104580</v>
          </cell>
        </row>
        <row r="9">
          <cell r="F9">
            <v>41830</v>
          </cell>
        </row>
        <row r="10">
          <cell r="F10">
            <v>773850</v>
          </cell>
        </row>
        <row r="11">
          <cell r="F11">
            <v>1380390</v>
          </cell>
        </row>
        <row r="13">
          <cell r="F13">
            <v>1200</v>
          </cell>
        </row>
        <row r="14">
          <cell r="F14">
            <v>2957180</v>
          </cell>
        </row>
        <row r="31">
          <cell r="F31">
            <v>1100</v>
          </cell>
        </row>
        <row r="32">
          <cell r="F32">
            <v>8000</v>
          </cell>
        </row>
        <row r="33">
          <cell r="F33">
            <v>43400</v>
          </cell>
        </row>
        <row r="34">
          <cell r="F34">
            <v>38300</v>
          </cell>
        </row>
        <row r="35">
          <cell r="F35">
            <v>141700</v>
          </cell>
        </row>
        <row r="36">
          <cell r="F36">
            <v>1500</v>
          </cell>
        </row>
        <row r="37">
          <cell r="F37">
            <v>12000</v>
          </cell>
        </row>
        <row r="38">
          <cell r="F38">
            <v>1000</v>
          </cell>
        </row>
        <row r="116">
          <cell r="F116">
            <v>2000</v>
          </cell>
        </row>
        <row r="117">
          <cell r="F117">
            <v>3003</v>
          </cell>
        </row>
        <row r="143">
          <cell r="F143">
            <v>349797</v>
          </cell>
        </row>
        <row r="144">
          <cell r="F144">
            <v>3428885</v>
          </cell>
        </row>
        <row r="146">
          <cell r="F146">
            <v>1500</v>
          </cell>
        </row>
        <row r="148">
          <cell r="F148">
            <v>3780182</v>
          </cell>
        </row>
        <row r="179">
          <cell r="F179">
            <v>0</v>
          </cell>
        </row>
        <row r="190">
          <cell r="F190">
            <v>6984362</v>
          </cell>
        </row>
        <row r="192">
          <cell r="F192">
            <v>5003</v>
          </cell>
        </row>
        <row r="194">
          <cell r="F194">
            <v>6989365</v>
          </cell>
        </row>
        <row r="196">
          <cell r="F196">
            <v>24195</v>
          </cell>
        </row>
      </sheetData>
      <sheetData sheetId="4">
        <row r="8">
          <cell r="F8">
            <v>500</v>
          </cell>
        </row>
        <row r="31">
          <cell r="F31">
            <v>360</v>
          </cell>
        </row>
        <row r="53">
          <cell r="F53">
            <v>180</v>
          </cell>
        </row>
        <row r="69">
          <cell r="F69">
            <v>35000</v>
          </cell>
        </row>
        <row r="113">
          <cell r="F113">
            <v>36040</v>
          </cell>
        </row>
        <row r="119">
          <cell r="F119">
            <v>46700</v>
          </cell>
        </row>
        <row r="120">
          <cell r="F120">
            <v>3100</v>
          </cell>
        </row>
        <row r="121">
          <cell r="F121">
            <v>10000</v>
          </cell>
        </row>
        <row r="160">
          <cell r="F160">
            <v>59800</v>
          </cell>
        </row>
      </sheetData>
      <sheetData sheetId="5">
        <row r="6">
          <cell r="F6">
            <v>11303</v>
          </cell>
        </row>
        <row r="7">
          <cell r="F7">
            <v>3264</v>
          </cell>
        </row>
        <row r="8">
          <cell r="F8">
            <v>48841</v>
          </cell>
        </row>
        <row r="9">
          <cell r="F9">
            <v>94450</v>
          </cell>
        </row>
        <row r="10">
          <cell r="F10">
            <v>118139</v>
          </cell>
        </row>
        <row r="11">
          <cell r="F11">
            <v>3324</v>
          </cell>
        </row>
        <row r="12">
          <cell r="F12">
            <v>0</v>
          </cell>
        </row>
        <row r="13">
          <cell r="F13">
            <v>3649</v>
          </cell>
        </row>
        <row r="14">
          <cell r="F14">
            <v>4053</v>
          </cell>
        </row>
        <row r="15">
          <cell r="F15">
            <v>1820</v>
          </cell>
        </row>
        <row r="16">
          <cell r="F16">
            <v>0</v>
          </cell>
        </row>
        <row r="17">
          <cell r="F17">
            <v>2519</v>
          </cell>
        </row>
        <row r="18">
          <cell r="F18">
            <v>0</v>
          </cell>
        </row>
        <row r="19">
          <cell r="F19">
            <v>4894</v>
          </cell>
        </row>
        <row r="20">
          <cell r="F20">
            <v>20254</v>
          </cell>
        </row>
        <row r="34">
          <cell r="F34">
            <v>3428885</v>
          </cell>
        </row>
        <row r="90">
          <cell r="F90">
            <v>2840</v>
          </cell>
        </row>
        <row r="120">
          <cell r="F120">
            <v>3755030</v>
          </cell>
        </row>
        <row r="126">
          <cell r="F126">
            <v>9500</v>
          </cell>
        </row>
        <row r="143">
          <cell r="F143">
            <v>9500</v>
          </cell>
        </row>
        <row r="148">
          <cell r="F148">
            <v>7000</v>
          </cell>
        </row>
        <row r="157">
          <cell r="F157">
            <v>1000</v>
          </cell>
        </row>
        <row r="169">
          <cell r="F169">
            <v>1000</v>
          </cell>
        </row>
      </sheetData>
      <sheetData sheetId="6">
        <row r="6">
          <cell r="F6">
            <v>28400</v>
          </cell>
        </row>
        <row r="15">
          <cell r="F15">
            <v>21290</v>
          </cell>
        </row>
        <row r="33">
          <cell r="F33">
            <v>51890</v>
          </cell>
        </row>
        <row r="79">
          <cell r="F79">
            <v>150</v>
          </cell>
        </row>
        <row r="89">
          <cell r="F89">
            <v>1030</v>
          </cell>
        </row>
        <row r="127">
          <cell r="F127">
            <v>16070</v>
          </cell>
        </row>
        <row r="145">
          <cell r="F145">
            <v>1680</v>
          </cell>
        </row>
        <row r="162">
          <cell r="F162">
            <v>120510</v>
          </cell>
        </row>
        <row r="169">
          <cell r="F169">
            <v>300</v>
          </cell>
        </row>
        <row r="178">
          <cell r="F178">
            <v>300</v>
          </cell>
        </row>
      </sheetData>
      <sheetData sheetId="7">
        <row r="6">
          <cell r="F6">
            <v>3500</v>
          </cell>
        </row>
        <row r="15">
          <cell r="F15">
            <v>200</v>
          </cell>
        </row>
        <row r="25">
          <cell r="F25">
            <v>37990</v>
          </cell>
        </row>
        <row r="53">
          <cell r="F53">
            <v>300</v>
          </cell>
        </row>
        <row r="62">
          <cell r="F62">
            <v>500</v>
          </cell>
        </row>
        <row r="72">
          <cell r="F72">
            <v>135320</v>
          </cell>
        </row>
        <row r="118">
          <cell r="F118">
            <v>177810</v>
          </cell>
        </row>
        <row r="124">
          <cell r="F124">
            <v>180000</v>
          </cell>
        </row>
        <row r="163">
          <cell r="F163">
            <v>180000</v>
          </cell>
        </row>
        <row r="169">
          <cell r="F169">
            <v>80000</v>
          </cell>
        </row>
      </sheetData>
      <sheetData sheetId="8">
        <row r="6">
          <cell r="F6">
            <v>130</v>
          </cell>
        </row>
        <row r="19">
          <cell r="F19">
            <v>150</v>
          </cell>
        </row>
        <row r="29">
          <cell r="F29">
            <v>300</v>
          </cell>
        </row>
        <row r="41">
          <cell r="F41">
            <v>100</v>
          </cell>
        </row>
        <row r="54">
          <cell r="F54">
            <v>4500</v>
          </cell>
        </row>
        <row r="84">
          <cell r="F84">
            <v>150</v>
          </cell>
        </row>
        <row r="100">
          <cell r="F100">
            <v>0</v>
          </cell>
        </row>
        <row r="121">
          <cell r="F121">
            <v>5330</v>
          </cell>
        </row>
        <row r="137">
          <cell r="F137">
            <v>0</v>
          </cell>
        </row>
      </sheetData>
      <sheetData sheetId="10">
        <row r="6">
          <cell r="F6">
            <v>196</v>
          </cell>
        </row>
        <row r="7">
          <cell r="F7">
            <v>598090</v>
          </cell>
        </row>
        <row r="58">
          <cell r="F58">
            <v>150</v>
          </cell>
        </row>
        <row r="70">
          <cell r="F70">
            <v>248000</v>
          </cell>
        </row>
        <row r="85">
          <cell r="F85">
            <v>220774</v>
          </cell>
        </row>
        <row r="117">
          <cell r="F117">
            <v>1097210</v>
          </cell>
        </row>
        <row r="133">
          <cell r="F133">
            <v>0</v>
          </cell>
        </row>
      </sheetData>
      <sheetData sheetId="11">
        <row r="6">
          <cell r="F6">
            <v>400</v>
          </cell>
        </row>
        <row r="22">
          <cell r="F22">
            <v>55770</v>
          </cell>
        </row>
        <row r="40">
          <cell r="F40">
            <v>91940</v>
          </cell>
        </row>
        <row r="57">
          <cell r="F57">
            <v>158820</v>
          </cell>
        </row>
        <row r="81">
          <cell r="F81">
            <v>8020</v>
          </cell>
        </row>
        <row r="104">
          <cell r="F104">
            <v>5080</v>
          </cell>
        </row>
        <row r="117">
          <cell r="F117">
            <v>24980</v>
          </cell>
        </row>
        <row r="178">
          <cell r="F178">
            <v>4000</v>
          </cell>
        </row>
        <row r="187">
          <cell r="F187">
            <v>349010</v>
          </cell>
        </row>
        <row r="193">
          <cell r="F193">
            <v>1250</v>
          </cell>
        </row>
        <row r="203">
          <cell r="F203">
            <v>1250</v>
          </cell>
        </row>
      </sheetData>
      <sheetData sheetId="12">
        <row r="7">
          <cell r="F7">
            <v>205</v>
          </cell>
        </row>
        <row r="8">
          <cell r="F8">
            <v>105</v>
          </cell>
        </row>
        <row r="39">
          <cell r="F39">
            <v>9710</v>
          </cell>
        </row>
        <row r="65">
          <cell r="F65">
            <v>10020</v>
          </cell>
        </row>
        <row r="71">
          <cell r="F71">
            <v>4000</v>
          </cell>
        </row>
        <row r="95">
          <cell r="F95">
            <v>1000</v>
          </cell>
        </row>
        <row r="113">
          <cell r="F113">
            <v>5000</v>
          </cell>
        </row>
      </sheetData>
      <sheetData sheetId="13">
        <row r="6">
          <cell r="F6">
            <v>30090</v>
          </cell>
        </row>
        <row r="23">
          <cell r="F23">
            <v>6000</v>
          </cell>
        </row>
        <row r="33">
          <cell r="F33">
            <v>750</v>
          </cell>
        </row>
        <row r="48">
          <cell r="F48">
            <v>190</v>
          </cell>
        </row>
        <row r="58">
          <cell r="F58">
            <v>700</v>
          </cell>
        </row>
        <row r="69">
          <cell r="F69">
            <v>37730</v>
          </cell>
        </row>
        <row r="75">
          <cell r="F75">
            <v>100</v>
          </cell>
        </row>
        <row r="83">
          <cell r="F83">
            <v>100</v>
          </cell>
        </row>
      </sheetData>
      <sheetData sheetId="14">
        <row r="6">
          <cell r="F6">
            <v>211620</v>
          </cell>
        </row>
        <row r="20">
          <cell r="F20">
            <v>3630</v>
          </cell>
        </row>
        <row r="42">
          <cell r="F42">
            <v>215250</v>
          </cell>
        </row>
        <row r="56">
          <cell r="F56">
            <v>3000</v>
          </cell>
        </row>
        <row r="68">
          <cell r="F68">
            <v>3000</v>
          </cell>
        </row>
      </sheetData>
      <sheetData sheetId="15">
        <row r="6">
          <cell r="F6">
            <v>2050</v>
          </cell>
        </row>
        <row r="29">
          <cell r="F29">
            <v>6800</v>
          </cell>
        </row>
        <row r="46">
          <cell r="F46">
            <v>750</v>
          </cell>
        </row>
        <row r="58">
          <cell r="F58">
            <v>2100</v>
          </cell>
        </row>
        <row r="68">
          <cell r="F68">
            <v>69000</v>
          </cell>
        </row>
        <row r="90">
          <cell r="F90">
            <v>80700</v>
          </cell>
        </row>
      </sheetData>
      <sheetData sheetId="16">
        <row r="6">
          <cell r="F6">
            <v>4500</v>
          </cell>
        </row>
        <row r="22">
          <cell r="F22">
            <v>102000</v>
          </cell>
        </row>
        <row r="32">
          <cell r="F32">
            <v>35000</v>
          </cell>
        </row>
        <row r="43">
          <cell r="F43">
            <v>14000</v>
          </cell>
        </row>
        <row r="53">
          <cell r="F53">
            <v>1200</v>
          </cell>
        </row>
        <row r="63">
          <cell r="F63">
            <v>9000</v>
          </cell>
        </row>
        <row r="71">
          <cell r="F71">
            <v>243470</v>
          </cell>
        </row>
        <row r="88">
          <cell r="F88">
            <v>6000</v>
          </cell>
        </row>
        <row r="99">
          <cell r="F99">
            <v>56400</v>
          </cell>
        </row>
        <row r="119">
          <cell r="F119">
            <v>6200</v>
          </cell>
        </row>
        <row r="129">
          <cell r="F129">
            <v>1000</v>
          </cell>
        </row>
        <row r="140">
          <cell r="F140">
            <v>5000</v>
          </cell>
        </row>
        <row r="150">
          <cell r="F150">
            <v>19195</v>
          </cell>
        </row>
      </sheetData>
      <sheetData sheetId="17">
        <row r="6">
          <cell r="F6">
            <v>6410</v>
          </cell>
        </row>
        <row r="26">
          <cell r="F26">
            <v>12750</v>
          </cell>
        </row>
        <row r="51">
          <cell r="F51">
            <v>19160</v>
          </cell>
        </row>
        <row r="58">
          <cell r="F58">
            <v>600</v>
          </cell>
        </row>
        <row r="71">
          <cell r="F71">
            <v>6250</v>
          </cell>
        </row>
        <row r="87">
          <cell r="F87">
            <v>6850</v>
          </cell>
        </row>
      </sheetData>
      <sheetData sheetId="18">
        <row r="33">
          <cell r="F33">
            <v>90</v>
          </cell>
        </row>
        <row r="50">
          <cell r="F50">
            <v>90</v>
          </cell>
        </row>
      </sheetData>
      <sheetData sheetId="19">
        <row r="6">
          <cell r="F6">
            <v>103675</v>
          </cell>
        </row>
        <row r="18">
          <cell r="F18">
            <v>10000</v>
          </cell>
        </row>
        <row r="32">
          <cell r="F32">
            <v>30000</v>
          </cell>
        </row>
        <row r="46">
          <cell r="F46">
            <v>143675</v>
          </cell>
        </row>
      </sheetData>
      <sheetData sheetId="22">
        <row r="5">
          <cell r="A5" t="str">
            <v>Vlastní příjmy:</v>
          </cell>
          <cell r="C5">
            <v>3209183</v>
          </cell>
        </row>
        <row r="6">
          <cell r="A6" t="str">
            <v>Přijaté dotace:</v>
          </cell>
          <cell r="C6">
            <v>3780182</v>
          </cell>
        </row>
        <row r="32">
          <cell r="A32" t="str">
            <v>Běžné příjmy:</v>
          </cell>
          <cell r="C32">
            <v>6984362</v>
          </cell>
        </row>
        <row r="33">
          <cell r="A33" t="str">
            <v>Kapitálové příjmy:</v>
          </cell>
          <cell r="C33">
            <v>5003</v>
          </cell>
        </row>
      </sheetData>
      <sheetData sheetId="23">
        <row r="5">
          <cell r="A5" t="str">
            <v>Běžné výdaje:</v>
          </cell>
          <cell r="D5">
            <v>5968590</v>
          </cell>
        </row>
        <row r="6">
          <cell r="A6" t="str">
            <v>Kapitálové výdaje:</v>
          </cell>
          <cell r="D6">
            <v>712295</v>
          </cell>
        </row>
        <row r="7">
          <cell r="A7" t="str">
            <v>Rezervy a nerozdělené položky:</v>
          </cell>
          <cell r="D7">
            <v>232675</v>
          </cell>
        </row>
      </sheetData>
      <sheetData sheetId="24">
        <row r="12">
          <cell r="C12" t="str">
            <v>Daňové příjmy</v>
          </cell>
          <cell r="D12">
            <v>2957180</v>
          </cell>
        </row>
        <row r="22">
          <cell r="C22" t="str">
            <v>Nedaňové příjmy</v>
          </cell>
          <cell r="D22">
            <v>247000</v>
          </cell>
        </row>
        <row r="26">
          <cell r="C26" t="str">
            <v>Kapitálové příjmy</v>
          </cell>
          <cell r="D26">
            <v>5003</v>
          </cell>
        </row>
        <row r="31">
          <cell r="C31" t="str">
            <v>Přijaté dotace</v>
          </cell>
          <cell r="D31">
            <v>3780182</v>
          </cell>
        </row>
      </sheetData>
      <sheetData sheetId="26">
        <row r="5">
          <cell r="A5" t="str">
            <v>zemědělství</v>
          </cell>
          <cell r="F5">
            <v>36040</v>
          </cell>
        </row>
        <row r="6">
          <cell r="A6" t="str">
            <v>školství</v>
          </cell>
          <cell r="F6">
            <v>3755030</v>
          </cell>
        </row>
        <row r="7">
          <cell r="A7" t="str">
            <v>kultura</v>
          </cell>
          <cell r="F7">
            <v>120510</v>
          </cell>
        </row>
        <row r="8">
          <cell r="A8" t="str">
            <v>zdravotnictví</v>
          </cell>
          <cell r="F8">
            <v>177810</v>
          </cell>
        </row>
        <row r="9">
          <cell r="A9" t="str">
            <v>životní prostředí</v>
          </cell>
          <cell r="F9">
            <v>5330</v>
          </cell>
        </row>
        <row r="10">
          <cell r="A10" t="str">
            <v>územní plánování</v>
          </cell>
          <cell r="F10">
            <v>500</v>
          </cell>
        </row>
        <row r="11">
          <cell r="A11" t="str">
            <v>doprava</v>
          </cell>
          <cell r="F11">
            <v>1097210</v>
          </cell>
        </row>
        <row r="12">
          <cell r="A12" t="str">
            <v>sociální věci</v>
          </cell>
          <cell r="F12">
            <v>349010</v>
          </cell>
        </row>
        <row r="13">
          <cell r="A13" t="str">
            <v>požární ochrana a IZS</v>
          </cell>
          <cell r="F13">
            <v>10020</v>
          </cell>
        </row>
        <row r="14">
          <cell r="A14" t="str">
            <v>zastupitelstvo kraje</v>
          </cell>
          <cell r="F14">
            <v>37730</v>
          </cell>
        </row>
        <row r="15">
          <cell r="A15" t="str">
            <v>krajský úřad</v>
          </cell>
          <cell r="F15">
            <v>215250</v>
          </cell>
        </row>
        <row r="16">
          <cell r="A16" t="str">
            <v>regionální rozvoj</v>
          </cell>
          <cell r="F16">
            <v>57700</v>
          </cell>
        </row>
        <row r="17">
          <cell r="A17" t="str">
            <v>nemovitý majetek</v>
          </cell>
          <cell r="F17">
            <v>87200</v>
          </cell>
        </row>
        <row r="18">
          <cell r="A18" t="str">
            <v>informatika</v>
          </cell>
          <cell r="F18">
            <v>19160</v>
          </cell>
        </row>
        <row r="19">
          <cell r="A19" t="str">
            <v>sekretariát regionální rady</v>
          </cell>
          <cell r="F19">
            <v>90</v>
          </cell>
        </row>
      </sheetData>
      <sheetData sheetId="27">
        <row r="5">
          <cell r="A5" t="str">
            <v>zemědělství</v>
          </cell>
          <cell r="F5">
            <v>59800</v>
          </cell>
        </row>
        <row r="6">
          <cell r="A6" t="str">
            <v>školství</v>
          </cell>
          <cell r="F6">
            <v>9500</v>
          </cell>
        </row>
        <row r="7">
          <cell r="A7" t="str">
            <v>kultura</v>
          </cell>
          <cell r="F7">
            <v>300</v>
          </cell>
        </row>
        <row r="8">
          <cell r="A8" t="str">
            <v>zdravotnictví</v>
          </cell>
          <cell r="F8">
            <v>180000</v>
          </cell>
        </row>
        <row r="9">
          <cell r="A9" t="str">
            <v>životní prostředí</v>
          </cell>
          <cell r="F9">
            <v>0</v>
          </cell>
        </row>
        <row r="10">
          <cell r="A10" t="str">
            <v>územní plánování</v>
          </cell>
          <cell r="F10">
            <v>7730</v>
          </cell>
        </row>
        <row r="11">
          <cell r="A11" t="str">
            <v>doprava</v>
          </cell>
          <cell r="F11">
            <v>0</v>
          </cell>
        </row>
        <row r="12">
          <cell r="A12" t="str">
            <v>sociální věci</v>
          </cell>
          <cell r="F12">
            <v>1250</v>
          </cell>
        </row>
        <row r="13">
          <cell r="A13" t="str">
            <v>požární ochrana a IZS</v>
          </cell>
          <cell r="F13">
            <v>5000</v>
          </cell>
        </row>
        <row r="14">
          <cell r="A14" t="str">
            <v>zastupitelstvo kraje</v>
          </cell>
          <cell r="F14">
            <v>100</v>
          </cell>
        </row>
        <row r="15">
          <cell r="A15" t="str">
            <v>krajský úřad</v>
          </cell>
          <cell r="F15">
            <v>3000</v>
          </cell>
        </row>
        <row r="16">
          <cell r="A16" t="str">
            <v>regionální rozvoj</v>
          </cell>
          <cell r="F16">
            <v>23000</v>
          </cell>
        </row>
        <row r="17">
          <cell r="A17" t="str">
            <v>nemovitý majetek</v>
          </cell>
          <cell r="F17">
            <v>415765</v>
          </cell>
        </row>
        <row r="18">
          <cell r="A18" t="str">
            <v>informatika</v>
          </cell>
          <cell r="F18">
            <v>6850</v>
          </cell>
        </row>
        <row r="19">
          <cell r="A19" t="str">
            <v>sekretariát regionální rady</v>
          </cell>
          <cell r="F19">
            <v>0</v>
          </cell>
        </row>
      </sheetData>
      <sheetData sheetId="28">
        <row r="5">
          <cell r="A5" t="str">
            <v>Odbor dopravy a silničního hospodářství</v>
          </cell>
          <cell r="C5">
            <v>1097210</v>
          </cell>
        </row>
        <row r="6">
          <cell r="A6" t="str">
            <v>Odbor kontroly</v>
          </cell>
          <cell r="C6">
            <v>700</v>
          </cell>
        </row>
        <row r="7">
          <cell r="A7" t="str">
            <v>Odbor sekretariátu hejtmana (PO a IZS)</v>
          </cell>
          <cell r="C7">
            <v>15020</v>
          </cell>
        </row>
        <row r="8">
          <cell r="A8" t="str">
            <v>Odbor informatiky</v>
          </cell>
          <cell r="C8">
            <v>26010</v>
          </cell>
        </row>
        <row r="9">
          <cell r="A9" t="str">
            <v>Odbor ekonomický</v>
          </cell>
          <cell r="C9">
            <v>147495</v>
          </cell>
        </row>
        <row r="10">
          <cell r="A10" t="str">
            <v>Sekretariát hejtmana</v>
          </cell>
          <cell r="C10">
            <v>36940</v>
          </cell>
        </row>
        <row r="11">
          <cell r="A11" t="str">
            <v>Sekretariát ředitele</v>
          </cell>
          <cell r="C11">
            <v>214620</v>
          </cell>
        </row>
        <row r="12">
          <cell r="A12" t="str">
            <v>Odbor lesního a vodního hospodářství a zemědělství</v>
          </cell>
          <cell r="C12">
            <v>95840</v>
          </cell>
        </row>
        <row r="13">
          <cell r="A13" t="str">
            <v>Odbor školství, mládeže a sportu</v>
          </cell>
          <cell r="C13">
            <v>3773530</v>
          </cell>
        </row>
        <row r="14">
          <cell r="A14" t="str">
            <v>Odbor kultury a památkové péče</v>
          </cell>
          <cell r="C14">
            <v>120810</v>
          </cell>
        </row>
        <row r="15">
          <cell r="A15" t="str">
            <v>Odbor sociálních věcí a zdravotnictví</v>
          </cell>
          <cell r="C15">
            <v>788070</v>
          </cell>
        </row>
        <row r="16">
          <cell r="A16" t="str">
            <v>Odbor životního prostředí</v>
          </cell>
          <cell r="C16">
            <v>5330</v>
          </cell>
        </row>
        <row r="17">
          <cell r="A17" t="str">
            <v>Odbor územního plánování a stavebního řádu</v>
          </cell>
          <cell r="C17">
            <v>8230</v>
          </cell>
        </row>
        <row r="18">
          <cell r="A18" t="str">
            <v>Odbor majetkový</v>
          </cell>
          <cell r="C18">
            <v>502965</v>
          </cell>
        </row>
        <row r="19">
          <cell r="A19" t="str">
            <v>Odbor regionálního rozvoje</v>
          </cell>
          <cell r="C19">
            <v>80700</v>
          </cell>
        </row>
        <row r="20">
          <cell r="A20" t="str">
            <v>Oddělení sekretariátu regionální rady NUTS</v>
          </cell>
          <cell r="C20">
            <v>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Přílohy"/>
      <sheetName val="Š1"/>
      <sheetName val="Š2"/>
      <sheetName val="Š3"/>
      <sheetName val="Š4"/>
      <sheetName val="K1"/>
      <sheetName val="K2"/>
      <sheetName val="D1"/>
      <sheetName val="D2"/>
      <sheetName val="SV1"/>
      <sheetName val="Z1"/>
      <sheetName val="Z2"/>
      <sheetName val="KR1"/>
      <sheetName val="KR2"/>
      <sheetName val="M1"/>
      <sheetName val="M2"/>
      <sheetName val="M3"/>
      <sheetName val="M4"/>
      <sheetName val="I1"/>
      <sheetName val="R1"/>
      <sheetName val="Tab a grafy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23">
        <row r="32">
          <cell r="A32" t="str">
            <v>Běžné příjmy:</v>
          </cell>
          <cell r="C32">
            <v>6984362</v>
          </cell>
        </row>
        <row r="33">
          <cell r="A33" t="str">
            <v>Kapitálové příjmy:</v>
          </cell>
          <cell r="C33">
            <v>5003</v>
          </cell>
        </row>
      </sheetData>
      <sheetData sheetId="24">
        <row r="5">
          <cell r="A5" t="str">
            <v>Běžné výdaje:</v>
          </cell>
          <cell r="D5">
            <v>5823690</v>
          </cell>
        </row>
        <row r="6">
          <cell r="A6" t="str">
            <v>Kapitálové výdaje:</v>
          </cell>
          <cell r="D6">
            <v>273530</v>
          </cell>
        </row>
        <row r="7">
          <cell r="A7" t="str">
            <v>Rezervy a nerozdělené položky:</v>
          </cell>
          <cell r="D7">
            <v>816340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Příjmy"/>
      <sheetName val="Zem."/>
      <sheetName val="Škol."/>
      <sheetName val="Kult"/>
      <sheetName val="Zdrav."/>
      <sheetName val="ŽP"/>
      <sheetName val="Územ.pl."/>
      <sheetName val="Dopr."/>
      <sheetName val="Soc."/>
      <sheetName val="PO"/>
      <sheetName val="Zast."/>
      <sheetName val="Kr.úřad"/>
      <sheetName val="Reg."/>
      <sheetName val="Nem."/>
      <sheetName val="Infor."/>
      <sheetName val="Nuts"/>
      <sheetName val="Rezerva"/>
      <sheetName val="Závaz ukaz"/>
      <sheetName val="Seznam př.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24">
        <row r="12">
          <cell r="C12" t="str">
            <v>Daňové příjmy</v>
          </cell>
          <cell r="D12">
            <v>2957180</v>
          </cell>
        </row>
        <row r="22">
          <cell r="C22" t="str">
            <v>Nedaňové příjmy</v>
          </cell>
          <cell r="D22">
            <v>247000</v>
          </cell>
        </row>
        <row r="26">
          <cell r="C26" t="str">
            <v>Kapitálové příjmy</v>
          </cell>
          <cell r="D26">
            <v>5003</v>
          </cell>
        </row>
        <row r="31">
          <cell r="C31" t="str">
            <v>Přijaté dotace</v>
          </cell>
          <cell r="D31">
            <v>3780182</v>
          </cell>
        </row>
      </sheetData>
      <sheetData sheetId="26">
        <row r="5">
          <cell r="A5" t="str">
            <v>zemědělství</v>
          </cell>
          <cell r="F5">
            <v>36040</v>
          </cell>
        </row>
        <row r="6">
          <cell r="A6" t="str">
            <v>školství</v>
          </cell>
          <cell r="F6">
            <v>3755030</v>
          </cell>
        </row>
        <row r="7">
          <cell r="A7" t="str">
            <v>kultura</v>
          </cell>
          <cell r="F7">
            <v>120510</v>
          </cell>
        </row>
        <row r="8">
          <cell r="A8" t="str">
            <v>zdravotnictví</v>
          </cell>
          <cell r="F8">
            <v>177810</v>
          </cell>
        </row>
        <row r="9">
          <cell r="A9" t="str">
            <v>životní prostředí</v>
          </cell>
          <cell r="F9">
            <v>5330</v>
          </cell>
        </row>
        <row r="10">
          <cell r="A10" t="str">
            <v>územní plánování</v>
          </cell>
          <cell r="F10">
            <v>500</v>
          </cell>
        </row>
        <row r="11">
          <cell r="A11" t="str">
            <v>doprava</v>
          </cell>
          <cell r="F11">
            <v>1097210</v>
          </cell>
        </row>
        <row r="12">
          <cell r="A12" t="str">
            <v>sociální věci</v>
          </cell>
          <cell r="F12">
            <v>349010</v>
          </cell>
        </row>
        <row r="13">
          <cell r="A13" t="str">
            <v>požární ochrana a IZS</v>
          </cell>
          <cell r="F13">
            <v>10020</v>
          </cell>
        </row>
        <row r="14">
          <cell r="A14" t="str">
            <v>zastupitelstvo kraje</v>
          </cell>
          <cell r="F14">
            <v>37730</v>
          </cell>
        </row>
        <row r="15">
          <cell r="A15" t="str">
            <v>krajský úřad</v>
          </cell>
          <cell r="F15">
            <v>215250</v>
          </cell>
        </row>
        <row r="16">
          <cell r="A16" t="str">
            <v>regionální rozvoj</v>
          </cell>
          <cell r="F16">
            <v>57700</v>
          </cell>
        </row>
        <row r="17">
          <cell r="A17" t="str">
            <v>nemovitý majetek</v>
          </cell>
          <cell r="F17">
            <v>156700</v>
          </cell>
        </row>
        <row r="18">
          <cell r="A18" t="str">
            <v>informatika</v>
          </cell>
          <cell r="F18">
            <v>19160</v>
          </cell>
        </row>
        <row r="19">
          <cell r="A19" t="str">
            <v>sekretariát regionální rady</v>
          </cell>
          <cell r="F19">
            <v>90</v>
          </cell>
        </row>
      </sheetData>
      <sheetData sheetId="27">
        <row r="5">
          <cell r="A5" t="str">
            <v>zemědělství</v>
          </cell>
          <cell r="F5">
            <v>59800</v>
          </cell>
        </row>
        <row r="6">
          <cell r="A6" t="str">
            <v>školství</v>
          </cell>
          <cell r="F6">
            <v>9500</v>
          </cell>
        </row>
        <row r="7">
          <cell r="A7" t="str">
            <v>kultura</v>
          </cell>
          <cell r="F7">
            <v>300</v>
          </cell>
        </row>
        <row r="8">
          <cell r="A8" t="str">
            <v>zdravotnictví</v>
          </cell>
          <cell r="F8">
            <v>180000</v>
          </cell>
        </row>
        <row r="9">
          <cell r="A9" t="str">
            <v>životní prostředí</v>
          </cell>
          <cell r="F9">
            <v>0</v>
          </cell>
        </row>
        <row r="10">
          <cell r="A10" t="str">
            <v>územní plánování</v>
          </cell>
          <cell r="F10">
            <v>7730</v>
          </cell>
        </row>
        <row r="11">
          <cell r="A11" t="str">
            <v>doprava</v>
          </cell>
          <cell r="F11">
            <v>0</v>
          </cell>
        </row>
        <row r="12">
          <cell r="A12" t="str">
            <v>sociální věci</v>
          </cell>
          <cell r="F12">
            <v>1250</v>
          </cell>
        </row>
        <row r="13">
          <cell r="A13" t="str">
            <v>požární ochrana a IZS</v>
          </cell>
          <cell r="F13">
            <v>5000</v>
          </cell>
        </row>
        <row r="14">
          <cell r="A14" t="str">
            <v>zastupitelstvo kraje</v>
          </cell>
          <cell r="F14">
            <v>100</v>
          </cell>
        </row>
        <row r="15">
          <cell r="A15" t="str">
            <v>krajský úřad</v>
          </cell>
          <cell r="F15">
            <v>3000</v>
          </cell>
        </row>
        <row r="16">
          <cell r="A16" t="str">
            <v>regionální rozvoj</v>
          </cell>
          <cell r="F16">
            <v>23000</v>
          </cell>
        </row>
        <row r="17">
          <cell r="A17" t="str">
            <v>nemovitý majetek</v>
          </cell>
          <cell r="F17">
            <v>340465</v>
          </cell>
        </row>
        <row r="18">
          <cell r="A18" t="str">
            <v>informatika</v>
          </cell>
          <cell r="F18">
            <v>6850</v>
          </cell>
        </row>
        <row r="19">
          <cell r="A19" t="str">
            <v>sekretariát regionální rady</v>
          </cell>
          <cell r="F19">
            <v>0</v>
          </cell>
        </row>
      </sheetData>
      <sheetData sheetId="28">
        <row r="5">
          <cell r="A5" t="str">
            <v>Odbor dopravy a silničního hospodářství</v>
          </cell>
          <cell r="C5">
            <v>1097210</v>
          </cell>
        </row>
        <row r="6">
          <cell r="A6" t="str">
            <v>Odbor kontroly</v>
          </cell>
          <cell r="C6">
            <v>700</v>
          </cell>
        </row>
        <row r="7">
          <cell r="A7" t="str">
            <v>Bezpečnostní komise rady kraje</v>
          </cell>
          <cell r="C7">
            <v>15020</v>
          </cell>
        </row>
        <row r="8">
          <cell r="A8" t="str">
            <v>Odbor informatiky</v>
          </cell>
          <cell r="C8">
            <v>26010</v>
          </cell>
        </row>
        <row r="9">
          <cell r="A9" t="str">
            <v>Odbor ekonomický</v>
          </cell>
          <cell r="C9">
            <v>149475</v>
          </cell>
        </row>
        <row r="10">
          <cell r="A10" t="str">
            <v>Sekretariát hejtmana</v>
          </cell>
          <cell r="C10">
            <v>37130</v>
          </cell>
        </row>
        <row r="11">
          <cell r="A11" t="str">
            <v>Sekretariát ředitele</v>
          </cell>
          <cell r="C11">
            <v>218250</v>
          </cell>
        </row>
        <row r="12">
          <cell r="A12" t="str">
            <v>Odbor lesního a vodního hospodářství a zemědělství</v>
          </cell>
          <cell r="C12">
            <v>95840</v>
          </cell>
        </row>
        <row r="13">
          <cell r="A13" t="str">
            <v>Odbor školství, mládeže a sportu</v>
          </cell>
          <cell r="C13">
            <v>3773530</v>
          </cell>
        </row>
        <row r="14">
          <cell r="A14" t="str">
            <v>Odbor kultury a památkové péče</v>
          </cell>
          <cell r="C14">
            <v>120810</v>
          </cell>
        </row>
        <row r="15">
          <cell r="A15" t="str">
            <v>Odbor sociálních věcí a zdravotnictví</v>
          </cell>
          <cell r="C15">
            <v>788070</v>
          </cell>
        </row>
        <row r="16">
          <cell r="A16" t="str">
            <v>Odbor životního prostředí</v>
          </cell>
          <cell r="C16">
            <v>5330</v>
          </cell>
        </row>
        <row r="17">
          <cell r="A17" t="str">
            <v>Odbor územního plánování a stavebního řádu</v>
          </cell>
          <cell r="C17">
            <v>8230</v>
          </cell>
        </row>
        <row r="18">
          <cell r="A18" t="str">
            <v>Odbor majetkový</v>
          </cell>
          <cell r="C18">
            <v>497165</v>
          </cell>
        </row>
        <row r="19">
          <cell r="A19" t="str">
            <v>Odbor regionálního rozvoje</v>
          </cell>
          <cell r="C19">
            <v>80700</v>
          </cell>
        </row>
        <row r="20">
          <cell r="A20" t="str">
            <v>Oddělení sekretariátu regionální rady NUTS</v>
          </cell>
          <cell r="C20">
            <v>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Přílohy"/>
      <sheetName val="Š1"/>
      <sheetName val="Š2"/>
      <sheetName val="Š3"/>
      <sheetName val="Š4"/>
      <sheetName val="K1"/>
      <sheetName val="K2"/>
      <sheetName val="D1"/>
      <sheetName val="D2"/>
      <sheetName val="SV1"/>
      <sheetName val="Z1"/>
      <sheetName val="Z2"/>
      <sheetName val="KR1"/>
      <sheetName val="KR2"/>
      <sheetName val="M1"/>
      <sheetName val="M2"/>
      <sheetName val="M3"/>
      <sheetName val="M4"/>
      <sheetName val="I1"/>
      <sheetName val="R1"/>
      <sheetName val="Tab a grafy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24">
        <row r="5">
          <cell r="A5" t="str">
            <v>Běžné výdaje:</v>
          </cell>
          <cell r="D5">
            <v>5823690</v>
          </cell>
        </row>
        <row r="6">
          <cell r="A6" t="str">
            <v>Kapitálové výdaje:</v>
          </cell>
          <cell r="D6">
            <v>273530</v>
          </cell>
        </row>
        <row r="7">
          <cell r="A7" t="str">
            <v>Rezervy a nerozdělené položky:</v>
          </cell>
          <cell r="D7">
            <v>816340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2">
        <row r="59">
          <cell r="E59">
            <v>96791.58846246143</v>
          </cell>
          <cell r="F59">
            <v>94375.81075380831</v>
          </cell>
          <cell r="G59">
            <v>100189.61316947507</v>
          </cell>
          <cell r="H59">
            <v>110203.68057343863</v>
          </cell>
          <cell r="I59">
            <v>122481.30704081655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zdělení příspěvku"/>
    </sheetNames>
    <sheetDataSet>
      <sheetData sheetId="0">
        <row r="42">
          <cell r="F42" t="str">
            <v>Havlíčkův  Brod</v>
          </cell>
          <cell r="G42" t="str">
            <v>Jihlava</v>
          </cell>
          <cell r="H42" t="str">
            <v>Pelhřimov</v>
          </cell>
          <cell r="I42" t="str">
            <v>Třebíč</v>
          </cell>
          <cell r="J42" t="str">
            <v>Žďár nad Sázavou</v>
          </cell>
        </row>
        <row r="43">
          <cell r="A43" t="str">
            <v>1. Složka příspěvku - zimní údržba </v>
          </cell>
          <cell r="E43" t="str">
            <v>tis. Kč</v>
          </cell>
          <cell r="F43">
            <v>34708.24424548458</v>
          </cell>
          <cell r="G43">
            <v>29841.32645399049</v>
          </cell>
          <cell r="H43">
            <v>37999.87401543315</v>
          </cell>
          <cell r="I43">
            <v>35701.26248256196</v>
          </cell>
          <cell r="J43">
            <v>45163.99280252986</v>
          </cell>
        </row>
        <row r="44">
          <cell r="A44" t="str">
            <v>2. Složka příspěvku - souvislé opravy</v>
          </cell>
          <cell r="E44" t="str">
            <v>tis. Kč</v>
          </cell>
          <cell r="F44">
            <v>12587.800000000001</v>
          </cell>
          <cell r="G44">
            <v>10095.400000000001</v>
          </cell>
          <cell r="H44">
            <v>12231.5</v>
          </cell>
          <cell r="I44">
            <v>14426.699999999999</v>
          </cell>
          <cell r="J44">
            <v>15098.100000000002</v>
          </cell>
        </row>
        <row r="45">
          <cell r="A45" t="str">
            <v>3. Složka příspěvku - běžná údržba</v>
          </cell>
          <cell r="E45" t="str">
            <v>tis. Kč</v>
          </cell>
          <cell r="F45">
            <v>51405.360834022744</v>
          </cell>
          <cell r="G45">
            <v>52237.57018550815</v>
          </cell>
          <cell r="H45">
            <v>50151.36600398979</v>
          </cell>
          <cell r="I45">
            <v>60852.156018137255</v>
          </cell>
          <cell r="J45">
            <v>61541.84695834207</v>
          </cell>
        </row>
        <row r="46">
          <cell r="F46">
            <v>98701.40507950733</v>
          </cell>
          <cell r="G46">
            <v>92174.29663949864</v>
          </cell>
          <cell r="H46">
            <v>100382.74001942294</v>
          </cell>
          <cell r="I46">
            <v>110980.1185006992</v>
          </cell>
          <cell r="J46">
            <v>121803.93976087193</v>
          </cell>
        </row>
        <row r="48">
          <cell r="F48">
            <v>95280</v>
          </cell>
          <cell r="G48">
            <v>96982</v>
          </cell>
          <cell r="H48">
            <v>100385</v>
          </cell>
          <cell r="I48">
            <v>108892</v>
          </cell>
          <cell r="J48">
            <v>122503</v>
          </cell>
        </row>
        <row r="55">
          <cell r="F55" t="str">
            <v>Havlíčkův  Brod</v>
          </cell>
          <cell r="G55" t="str">
            <v>Jihlava</v>
          </cell>
          <cell r="H55" t="str">
            <v>Pelhřimov</v>
          </cell>
          <cell r="I55" t="str">
            <v>Třebíč</v>
          </cell>
          <cell r="J55" t="str">
            <v>Žďár nad Sázavou</v>
          </cell>
        </row>
        <row r="56">
          <cell r="A56" t="str">
            <v>Celkem příspěvek na rok 2004</v>
          </cell>
          <cell r="F56" t="str">
            <v>95 280 (18,18%)</v>
          </cell>
          <cell r="G56" t="str">
            <v>96 982 (18,51%)</v>
          </cell>
          <cell r="H56" t="str">
            <v>100 385 (19,16%)</v>
          </cell>
          <cell r="I56" t="str">
            <v>108 892 (20,78%)</v>
          </cell>
          <cell r="J56" t="str">
            <v>122 503 (23,38%)</v>
          </cell>
        </row>
        <row r="57">
          <cell r="A57" t="str">
            <v>Celkem příspěvek na rok 2005</v>
          </cell>
          <cell r="F57" t="str">
            <v>96 653 (18,44%)</v>
          </cell>
          <cell r="G57" t="str">
            <v>94 657 (18,06%)</v>
          </cell>
          <cell r="H57" t="str">
            <v>100 459 (19,17%)</v>
          </cell>
          <cell r="I57" t="str">
            <v>110 027 (20,99%)</v>
          </cell>
          <cell r="J57" t="str">
            <v>122 246 (23,33%)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.úřad"/>
      <sheetName val="PŘÍLOHA KÚ1"/>
      <sheetName val="PŘÍLOHA KÚ2 (SF)"/>
      <sheetName val="KOMENTÁŘ"/>
    </sheetNames>
    <sheetDataSet>
      <sheetData sheetId="3">
        <row r="5">
          <cell r="G5">
            <v>120960</v>
          </cell>
        </row>
        <row r="12">
          <cell r="G12">
            <v>650</v>
          </cell>
        </row>
        <row r="15">
          <cell r="G15">
            <v>32393.088000000003</v>
          </cell>
        </row>
        <row r="19">
          <cell r="G19">
            <v>11212.992</v>
          </cell>
        </row>
        <row r="23">
          <cell r="G23">
            <v>508.032</v>
          </cell>
        </row>
        <row r="29">
          <cell r="G29">
            <v>70</v>
          </cell>
        </row>
        <row r="32">
          <cell r="G32">
            <v>10</v>
          </cell>
        </row>
        <row r="35">
          <cell r="G35">
            <v>120</v>
          </cell>
        </row>
        <row r="38">
          <cell r="G38">
            <v>500</v>
          </cell>
        </row>
        <row r="42">
          <cell r="G42">
            <v>2000</v>
          </cell>
        </row>
        <row r="46">
          <cell r="G46">
            <v>3500</v>
          </cell>
        </row>
        <row r="57">
          <cell r="G57">
            <v>350</v>
          </cell>
        </row>
        <row r="63">
          <cell r="G63">
            <v>200</v>
          </cell>
        </row>
        <row r="66">
          <cell r="G66">
            <v>1600</v>
          </cell>
        </row>
        <row r="72">
          <cell r="G72">
            <v>3600</v>
          </cell>
        </row>
        <row r="78">
          <cell r="G78">
            <v>1500</v>
          </cell>
        </row>
        <row r="84">
          <cell r="G84">
            <v>2600</v>
          </cell>
        </row>
        <row r="88">
          <cell r="G88">
            <v>3500</v>
          </cell>
        </row>
        <row r="95">
          <cell r="G95">
            <v>1800</v>
          </cell>
        </row>
        <row r="107">
          <cell r="G107">
            <v>1300</v>
          </cell>
        </row>
        <row r="120">
          <cell r="G120">
            <v>4500</v>
          </cell>
        </row>
        <row r="128">
          <cell r="G128">
            <v>8000</v>
          </cell>
        </row>
        <row r="141">
          <cell r="G141">
            <v>1000</v>
          </cell>
        </row>
        <row r="145">
          <cell r="G145">
            <v>3200</v>
          </cell>
        </row>
        <row r="149">
          <cell r="G149">
            <v>300</v>
          </cell>
        </row>
        <row r="151">
          <cell r="G151">
            <v>100</v>
          </cell>
        </row>
        <row r="156">
          <cell r="G156">
            <v>250</v>
          </cell>
        </row>
        <row r="159">
          <cell r="G159">
            <v>50</v>
          </cell>
        </row>
        <row r="161">
          <cell r="G161">
            <v>200</v>
          </cell>
        </row>
        <row r="164">
          <cell r="G164">
            <v>50</v>
          </cell>
        </row>
        <row r="166">
          <cell r="G166">
            <v>80</v>
          </cell>
        </row>
        <row r="172">
          <cell r="G172">
            <v>1000</v>
          </cell>
        </row>
        <row r="174">
          <cell r="G174">
            <v>0</v>
          </cell>
        </row>
        <row r="176">
          <cell r="G176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I23" sqref="I23"/>
    </sheetView>
  </sheetViews>
  <sheetFormatPr defaultColWidth="9.00390625" defaultRowHeight="12.75"/>
  <sheetData>
    <row r="1" ht="12.75">
      <c r="H1" s="13"/>
    </row>
    <row r="2" spans="6:10" ht="12.75">
      <c r="F2" s="13"/>
      <c r="H2" s="13" t="s">
        <v>674</v>
      </c>
      <c r="I2" s="13"/>
      <c r="J2" s="13"/>
    </row>
    <row r="3" spans="8:10" ht="15" customHeight="1">
      <c r="H3" s="13" t="s">
        <v>106</v>
      </c>
      <c r="J3" s="13"/>
    </row>
    <row r="4" ht="12.75" customHeight="1">
      <c r="H4" s="13"/>
    </row>
    <row r="8" spans="1:9" ht="12.75">
      <c r="A8" s="779" t="s">
        <v>615</v>
      </c>
      <c r="B8" s="780"/>
      <c r="C8" s="780"/>
      <c r="D8" s="780"/>
      <c r="E8" s="780"/>
      <c r="F8" s="780"/>
      <c r="G8" s="780"/>
      <c r="H8" s="780"/>
      <c r="I8" s="780"/>
    </row>
    <row r="9" spans="1:9" ht="12.75">
      <c r="A9" s="780"/>
      <c r="B9" s="780"/>
      <c r="C9" s="780"/>
      <c r="D9" s="780"/>
      <c r="E9" s="780"/>
      <c r="F9" s="780"/>
      <c r="G9" s="780"/>
      <c r="H9" s="780"/>
      <c r="I9" s="78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8" ht="12.75" customHeight="1"/>
    <row r="29" ht="12.75" customHeight="1">
      <c r="L29" s="1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4" spans="1:9" ht="12.75" customHeight="1">
      <c r="A44" s="781" t="s">
        <v>900</v>
      </c>
      <c r="B44" s="779"/>
      <c r="C44" s="779"/>
      <c r="D44" s="779"/>
      <c r="E44" s="779"/>
      <c r="F44" s="779"/>
      <c r="G44" s="779"/>
      <c r="H44" s="779"/>
      <c r="I44" s="779"/>
    </row>
    <row r="45" spans="1:9" ht="12.75">
      <c r="A45" s="779"/>
      <c r="B45" s="779"/>
      <c r="C45" s="779"/>
      <c r="D45" s="779"/>
      <c r="E45" s="779"/>
      <c r="F45" s="779"/>
      <c r="G45" s="779"/>
      <c r="H45" s="779"/>
      <c r="I45" s="779"/>
    </row>
    <row r="46" spans="1:9" ht="12.75">
      <c r="A46" s="782"/>
      <c r="B46" s="783"/>
      <c r="C46" s="783"/>
      <c r="D46" s="783"/>
      <c r="E46" s="783"/>
      <c r="F46" s="783"/>
      <c r="G46" s="783"/>
      <c r="H46" s="783"/>
      <c r="I46" s="783"/>
    </row>
    <row r="47" spans="1:9" ht="12.75">
      <c r="A47" s="783"/>
      <c r="B47" s="783"/>
      <c r="C47" s="783"/>
      <c r="D47" s="783"/>
      <c r="E47" s="783"/>
      <c r="F47" s="783"/>
      <c r="G47" s="783"/>
      <c r="H47" s="783"/>
      <c r="I47" s="783"/>
    </row>
    <row r="48" ht="12.75">
      <c r="E48" s="96"/>
    </row>
    <row r="49" ht="12.75">
      <c r="E49" s="96"/>
    </row>
    <row r="52" ht="12.75">
      <c r="H52" s="13"/>
    </row>
    <row r="53" ht="12.75">
      <c r="F53" s="13"/>
    </row>
    <row r="54" ht="18">
      <c r="H54" s="383"/>
    </row>
  </sheetData>
  <mergeCells count="3">
    <mergeCell ref="A8:I9"/>
    <mergeCell ref="A44:I45"/>
    <mergeCell ref="A46:I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K3" sqref="K3"/>
    </sheetView>
  </sheetViews>
  <sheetFormatPr defaultColWidth="9.00390625" defaultRowHeight="12.75"/>
  <cols>
    <col min="1" max="1" width="4.375" style="0" customWidth="1"/>
    <col min="2" max="2" width="24.125" style="0" customWidth="1"/>
    <col min="3" max="3" width="5.125" style="0" customWidth="1"/>
    <col min="4" max="4" width="8.125" style="0" customWidth="1"/>
    <col min="5" max="5" width="8.25390625" style="0" customWidth="1"/>
    <col min="6" max="6" width="7.875" style="0" customWidth="1"/>
    <col min="7" max="7" width="8.125" style="0" customWidth="1"/>
    <col min="8" max="8" width="8.00390625" style="0" customWidth="1"/>
    <col min="9" max="9" width="7.75390625" style="0" customWidth="1"/>
  </cols>
  <sheetData>
    <row r="1" spans="1:10" ht="15.75">
      <c r="A1" s="770" t="s">
        <v>1199</v>
      </c>
      <c r="B1" s="770"/>
      <c r="C1" s="770"/>
      <c r="D1" s="770"/>
      <c r="E1" s="770"/>
      <c r="F1" s="770"/>
      <c r="G1" s="770"/>
      <c r="H1" s="780"/>
      <c r="I1" s="780"/>
      <c r="J1" s="780"/>
    </row>
    <row r="2" ht="12.75">
      <c r="J2" s="90"/>
    </row>
    <row r="4" spans="1:9" ht="14.25" customHeight="1">
      <c r="A4" s="127" t="s">
        <v>1105</v>
      </c>
      <c r="B4" s="127"/>
      <c r="C4" s="860">
        <v>548090</v>
      </c>
      <c r="D4" s="861"/>
      <c r="E4" s="858" t="s">
        <v>628</v>
      </c>
      <c r="F4" s="859"/>
      <c r="G4" s="127" t="s">
        <v>1106</v>
      </c>
      <c r="H4" s="127"/>
      <c r="I4" s="127"/>
    </row>
    <row r="5" spans="1:10" ht="12.75">
      <c r="A5" s="473" t="s">
        <v>1170</v>
      </c>
      <c r="B5" s="473"/>
      <c r="C5" s="848">
        <v>191832</v>
      </c>
      <c r="D5" s="848"/>
      <c r="E5" s="127" t="s">
        <v>1106</v>
      </c>
      <c r="F5" s="127"/>
      <c r="G5" s="127" t="s">
        <v>1107</v>
      </c>
      <c r="H5" s="127"/>
      <c r="I5" s="475">
        <v>35</v>
      </c>
      <c r="J5" s="476" t="s">
        <v>544</v>
      </c>
    </row>
    <row r="6" spans="1:10" ht="12.75">
      <c r="A6" s="851" t="s">
        <v>1171</v>
      </c>
      <c r="B6" s="851"/>
      <c r="C6" s="848">
        <v>63286</v>
      </c>
      <c r="D6" s="848"/>
      <c r="E6" s="127" t="s">
        <v>1106</v>
      </c>
      <c r="F6" s="127"/>
      <c r="G6" s="127" t="s">
        <v>1173</v>
      </c>
      <c r="H6" s="127"/>
      <c r="I6" s="477">
        <f>C6/C4*100</f>
        <v>11.546643799376016</v>
      </c>
      <c r="J6" s="476" t="s">
        <v>544</v>
      </c>
    </row>
    <row r="7" spans="1:10" ht="12.75">
      <c r="A7" s="473" t="s">
        <v>1172</v>
      </c>
      <c r="B7" s="473"/>
      <c r="C7" s="848">
        <v>292972</v>
      </c>
      <c r="D7" s="848"/>
      <c r="E7" s="127" t="s">
        <v>1106</v>
      </c>
      <c r="F7" s="478"/>
      <c r="G7" s="127" t="s">
        <v>1108</v>
      </c>
      <c r="H7" s="127"/>
      <c r="I7" s="477">
        <f>C7/C4*100</f>
        <v>53.45326497473043</v>
      </c>
      <c r="J7" s="476" t="s">
        <v>544</v>
      </c>
    </row>
    <row r="8" spans="1:10" ht="12.75">
      <c r="A8" s="473"/>
      <c r="B8" s="473"/>
      <c r="C8" s="474"/>
      <c r="D8" s="474"/>
      <c r="E8" s="127"/>
      <c r="F8" s="478"/>
      <c r="G8" s="127"/>
      <c r="H8" s="127"/>
      <c r="I8" s="479"/>
      <c r="J8" s="476"/>
    </row>
    <row r="9" spans="1:4" ht="16.5" thickBot="1">
      <c r="A9" s="480" t="s">
        <v>1168</v>
      </c>
      <c r="B9" s="127"/>
      <c r="C9" s="127"/>
      <c r="D9" s="127"/>
    </row>
    <row r="10" spans="1:10" ht="41.25" customHeight="1" thickBot="1">
      <c r="A10" s="481" t="s">
        <v>1109</v>
      </c>
      <c r="B10" s="482" t="s">
        <v>1110</v>
      </c>
      <c r="C10" s="483" t="s">
        <v>1111</v>
      </c>
      <c r="D10" s="484" t="s">
        <v>1112</v>
      </c>
      <c r="E10" s="485" t="s">
        <v>1113</v>
      </c>
      <c r="F10" s="486" t="s">
        <v>1114</v>
      </c>
      <c r="G10" s="486" t="s">
        <v>1115</v>
      </c>
      <c r="H10" s="486" t="s">
        <v>1116</v>
      </c>
      <c r="I10" s="487" t="s">
        <v>1117</v>
      </c>
      <c r="J10" s="481" t="s">
        <v>1118</v>
      </c>
    </row>
    <row r="11" spans="1:10" ht="36.75" customHeight="1" thickBot="1">
      <c r="A11" s="849" t="s">
        <v>1119</v>
      </c>
      <c r="B11" s="850"/>
      <c r="C11" s="850"/>
      <c r="D11" s="850"/>
      <c r="E11" s="488">
        <v>944.7</v>
      </c>
      <c r="F11" s="489">
        <v>707.1</v>
      </c>
      <c r="G11" s="489">
        <v>897.5</v>
      </c>
      <c r="H11" s="489">
        <v>1053.6</v>
      </c>
      <c r="I11" s="489">
        <v>976.6</v>
      </c>
      <c r="J11" s="490">
        <f>SUM(E11:I11)</f>
        <v>4579.5</v>
      </c>
    </row>
    <row r="12" spans="1:10" ht="12.75">
      <c r="A12" s="491" t="s">
        <v>1120</v>
      </c>
      <c r="B12" s="492" t="s">
        <v>1121</v>
      </c>
      <c r="C12" s="493"/>
      <c r="D12" s="494"/>
      <c r="E12" s="495"/>
      <c r="F12" s="495"/>
      <c r="G12" s="495"/>
      <c r="H12" s="495"/>
      <c r="I12" s="496"/>
      <c r="J12" s="497"/>
    </row>
    <row r="13" spans="1:10" ht="12.75">
      <c r="A13" s="498" t="s">
        <v>1122</v>
      </c>
      <c r="B13" s="499" t="s">
        <v>1123</v>
      </c>
      <c r="C13" s="500" t="s">
        <v>1124</v>
      </c>
      <c r="D13" s="501"/>
      <c r="E13" s="502">
        <v>1.3</v>
      </c>
      <c r="F13" s="503">
        <v>1.5</v>
      </c>
      <c r="G13" s="503">
        <v>1.5</v>
      </c>
      <c r="H13" s="503">
        <v>1.2</v>
      </c>
      <c r="I13" s="504">
        <v>1.5</v>
      </c>
      <c r="J13" s="505">
        <f>SUM(E13:I13)</f>
        <v>7</v>
      </c>
    </row>
    <row r="14" spans="1:10" ht="13.5" thickBot="1">
      <c r="A14" s="506" t="s">
        <v>1155</v>
      </c>
      <c r="B14" s="507" t="s">
        <v>1156</v>
      </c>
      <c r="C14" s="508" t="s">
        <v>1132</v>
      </c>
      <c r="D14" s="509"/>
      <c r="E14" s="510">
        <f>E11*E13</f>
        <v>1228.1100000000001</v>
      </c>
      <c r="F14" s="510">
        <f>F11*F13</f>
        <v>1060.65</v>
      </c>
      <c r="G14" s="510">
        <f>G11*G13</f>
        <v>1346.25</v>
      </c>
      <c r="H14" s="510">
        <f>H11*H13</f>
        <v>1264.32</v>
      </c>
      <c r="I14" s="511">
        <f>I11*I13</f>
        <v>1464.9</v>
      </c>
      <c r="J14" s="512">
        <f>SUM(E14:I14)</f>
        <v>6364.23</v>
      </c>
    </row>
    <row r="15" spans="1:10" ht="13.5" thickBot="1">
      <c r="A15" s="513" t="s">
        <v>1169</v>
      </c>
      <c r="B15" s="514" t="s">
        <v>1174</v>
      </c>
      <c r="C15" s="515" t="s">
        <v>1167</v>
      </c>
      <c r="D15" s="516"/>
      <c r="E15" s="517">
        <f>C5/J14*E14</f>
        <v>37017.957792223104</v>
      </c>
      <c r="F15" s="517">
        <f>C5/J14*F14</f>
        <v>31970.342178079678</v>
      </c>
      <c r="G15" s="517">
        <f>C5/J14*G14</f>
        <v>40578.959277084585</v>
      </c>
      <c r="H15" s="517">
        <f>C5/J14*H14</f>
        <v>38109.40746013265</v>
      </c>
      <c r="I15" s="518">
        <f>C5/J14*I14</f>
        <v>44155.333292480005</v>
      </c>
      <c r="J15" s="519">
        <f>SUM(E15:I15)</f>
        <v>191832.00000000003</v>
      </c>
    </row>
    <row r="16" spans="1:10" ht="12.75">
      <c r="A16" s="520"/>
      <c r="B16" s="521"/>
      <c r="C16" s="521"/>
      <c r="D16" s="521"/>
      <c r="E16" s="522"/>
      <c r="F16" s="522"/>
      <c r="G16" s="522"/>
      <c r="H16" s="522"/>
      <c r="I16" s="522"/>
      <c r="J16" s="523"/>
    </row>
    <row r="17" spans="1:10" ht="12.75">
      <c r="A17" s="520"/>
      <c r="B17" s="521"/>
      <c r="C17" s="521"/>
      <c r="D17" s="521"/>
      <c r="E17" s="522"/>
      <c r="F17" s="522"/>
      <c r="G17" s="522"/>
      <c r="H17" s="522"/>
      <c r="I17" s="522"/>
      <c r="J17" s="523"/>
    </row>
    <row r="18" spans="1:4" ht="15.75">
      <c r="A18" s="480"/>
      <c r="B18" s="127"/>
      <c r="C18" s="127"/>
      <c r="D18" s="127"/>
    </row>
    <row r="19" spans="1:4" ht="15.75">
      <c r="A19" s="480" t="s">
        <v>1175</v>
      </c>
      <c r="B19" s="127"/>
      <c r="C19" s="127"/>
      <c r="D19" s="127"/>
    </row>
    <row r="20" spans="1:10" ht="8.25" customHeight="1" thickBot="1">
      <c r="A20" s="520"/>
      <c r="B20" s="521"/>
      <c r="C20" s="521"/>
      <c r="D20" s="521"/>
      <c r="E20" s="522"/>
      <c r="F20" s="522"/>
      <c r="G20" s="522"/>
      <c r="H20" s="522"/>
      <c r="I20" s="522"/>
      <c r="J20" s="523"/>
    </row>
    <row r="21" spans="1:10" ht="15" customHeight="1" thickBot="1">
      <c r="A21" t="s">
        <v>1148</v>
      </c>
      <c r="C21" s="104"/>
      <c r="D21" s="104"/>
      <c r="E21" s="104"/>
      <c r="F21" s="524"/>
      <c r="G21" t="s">
        <v>1149</v>
      </c>
      <c r="I21" s="525">
        <v>17</v>
      </c>
      <c r="J21" s="128" t="s">
        <v>1150</v>
      </c>
    </row>
    <row r="22" spans="1:10" ht="15" customHeight="1" thickBot="1">
      <c r="A22" s="104"/>
      <c r="B22" s="104"/>
      <c r="C22" s="104"/>
      <c r="D22" s="104"/>
      <c r="E22" s="104"/>
      <c r="F22" s="524"/>
      <c r="G22" s="128" t="s">
        <v>1151</v>
      </c>
      <c r="I22" s="526">
        <v>12</v>
      </c>
      <c r="J22" s="128" t="s">
        <v>1150</v>
      </c>
    </row>
    <row r="23" spans="1:10" ht="7.5" customHeight="1" thickBot="1">
      <c r="A23" s="520"/>
      <c r="B23" s="521"/>
      <c r="C23" s="521"/>
      <c r="D23" s="521"/>
      <c r="E23" s="522"/>
      <c r="F23" s="522"/>
      <c r="G23" s="522"/>
      <c r="H23" s="522"/>
      <c r="I23" s="522"/>
      <c r="J23" s="523"/>
    </row>
    <row r="24" spans="1:10" s="532" customFormat="1" ht="15" customHeight="1">
      <c r="A24" s="527" t="s">
        <v>1125</v>
      </c>
      <c r="B24" s="492" t="s">
        <v>1126</v>
      </c>
      <c r="C24" s="493"/>
      <c r="D24" s="528"/>
      <c r="E24" s="529"/>
      <c r="F24" s="495"/>
      <c r="G24" s="495"/>
      <c r="H24" s="495"/>
      <c r="I24" s="530"/>
      <c r="J24" s="531"/>
    </row>
    <row r="25" spans="1:10" s="532" customFormat="1" ht="15" customHeight="1">
      <c r="A25" s="498" t="s">
        <v>1127</v>
      </c>
      <c r="B25" s="533" t="s">
        <v>1176</v>
      </c>
      <c r="C25" s="500" t="s">
        <v>1128</v>
      </c>
      <c r="D25" s="534"/>
      <c r="E25" s="535">
        <v>245.2</v>
      </c>
      <c r="F25" s="536">
        <v>327</v>
      </c>
      <c r="G25" s="535">
        <v>291</v>
      </c>
      <c r="H25" s="535">
        <v>365.5</v>
      </c>
      <c r="I25" s="537">
        <v>416.2</v>
      </c>
      <c r="J25" s="505">
        <v>1635.8</v>
      </c>
    </row>
    <row r="26" spans="1:10" s="532" customFormat="1" ht="15" customHeight="1" thickBot="1">
      <c r="A26" s="538" t="s">
        <v>1129</v>
      </c>
      <c r="B26" s="539" t="s">
        <v>1177</v>
      </c>
      <c r="C26" s="508" t="s">
        <v>1128</v>
      </c>
      <c r="D26" s="540"/>
      <c r="E26" s="541">
        <v>699.5</v>
      </c>
      <c r="F26" s="541">
        <v>380</v>
      </c>
      <c r="G26" s="541">
        <v>606.7</v>
      </c>
      <c r="H26" s="541">
        <v>697</v>
      </c>
      <c r="I26" s="542">
        <v>560.4</v>
      </c>
      <c r="J26" s="543">
        <v>2943.8</v>
      </c>
    </row>
    <row r="27" spans="1:10" s="532" customFormat="1" ht="15" customHeight="1" thickBot="1">
      <c r="A27" s="544" t="s">
        <v>1130</v>
      </c>
      <c r="B27" s="658" t="s">
        <v>633</v>
      </c>
      <c r="C27" s="545" t="s">
        <v>1167</v>
      </c>
      <c r="D27" s="546"/>
      <c r="E27" s="547">
        <v>12562</v>
      </c>
      <c r="F27" s="547">
        <v>10119</v>
      </c>
      <c r="G27" s="547">
        <v>12227</v>
      </c>
      <c r="H27" s="547">
        <v>14578</v>
      </c>
      <c r="I27" s="548">
        <v>13800</v>
      </c>
      <c r="J27" s="659">
        <f>SUM(E27:I27)</f>
        <v>63286</v>
      </c>
    </row>
    <row r="28" spans="1:10" s="532" customFormat="1" ht="15" customHeight="1">
      <c r="A28" s="520"/>
      <c r="B28" s="521"/>
      <c r="C28" s="521"/>
      <c r="D28" s="521"/>
      <c r="E28" s="549"/>
      <c r="F28" s="549"/>
      <c r="G28" s="549"/>
      <c r="H28" s="549"/>
      <c r="I28" s="549"/>
      <c r="J28" s="550"/>
    </row>
    <row r="29" spans="1:10" s="532" customFormat="1" ht="15" customHeight="1">
      <c r="A29" s="520"/>
      <c r="B29" s="521"/>
      <c r="C29" s="521"/>
      <c r="D29" s="521"/>
      <c r="E29" s="549"/>
      <c r="F29" s="549"/>
      <c r="G29" s="549"/>
      <c r="H29" s="549"/>
      <c r="I29" s="549"/>
      <c r="J29" s="550"/>
    </row>
    <row r="30" spans="1:10" s="532" customFormat="1" ht="15" customHeight="1">
      <c r="A30" s="520"/>
      <c r="B30" s="521"/>
      <c r="C30" s="521"/>
      <c r="D30" s="521"/>
      <c r="E30" s="549"/>
      <c r="F30" s="549"/>
      <c r="G30" s="549"/>
      <c r="H30" s="549"/>
      <c r="I30" s="549"/>
      <c r="J30" s="550"/>
    </row>
    <row r="31" spans="1:10" s="532" customFormat="1" ht="15" customHeight="1">
      <c r="A31" s="480" t="s">
        <v>1178</v>
      </c>
      <c r="B31" s="521"/>
      <c r="C31" s="521"/>
      <c r="D31" s="521"/>
      <c r="E31" s="549"/>
      <c r="F31" s="549"/>
      <c r="G31" s="549"/>
      <c r="H31" s="549"/>
      <c r="I31" s="549"/>
      <c r="J31" s="550"/>
    </row>
    <row r="32" spans="1:11" s="553" customFormat="1" ht="7.5" customHeight="1" thickBot="1">
      <c r="A32" s="551"/>
      <c r="B32" s="521"/>
      <c r="C32" s="521"/>
      <c r="D32" s="521"/>
      <c r="E32" s="521"/>
      <c r="F32" s="552"/>
      <c r="G32" s="552"/>
      <c r="H32" s="552"/>
      <c r="I32" s="552"/>
      <c r="J32" s="552"/>
      <c r="K32" s="521"/>
    </row>
    <row r="33" spans="1:10" s="532" customFormat="1" ht="15" customHeight="1">
      <c r="A33" s="527" t="s">
        <v>1133</v>
      </c>
      <c r="B33" s="492" t="s">
        <v>1126</v>
      </c>
      <c r="C33" s="493"/>
      <c r="D33" s="528" t="s">
        <v>1112</v>
      </c>
      <c r="E33" s="529"/>
      <c r="F33" s="495"/>
      <c r="G33" s="495"/>
      <c r="H33" s="495"/>
      <c r="I33" s="530"/>
      <c r="J33" s="531"/>
    </row>
    <row r="34" spans="1:10" s="532" customFormat="1" ht="15" customHeight="1">
      <c r="A34" s="498" t="s">
        <v>1134</v>
      </c>
      <c r="B34" s="533" t="s">
        <v>1176</v>
      </c>
      <c r="C34" s="500" t="s">
        <v>1128</v>
      </c>
      <c r="D34" s="534">
        <v>0.7</v>
      </c>
      <c r="E34" s="535">
        <v>245.2</v>
      </c>
      <c r="F34" s="536">
        <v>327</v>
      </c>
      <c r="G34" s="535">
        <v>291</v>
      </c>
      <c r="H34" s="535">
        <v>356.5</v>
      </c>
      <c r="I34" s="537">
        <v>416.2</v>
      </c>
      <c r="J34" s="505">
        <f>SUM(E34:I34)</f>
        <v>1635.9</v>
      </c>
    </row>
    <row r="35" spans="1:10" s="532" customFormat="1" ht="15" customHeight="1">
      <c r="A35" s="554" t="s">
        <v>1135</v>
      </c>
      <c r="B35" s="555" t="s">
        <v>1177</v>
      </c>
      <c r="C35" s="521" t="s">
        <v>1128</v>
      </c>
      <c r="D35" s="556">
        <v>0.3</v>
      </c>
      <c r="E35" s="557">
        <v>699.5</v>
      </c>
      <c r="F35" s="557">
        <v>380</v>
      </c>
      <c r="G35" s="557">
        <v>606.7</v>
      </c>
      <c r="H35" s="557">
        <v>697</v>
      </c>
      <c r="I35" s="558">
        <v>560.4</v>
      </c>
      <c r="J35" s="559">
        <f>SUM(E35:I35)</f>
        <v>2943.6</v>
      </c>
    </row>
    <row r="36" spans="1:10" s="532" customFormat="1" ht="15" customHeight="1">
      <c r="A36" s="498" t="s">
        <v>1136</v>
      </c>
      <c r="B36" s="560" t="s">
        <v>1137</v>
      </c>
      <c r="C36" s="499" t="s">
        <v>1132</v>
      </c>
      <c r="D36" s="501"/>
      <c r="E36" s="502">
        <f>(D34*E34)+(D35*E35)</f>
        <v>381.49</v>
      </c>
      <c r="F36" s="503">
        <f>(D34*F34)+(D35*F35)</f>
        <v>342.9</v>
      </c>
      <c r="G36" s="503">
        <f>(D34*G34)+(D35*G35)</f>
        <v>385.71000000000004</v>
      </c>
      <c r="H36" s="503">
        <f>(D34*H34)+(D35*H35)</f>
        <v>458.65</v>
      </c>
      <c r="I36" s="561">
        <f>(D34*I34)+(D35*I35)</f>
        <v>459.4599999999999</v>
      </c>
      <c r="J36" s="505">
        <f>SUM(E36:I36)</f>
        <v>2028.21</v>
      </c>
    </row>
    <row r="37" spans="1:10" s="532" customFormat="1" ht="15" customHeight="1" thickBot="1">
      <c r="A37" s="544" t="s">
        <v>1138</v>
      </c>
      <c r="B37" s="562" t="s">
        <v>1131</v>
      </c>
      <c r="C37" s="563" t="s">
        <v>1124</v>
      </c>
      <c r="D37" s="546"/>
      <c r="E37" s="564">
        <f>E36/F36</f>
        <v>1.1125400991542724</v>
      </c>
      <c r="F37" s="564">
        <v>1</v>
      </c>
      <c r="G37" s="564">
        <f>G36/F36</f>
        <v>1.1248468941382328</v>
      </c>
      <c r="H37" s="564">
        <f>H36/F36</f>
        <v>1.3375619714202391</v>
      </c>
      <c r="I37" s="564">
        <f>I36/F36</f>
        <v>1.3399241761446485</v>
      </c>
      <c r="J37" s="565">
        <f>SUM(E37:I37)</f>
        <v>5.914873140857393</v>
      </c>
    </row>
    <row r="38" spans="1:10" s="532" customFormat="1" ht="15" customHeight="1">
      <c r="A38" s="566" t="s">
        <v>1157</v>
      </c>
      <c r="B38" s="492" t="s">
        <v>1162</v>
      </c>
      <c r="C38" s="493"/>
      <c r="D38" s="494"/>
      <c r="E38" s="567"/>
      <c r="F38" s="568"/>
      <c r="G38" s="568"/>
      <c r="H38" s="568"/>
      <c r="I38" s="569"/>
      <c r="J38" s="491"/>
    </row>
    <row r="39" spans="1:10" s="532" customFormat="1" ht="15" customHeight="1">
      <c r="A39" s="566" t="s">
        <v>1179</v>
      </c>
      <c r="B39" s="496" t="s">
        <v>1161</v>
      </c>
      <c r="C39" s="560" t="s">
        <v>1128</v>
      </c>
      <c r="D39" s="570">
        <v>0.05</v>
      </c>
      <c r="E39" s="571">
        <f>E11-E40-E41</f>
        <v>739.7</v>
      </c>
      <c r="F39" s="572">
        <f>F11-F40-F41</f>
        <v>422.1</v>
      </c>
      <c r="G39" s="572">
        <f>G11-G40-G41</f>
        <v>686.5</v>
      </c>
      <c r="H39" s="572">
        <f>H11-H40-H41</f>
        <v>785.5999999999999</v>
      </c>
      <c r="I39" s="573">
        <f>I11-I40-I41</f>
        <v>611.6</v>
      </c>
      <c r="J39" s="574">
        <f>SUM(E39:I39)</f>
        <v>3245.5</v>
      </c>
    </row>
    <row r="40" spans="1:10" s="532" customFormat="1" ht="15" customHeight="1">
      <c r="A40" s="498" t="s">
        <v>1180</v>
      </c>
      <c r="B40" s="499" t="s">
        <v>1195</v>
      </c>
      <c r="C40" s="500" t="s">
        <v>1128</v>
      </c>
      <c r="D40" s="534">
        <v>0.2</v>
      </c>
      <c r="E40" s="575">
        <v>185</v>
      </c>
      <c r="F40" s="536">
        <v>215</v>
      </c>
      <c r="G40" s="536">
        <v>211</v>
      </c>
      <c r="H40" s="536">
        <v>235</v>
      </c>
      <c r="I40" s="537">
        <v>355</v>
      </c>
      <c r="J40" s="505">
        <f>SUM(E40:I40)</f>
        <v>1201</v>
      </c>
    </row>
    <row r="41" spans="1:10" s="532" customFormat="1" ht="15" customHeight="1">
      <c r="A41" s="498" t="s">
        <v>1181</v>
      </c>
      <c r="B41" s="499" t="s">
        <v>1196</v>
      </c>
      <c r="C41" s="500" t="s">
        <v>1128</v>
      </c>
      <c r="D41" s="534">
        <v>0.75</v>
      </c>
      <c r="E41" s="575">
        <v>20</v>
      </c>
      <c r="F41" s="536">
        <v>70</v>
      </c>
      <c r="G41" s="535">
        <v>0</v>
      </c>
      <c r="H41" s="536">
        <v>33</v>
      </c>
      <c r="I41" s="537">
        <v>10</v>
      </c>
      <c r="J41" s="505">
        <f>SUM(E41:I41)</f>
        <v>133</v>
      </c>
    </row>
    <row r="42" spans="1:10" s="532" customFormat="1" ht="15" customHeight="1">
      <c r="A42" s="498" t="s">
        <v>1144</v>
      </c>
      <c r="B42" s="500" t="s">
        <v>1137</v>
      </c>
      <c r="C42" s="560" t="s">
        <v>1132</v>
      </c>
      <c r="D42" s="534"/>
      <c r="E42" s="502">
        <f>(D40*E40)+(D41*E41)+(E39*D39)</f>
        <v>88.98500000000001</v>
      </c>
      <c r="F42" s="535">
        <f>(D40*F40)+(D41*F41)+(D39*F39)</f>
        <v>116.605</v>
      </c>
      <c r="G42" s="535">
        <f>(D40*G40)+(D39*G39)+(D41*G41)</f>
        <v>76.525</v>
      </c>
      <c r="H42" s="503">
        <f>(D40*H40)+(D41*H41)+(D39*H39)</f>
        <v>111.03</v>
      </c>
      <c r="I42" s="504">
        <f>(D40*I40)+(D41*I41)+(D39*I39)</f>
        <v>109.08</v>
      </c>
      <c r="J42" s="505">
        <f>SUM(E42:I42)</f>
        <v>502.22499999999997</v>
      </c>
    </row>
    <row r="43" spans="1:10" s="532" customFormat="1" ht="15" customHeight="1" thickBot="1">
      <c r="A43" s="576" t="s">
        <v>1182</v>
      </c>
      <c r="B43" s="521" t="s">
        <v>1139</v>
      </c>
      <c r="C43" s="545" t="s">
        <v>1124</v>
      </c>
      <c r="D43" s="577"/>
      <c r="E43" s="578">
        <f>E42/G42</f>
        <v>1.1628226069911793</v>
      </c>
      <c r="F43" s="579">
        <f>F42/G42</f>
        <v>1.52375040836328</v>
      </c>
      <c r="G43" s="579">
        <v>1</v>
      </c>
      <c r="H43" s="579">
        <f>H42/G42</f>
        <v>1.4508983992159423</v>
      </c>
      <c r="I43" s="580">
        <f>I42/G42</f>
        <v>1.4254165305455733</v>
      </c>
      <c r="J43" s="581">
        <f>SUM(E43:I43)</f>
        <v>6.562887945115975</v>
      </c>
    </row>
    <row r="44" spans="1:10" s="532" customFormat="1" ht="15" customHeight="1">
      <c r="A44" s="527" t="s">
        <v>1158</v>
      </c>
      <c r="B44" s="492" t="s">
        <v>1140</v>
      </c>
      <c r="C44" s="493"/>
      <c r="D44" s="528"/>
      <c r="E44" s="529"/>
      <c r="F44" s="495"/>
      <c r="G44" s="495"/>
      <c r="H44" s="495"/>
      <c r="I44" s="530"/>
      <c r="J44" s="531"/>
    </row>
    <row r="45" spans="1:10" s="532" customFormat="1" ht="15" customHeight="1">
      <c r="A45" s="498" t="s">
        <v>1183</v>
      </c>
      <c r="B45" s="499" t="s">
        <v>1141</v>
      </c>
      <c r="C45" s="582" t="s">
        <v>1128</v>
      </c>
      <c r="D45" s="534">
        <v>0.2</v>
      </c>
      <c r="E45" s="583">
        <v>346.3</v>
      </c>
      <c r="F45" s="535">
        <v>393.6</v>
      </c>
      <c r="G45" s="535">
        <v>490.2</v>
      </c>
      <c r="H45" s="536">
        <f>H11*0.4775</f>
        <v>503.09399999999994</v>
      </c>
      <c r="I45" s="584">
        <v>426</v>
      </c>
      <c r="J45" s="505">
        <f>SUM(E45:I45)</f>
        <v>2159.194</v>
      </c>
    </row>
    <row r="46" spans="1:10" s="532" customFormat="1" ht="15" customHeight="1">
      <c r="A46" s="498" t="s">
        <v>1184</v>
      </c>
      <c r="B46" s="499" t="s">
        <v>1142</v>
      </c>
      <c r="C46" s="500" t="s">
        <v>1128</v>
      </c>
      <c r="D46" s="534">
        <v>0.35</v>
      </c>
      <c r="E46" s="583">
        <v>69.6</v>
      </c>
      <c r="F46" s="535">
        <v>61.4</v>
      </c>
      <c r="G46" s="535">
        <v>120.7</v>
      </c>
      <c r="H46" s="536">
        <f>H11*0.11</f>
        <v>115.89599999999999</v>
      </c>
      <c r="I46" s="584">
        <v>150</v>
      </c>
      <c r="J46" s="505">
        <f>SUM(E46:I46)</f>
        <v>517.596</v>
      </c>
    </row>
    <row r="47" spans="1:10" s="532" customFormat="1" ht="15" customHeight="1">
      <c r="A47" s="498" t="s">
        <v>1185</v>
      </c>
      <c r="B47" s="499" t="s">
        <v>1143</v>
      </c>
      <c r="C47" s="500" t="s">
        <v>1128</v>
      </c>
      <c r="D47" s="534">
        <v>0.45</v>
      </c>
      <c r="E47" s="583">
        <v>530.5</v>
      </c>
      <c r="F47" s="535">
        <v>249.6</v>
      </c>
      <c r="G47" s="535">
        <v>286.9</v>
      </c>
      <c r="H47" s="536">
        <f>H11*0.4125</f>
        <v>434.60999999999996</v>
      </c>
      <c r="I47" s="537">
        <v>296</v>
      </c>
      <c r="J47" s="505">
        <f>SUM(E47:I47)</f>
        <v>1797.61</v>
      </c>
    </row>
    <row r="48" spans="1:10" s="532" customFormat="1" ht="15" customHeight="1">
      <c r="A48" s="566" t="s">
        <v>1186</v>
      </c>
      <c r="B48" s="585" t="s">
        <v>1145</v>
      </c>
      <c r="C48" s="496" t="s">
        <v>1132</v>
      </c>
      <c r="D48" s="494"/>
      <c r="E48" s="586">
        <f>D45*E45+D46*E46+D47*E47</f>
        <v>332.345</v>
      </c>
      <c r="F48" s="587">
        <f>D45*F45+D46*F46+D47*F47</f>
        <v>212.53</v>
      </c>
      <c r="G48" s="588">
        <f>D45*G45+D46*G46+D47*G47</f>
        <v>269.39</v>
      </c>
      <c r="H48" s="588">
        <f>D45*H45+D46*H46+D47*H47</f>
        <v>336.7569</v>
      </c>
      <c r="I48" s="589">
        <f>D45*I45+D46*I46+D47*I47</f>
        <v>270.9</v>
      </c>
      <c r="J48" s="581">
        <f>SUM(E48:I48)</f>
        <v>1421.9218999999998</v>
      </c>
    </row>
    <row r="49" spans="1:10" s="532" customFormat="1" ht="15.75" customHeight="1" thickBot="1">
      <c r="A49" s="544" t="s">
        <v>1187</v>
      </c>
      <c r="B49" s="585" t="s">
        <v>1146</v>
      </c>
      <c r="C49" s="521" t="s">
        <v>1124</v>
      </c>
      <c r="D49" s="590"/>
      <c r="E49" s="591">
        <f>E48/F48</f>
        <v>1.5637557050769304</v>
      </c>
      <c r="F49" s="564">
        <v>1</v>
      </c>
      <c r="G49" s="564">
        <f>G48/F48</f>
        <v>1.2675387004187644</v>
      </c>
      <c r="H49" s="564">
        <f>H48/F48</f>
        <v>1.5845146567543404</v>
      </c>
      <c r="I49" s="592">
        <f>I48/F48</f>
        <v>1.2746435797299203</v>
      </c>
      <c r="J49" s="543">
        <f>SUM(D49:I49)</f>
        <v>6.690452641979956</v>
      </c>
    </row>
    <row r="50" spans="1:10" s="532" customFormat="1" ht="13.5" customHeight="1" thickBot="1">
      <c r="A50" s="527" t="s">
        <v>1159</v>
      </c>
      <c r="B50" s="593" t="s">
        <v>1163</v>
      </c>
      <c r="C50" s="515" t="s">
        <v>1124</v>
      </c>
      <c r="D50" s="528"/>
      <c r="E50" s="594">
        <f>E37+E43+E49</f>
        <v>3.8391184112223824</v>
      </c>
      <c r="F50" s="595">
        <f>F37+F43+F49</f>
        <v>3.52375040836328</v>
      </c>
      <c r="G50" s="595">
        <f>G37+G43+G49</f>
        <v>3.392385594556997</v>
      </c>
      <c r="H50" s="595">
        <f>H37+H43+H49</f>
        <v>4.372975027390522</v>
      </c>
      <c r="I50" s="595">
        <f>I37+I43+I49</f>
        <v>4.039984286420142</v>
      </c>
      <c r="J50" s="596">
        <f>SUM(E50:I50)</f>
        <v>19.168213727953322</v>
      </c>
    </row>
    <row r="51" spans="1:10" s="532" customFormat="1" ht="15" customHeight="1" thickBot="1">
      <c r="A51" s="513" t="s">
        <v>1188</v>
      </c>
      <c r="B51" s="597" t="s">
        <v>1191</v>
      </c>
      <c r="C51" s="514" t="s">
        <v>544</v>
      </c>
      <c r="D51" s="516"/>
      <c r="E51" s="598">
        <f>E50/J50*100</f>
        <v>20.028566384481266</v>
      </c>
      <c r="F51" s="599">
        <f>F50/J50*100</f>
        <v>18.383300908339393</v>
      </c>
      <c r="G51" s="599">
        <f>G50/J50*100</f>
        <v>17.697974588053686</v>
      </c>
      <c r="H51" s="599">
        <f>H50/J50*100</f>
        <v>22.81368044750743</v>
      </c>
      <c r="I51" s="600">
        <f>I50/J50*100</f>
        <v>21.07647767161823</v>
      </c>
      <c r="J51" s="601">
        <f>SUM(E51:I51)</f>
        <v>100</v>
      </c>
    </row>
    <row r="52" spans="1:10" s="532" customFormat="1" ht="15" customHeight="1" thickBot="1">
      <c r="A52" s="544" t="s">
        <v>1189</v>
      </c>
      <c r="B52" s="602" t="s">
        <v>1190</v>
      </c>
      <c r="C52" s="563" t="s">
        <v>1167</v>
      </c>
      <c r="D52" s="546"/>
      <c r="E52" s="517">
        <f>E64</f>
        <v>58678.09150794245</v>
      </c>
      <c r="F52" s="517">
        <f>F64</f>
        <v>53857.92433718009</v>
      </c>
      <c r="G52" s="517">
        <f>G64</f>
        <v>51850.11011011264</v>
      </c>
      <c r="H52" s="517">
        <f>H64</f>
        <v>66837.69588067147</v>
      </c>
      <c r="I52" s="603">
        <f>I64</f>
        <v>61748.17816409336</v>
      </c>
      <c r="J52" s="604">
        <f>SUM(E52:I52)</f>
        <v>292972</v>
      </c>
    </row>
    <row r="53" spans="1:11" s="532" customFormat="1" ht="12.75" customHeight="1">
      <c r="A53" s="605" t="s">
        <v>1197</v>
      </c>
      <c r="B53" s="606"/>
      <c r="C53" s="606"/>
      <c r="D53" s="521"/>
      <c r="E53" s="606"/>
      <c r="F53" s="523"/>
      <c r="G53" s="523"/>
      <c r="H53" s="523"/>
      <c r="I53" s="607"/>
      <c r="J53" s="607"/>
      <c r="K53" s="608"/>
    </row>
    <row r="54" spans="1:15" s="532" customFormat="1" ht="12.75" customHeight="1">
      <c r="A54" s="609" t="s">
        <v>1147</v>
      </c>
      <c r="B54" s="610" t="s">
        <v>1198</v>
      </c>
      <c r="C54" s="606"/>
      <c r="D54" s="521"/>
      <c r="E54" s="606"/>
      <c r="F54" s="523"/>
      <c r="G54" s="523"/>
      <c r="H54" s="523"/>
      <c r="I54" s="607"/>
      <c r="J54" s="607"/>
      <c r="K54" s="608"/>
      <c r="O54" s="611"/>
    </row>
    <row r="55" spans="1:15" s="532" customFormat="1" ht="12.75" customHeight="1">
      <c r="A55" s="609"/>
      <c r="B55" s="610"/>
      <c r="C55" s="606"/>
      <c r="D55" s="521"/>
      <c r="E55" s="606"/>
      <c r="F55" s="523"/>
      <c r="G55" s="523"/>
      <c r="H55" s="523"/>
      <c r="I55" s="607"/>
      <c r="J55" s="607"/>
      <c r="K55" s="608"/>
      <c r="O55" s="611"/>
    </row>
    <row r="56" spans="1:15" s="532" customFormat="1" ht="12.75" customHeight="1">
      <c r="A56" s="609"/>
      <c r="B56" s="610"/>
      <c r="C56" s="606"/>
      <c r="D56" s="521"/>
      <c r="E56" s="606"/>
      <c r="F56" s="523"/>
      <c r="G56" s="523"/>
      <c r="H56" s="523"/>
      <c r="I56" s="607"/>
      <c r="J56" s="607"/>
      <c r="K56" s="608"/>
      <c r="O56" s="611"/>
    </row>
    <row r="58" ht="12.75">
      <c r="G58" s="6"/>
    </row>
    <row r="59" spans="1:10" ht="15" customHeight="1">
      <c r="A59" s="480" t="s">
        <v>1193</v>
      </c>
      <c r="B59" s="104"/>
      <c r="C59" s="104"/>
      <c r="D59" s="104"/>
      <c r="E59" s="104"/>
      <c r="F59" s="524"/>
      <c r="G59" s="524"/>
      <c r="J59" s="532"/>
    </row>
    <row r="60" spans="2:11" ht="6.75" customHeight="1" thickBot="1">
      <c r="B60" s="104"/>
      <c r="C60" s="104"/>
      <c r="E60" s="104"/>
      <c r="F60" s="104"/>
      <c r="G60" s="104"/>
      <c r="H60" s="104"/>
      <c r="I60" s="104"/>
      <c r="J60" s="104"/>
      <c r="K60" s="104"/>
    </row>
    <row r="61" spans="1:10" ht="30" customHeight="1">
      <c r="A61" s="612"/>
      <c r="B61" s="613"/>
      <c r="C61" s="613"/>
      <c r="D61" s="614"/>
      <c r="E61" s="615" t="s">
        <v>1113</v>
      </c>
      <c r="F61" s="615" t="s">
        <v>1114</v>
      </c>
      <c r="G61" s="615" t="s">
        <v>1115</v>
      </c>
      <c r="H61" s="615" t="s">
        <v>1116</v>
      </c>
      <c r="I61" s="615" t="s">
        <v>1117</v>
      </c>
      <c r="J61" s="616" t="s">
        <v>1118</v>
      </c>
    </row>
    <row r="62" spans="1:10" ht="15" customHeight="1">
      <c r="A62" s="852" t="s">
        <v>1152</v>
      </c>
      <c r="B62" s="853"/>
      <c r="C62" s="853"/>
      <c r="D62" s="854"/>
      <c r="E62" s="620">
        <f>C5/J14*E14</f>
        <v>37017.957792223104</v>
      </c>
      <c r="F62" s="620">
        <f>C5/J14*F14</f>
        <v>31970.342178079678</v>
      </c>
      <c r="G62" s="620">
        <f>C5/J14*G14</f>
        <v>40578.959277084585</v>
      </c>
      <c r="H62" s="620">
        <f>C5/J14*H14</f>
        <v>38109.40746013265</v>
      </c>
      <c r="I62" s="620">
        <f>C5/J14*I14</f>
        <v>44155.333292480005</v>
      </c>
      <c r="J62" s="621">
        <f>SUM(E62:I62)</f>
        <v>191832.00000000003</v>
      </c>
    </row>
    <row r="63" spans="1:11" ht="15" customHeight="1">
      <c r="A63" s="617" t="s">
        <v>1153</v>
      </c>
      <c r="B63" s="618"/>
      <c r="C63" s="618"/>
      <c r="D63" s="619"/>
      <c r="E63" s="620">
        <f aca="true" t="shared" si="0" ref="E63:J63">E27</f>
        <v>12562</v>
      </c>
      <c r="F63" s="620">
        <f t="shared" si="0"/>
        <v>10119</v>
      </c>
      <c r="G63" s="620">
        <f t="shared" si="0"/>
        <v>12227</v>
      </c>
      <c r="H63" s="620">
        <f t="shared" si="0"/>
        <v>14578</v>
      </c>
      <c r="I63" s="620">
        <f t="shared" si="0"/>
        <v>13800</v>
      </c>
      <c r="J63" s="622">
        <f t="shared" si="0"/>
        <v>63286</v>
      </c>
      <c r="K63" s="11"/>
    </row>
    <row r="64" spans="1:10" ht="15" customHeight="1" thickBot="1">
      <c r="A64" s="855" t="s">
        <v>1154</v>
      </c>
      <c r="B64" s="856"/>
      <c r="C64" s="856"/>
      <c r="D64" s="857"/>
      <c r="E64" s="623">
        <f>C7/J50*E50</f>
        <v>58678.09150794245</v>
      </c>
      <c r="F64" s="623">
        <f>C7/J50*F50</f>
        <v>53857.92433718009</v>
      </c>
      <c r="G64" s="623">
        <f>C7/J50*G50</f>
        <v>51850.11011011264</v>
      </c>
      <c r="H64" s="623">
        <f>C7/J50*H50</f>
        <v>66837.69588067147</v>
      </c>
      <c r="I64" s="623">
        <f>C7/J50*I50</f>
        <v>61748.17816409336</v>
      </c>
      <c r="J64" s="624">
        <f>SUM(E64:I64)</f>
        <v>292972</v>
      </c>
    </row>
    <row r="65" spans="1:10" ht="15" customHeight="1" thickBot="1">
      <c r="A65" s="625" t="s">
        <v>631</v>
      </c>
      <c r="B65" s="626"/>
      <c r="C65" s="626"/>
      <c r="D65" s="627"/>
      <c r="E65" s="517">
        <f aca="true" t="shared" si="1" ref="E65:J65">SUM(E62:E64)</f>
        <v>108258.04930016556</v>
      </c>
      <c r="F65" s="517">
        <f t="shared" si="1"/>
        <v>95947.26651525978</v>
      </c>
      <c r="G65" s="517">
        <f t="shared" si="1"/>
        <v>104656.06938719723</v>
      </c>
      <c r="H65" s="517">
        <f t="shared" si="1"/>
        <v>119525.10334080411</v>
      </c>
      <c r="I65" s="517">
        <f t="shared" si="1"/>
        <v>119703.51145657337</v>
      </c>
      <c r="J65" s="628">
        <f t="shared" si="1"/>
        <v>548090</v>
      </c>
    </row>
    <row r="66" spans="1:10" ht="15" customHeight="1">
      <c r="A66" s="842" t="s">
        <v>1160</v>
      </c>
      <c r="B66" s="843"/>
      <c r="C66" s="843"/>
      <c r="D66" s="844"/>
      <c r="E66" s="629">
        <f aca="true" t="shared" si="2" ref="E66:J66">E65/E11</f>
        <v>114.59516174464439</v>
      </c>
      <c r="F66" s="629">
        <f t="shared" si="2"/>
        <v>135.6912268636116</v>
      </c>
      <c r="G66" s="629">
        <f t="shared" si="2"/>
        <v>116.60843385760137</v>
      </c>
      <c r="H66" s="629">
        <f t="shared" si="2"/>
        <v>113.4444792528513</v>
      </c>
      <c r="I66" s="629">
        <f t="shared" si="2"/>
        <v>122.57168897867435</v>
      </c>
      <c r="J66" s="630">
        <f t="shared" si="2"/>
        <v>119.68337154711213</v>
      </c>
    </row>
    <row r="67" spans="1:10" ht="15" customHeight="1">
      <c r="A67" s="845" t="s">
        <v>1192</v>
      </c>
      <c r="B67" s="846"/>
      <c r="C67" s="846"/>
      <c r="D67" s="847"/>
      <c r="E67" s="631">
        <v>103863</v>
      </c>
      <c r="F67" s="631">
        <v>98275</v>
      </c>
      <c r="G67" s="631">
        <v>104631</v>
      </c>
      <c r="H67" s="631">
        <v>117946</v>
      </c>
      <c r="I67" s="631">
        <v>123375</v>
      </c>
      <c r="J67" s="632">
        <v>548090</v>
      </c>
    </row>
    <row r="68" spans="1:10" ht="15" customHeight="1" thickBot="1">
      <c r="A68" s="862" t="s">
        <v>632</v>
      </c>
      <c r="B68" s="863"/>
      <c r="C68" s="863"/>
      <c r="D68" s="864"/>
      <c r="E68" s="633">
        <f>E65-E67</f>
        <v>4395.049300165556</v>
      </c>
      <c r="F68" s="633">
        <f>F65-F67</f>
        <v>-2327.7334847402235</v>
      </c>
      <c r="G68" s="633">
        <f>G65-G67</f>
        <v>25.069387197232572</v>
      </c>
      <c r="H68" s="633">
        <f>H65-H67</f>
        <v>1579.1033408041112</v>
      </c>
      <c r="I68" s="633">
        <f>I65-I67</f>
        <v>-3671.4885434266325</v>
      </c>
      <c r="J68" s="634">
        <f>SUM(E68:I68)</f>
        <v>4.3655745685100555E-11</v>
      </c>
    </row>
    <row r="69" spans="1:11" ht="13.5" customHeight="1">
      <c r="A69" s="635"/>
      <c r="B69" s="636"/>
      <c r="C69" s="636"/>
      <c r="D69" s="637"/>
      <c r="E69" s="637"/>
      <c r="F69" s="638"/>
      <c r="G69" s="638"/>
      <c r="H69" s="638"/>
      <c r="I69" s="638"/>
      <c r="J69" s="638"/>
      <c r="K69" s="638"/>
    </row>
    <row r="70" spans="1:11" ht="12.75" customHeight="1">
      <c r="A70" s="639"/>
      <c r="B70" s="639"/>
      <c r="C70" s="639"/>
      <c r="D70" s="639"/>
      <c r="E70" s="639"/>
      <c r="F70" s="639"/>
      <c r="G70" s="639"/>
      <c r="H70" s="639"/>
      <c r="I70" s="639"/>
      <c r="J70" s="639"/>
      <c r="K70" s="639"/>
    </row>
    <row r="71" spans="1:11" ht="12.75" customHeight="1">
      <c r="A71" s="639"/>
      <c r="B71" s="639"/>
      <c r="C71" s="639"/>
      <c r="D71" s="639"/>
      <c r="E71" s="639"/>
      <c r="F71" s="639"/>
      <c r="G71" s="639"/>
      <c r="H71" s="639"/>
      <c r="I71" s="639"/>
      <c r="J71" s="639"/>
      <c r="K71" s="639"/>
    </row>
    <row r="72" spans="1:11" ht="12.75" customHeight="1">
      <c r="A72" s="639"/>
      <c r="B72" s="639"/>
      <c r="C72" s="639"/>
      <c r="D72" s="639"/>
      <c r="E72" s="639"/>
      <c r="F72" s="639"/>
      <c r="G72" s="639"/>
      <c r="H72" s="639"/>
      <c r="I72" s="639"/>
      <c r="J72" s="639"/>
      <c r="K72" s="639"/>
    </row>
    <row r="74" ht="15.75">
      <c r="A74" s="480" t="s">
        <v>1194</v>
      </c>
    </row>
    <row r="75" spans="2:11" ht="10.5" customHeight="1" thickBot="1">
      <c r="B75" s="640"/>
      <c r="C75" s="640"/>
      <c r="D75" s="640"/>
      <c r="E75" s="640"/>
      <c r="F75" s="640"/>
      <c r="G75" s="640"/>
      <c r="H75" s="640"/>
      <c r="I75" s="640"/>
      <c r="J75" s="640"/>
      <c r="K75" s="640"/>
    </row>
    <row r="76" spans="1:10" ht="24" customHeight="1">
      <c r="A76" s="641"/>
      <c r="B76" s="642"/>
      <c r="C76" s="642"/>
      <c r="D76" s="643"/>
      <c r="E76" s="615" t="s">
        <v>1113</v>
      </c>
      <c r="F76" s="615" t="s">
        <v>1114</v>
      </c>
      <c r="G76" s="615" t="s">
        <v>1115</v>
      </c>
      <c r="H76" s="615" t="s">
        <v>1116</v>
      </c>
      <c r="I76" s="615" t="s">
        <v>1117</v>
      </c>
      <c r="J76" s="616" t="s">
        <v>1118</v>
      </c>
    </row>
    <row r="77" spans="1:10" ht="21" customHeight="1">
      <c r="A77" s="866" t="s">
        <v>1164</v>
      </c>
      <c r="B77" s="867"/>
      <c r="C77" s="867"/>
      <c r="D77" s="644" t="s">
        <v>1167</v>
      </c>
      <c r="E77" s="645">
        <v>95280</v>
      </c>
      <c r="F77" s="645">
        <v>96982</v>
      </c>
      <c r="G77" s="645">
        <v>100385</v>
      </c>
      <c r="H77" s="645">
        <v>108892</v>
      </c>
      <c r="I77" s="645">
        <v>122503</v>
      </c>
      <c r="J77" s="646">
        <f aca="true" t="shared" si="3" ref="J77:J82">SUM(E77:I77)</f>
        <v>524042</v>
      </c>
    </row>
    <row r="78" spans="1:10" ht="18.75" customHeight="1">
      <c r="A78" s="868"/>
      <c r="B78" s="869"/>
      <c r="C78" s="869"/>
      <c r="D78" s="644" t="s">
        <v>544</v>
      </c>
      <c r="E78" s="647">
        <f>E77/J77*100</f>
        <v>18.18174879112743</v>
      </c>
      <c r="F78" s="647">
        <f>F77/J77*100</f>
        <v>18.506531919197318</v>
      </c>
      <c r="G78" s="647">
        <f>G77/J77*100</f>
        <v>19.15590735093752</v>
      </c>
      <c r="H78" s="647">
        <f>H77/J77*100</f>
        <v>20.779250518088244</v>
      </c>
      <c r="I78" s="647">
        <f>I77/J77*100</f>
        <v>23.376561420649487</v>
      </c>
      <c r="J78" s="648">
        <f t="shared" si="3"/>
        <v>100</v>
      </c>
    </row>
    <row r="79" spans="1:10" ht="18.75" customHeight="1">
      <c r="A79" s="866" t="s">
        <v>1165</v>
      </c>
      <c r="B79" s="867"/>
      <c r="C79" s="867"/>
      <c r="D79" s="644" t="s">
        <v>1167</v>
      </c>
      <c r="E79" s="631">
        <v>103863</v>
      </c>
      <c r="F79" s="631">
        <v>98275</v>
      </c>
      <c r="G79" s="631">
        <v>104631</v>
      </c>
      <c r="H79" s="631">
        <v>117946</v>
      </c>
      <c r="I79" s="631">
        <v>123375</v>
      </c>
      <c r="J79" s="632">
        <f t="shared" si="3"/>
        <v>548090</v>
      </c>
    </row>
    <row r="80" spans="1:10" ht="20.25" customHeight="1">
      <c r="A80" s="868"/>
      <c r="B80" s="869"/>
      <c r="C80" s="869"/>
      <c r="D80" s="644" t="s">
        <v>544</v>
      </c>
      <c r="E80" s="647">
        <f>E79/J79*100</f>
        <v>18.94998996515171</v>
      </c>
      <c r="F80" s="647">
        <f>F79/J79*100</f>
        <v>17.930449378751664</v>
      </c>
      <c r="G80" s="647">
        <f>G79/J79*100</f>
        <v>19.090112937656226</v>
      </c>
      <c r="H80" s="647">
        <f>H79/J79*100</f>
        <v>21.51945848309584</v>
      </c>
      <c r="I80" s="647">
        <f>I79/J79*100</f>
        <v>22.50998923534456</v>
      </c>
      <c r="J80" s="648">
        <f t="shared" si="3"/>
        <v>100</v>
      </c>
    </row>
    <row r="81" spans="1:10" ht="19.5" customHeight="1">
      <c r="A81" s="866" t="s">
        <v>1166</v>
      </c>
      <c r="B81" s="867"/>
      <c r="C81" s="870"/>
      <c r="D81" s="644" t="s">
        <v>1167</v>
      </c>
      <c r="E81" s="649">
        <f>E65</f>
        <v>108258.04930016556</v>
      </c>
      <c r="F81" s="650">
        <f>F65</f>
        <v>95947.26651525978</v>
      </c>
      <c r="G81" s="650">
        <f>G65</f>
        <v>104656.06938719723</v>
      </c>
      <c r="H81" s="650">
        <f>H65</f>
        <v>119525.10334080411</v>
      </c>
      <c r="I81" s="650">
        <f>I65</f>
        <v>119703.51145657337</v>
      </c>
      <c r="J81" s="651">
        <f t="shared" si="3"/>
        <v>548090</v>
      </c>
    </row>
    <row r="82" spans="1:10" ht="18.75" customHeight="1" thickBot="1">
      <c r="A82" s="871"/>
      <c r="B82" s="872"/>
      <c r="C82" s="873"/>
      <c r="D82" s="652" t="s">
        <v>544</v>
      </c>
      <c r="E82" s="653">
        <f>E81/J81*100</f>
        <v>19.751874564426565</v>
      </c>
      <c r="F82" s="653">
        <f>F81/J81*100</f>
        <v>17.50575024453279</v>
      </c>
      <c r="G82" s="653">
        <f>G81/J81*100</f>
        <v>19.094686892152243</v>
      </c>
      <c r="H82" s="653">
        <f>H81/J81*100</f>
        <v>21.80756870966522</v>
      </c>
      <c r="I82" s="653">
        <f>I81/J81*100</f>
        <v>21.840119589223185</v>
      </c>
      <c r="J82" s="654">
        <f t="shared" si="3"/>
        <v>100</v>
      </c>
    </row>
    <row r="83" spans="1:10" ht="12.75">
      <c r="A83" s="87"/>
      <c r="B83" s="87"/>
      <c r="C83" s="87"/>
      <c r="D83" s="87"/>
      <c r="E83" s="87"/>
      <c r="F83" s="87"/>
      <c r="G83" s="87"/>
      <c r="H83" s="87"/>
      <c r="I83" s="87"/>
      <c r="J83" s="87"/>
    </row>
    <row r="84" spans="1:10" ht="12.75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6" ht="12.75">
      <c r="A86" t="s">
        <v>630</v>
      </c>
    </row>
    <row r="87" ht="12.75">
      <c r="A87" t="s">
        <v>634</v>
      </c>
    </row>
    <row r="88" ht="12.75">
      <c r="A88" t="s">
        <v>638</v>
      </c>
    </row>
    <row r="89" ht="12.75">
      <c r="A89" t="s">
        <v>348</v>
      </c>
    </row>
    <row r="91" spans="1:6" ht="12.75">
      <c r="A91" s="655" t="s">
        <v>635</v>
      </c>
      <c r="B91" s="655" t="s">
        <v>636</v>
      </c>
      <c r="C91" s="875" t="s">
        <v>629</v>
      </c>
      <c r="D91" s="875"/>
      <c r="E91" s="875" t="s">
        <v>637</v>
      </c>
      <c r="F91" s="875"/>
    </row>
    <row r="92" spans="1:6" ht="12.75">
      <c r="A92" s="4"/>
      <c r="B92" s="99">
        <v>548090</v>
      </c>
      <c r="C92" s="865">
        <v>50000</v>
      </c>
      <c r="D92" s="865"/>
      <c r="E92" s="865">
        <v>598090</v>
      </c>
      <c r="F92" s="865"/>
    </row>
    <row r="93" spans="1:6" ht="12.75">
      <c r="A93" s="9" t="s">
        <v>91</v>
      </c>
      <c r="B93" s="385">
        <v>108258</v>
      </c>
      <c r="C93" s="874">
        <v>8000</v>
      </c>
      <c r="D93" s="874"/>
      <c r="E93" s="874">
        <v>116258</v>
      </c>
      <c r="F93" s="874"/>
    </row>
    <row r="94" spans="1:6" ht="12.75">
      <c r="A94" s="9" t="s">
        <v>94</v>
      </c>
      <c r="B94" s="385">
        <v>95947</v>
      </c>
      <c r="C94" s="874">
        <v>9000</v>
      </c>
      <c r="D94" s="874"/>
      <c r="E94" s="874">
        <v>104947</v>
      </c>
      <c r="F94" s="874"/>
    </row>
    <row r="95" spans="1:6" ht="12.75">
      <c r="A95" s="9" t="s">
        <v>97</v>
      </c>
      <c r="B95" s="385">
        <v>104656</v>
      </c>
      <c r="C95" s="876">
        <v>8000</v>
      </c>
      <c r="D95" s="876"/>
      <c r="E95" s="876">
        <v>112656</v>
      </c>
      <c r="F95" s="876"/>
    </row>
    <row r="96" spans="1:6" ht="12.75">
      <c r="A96" s="9" t="s">
        <v>216</v>
      </c>
      <c r="B96" s="385">
        <v>119525</v>
      </c>
      <c r="C96" s="876">
        <v>15000</v>
      </c>
      <c r="D96" s="876"/>
      <c r="E96" s="876">
        <v>134525</v>
      </c>
      <c r="F96" s="876"/>
    </row>
    <row r="97" spans="1:6" ht="12.75">
      <c r="A97" s="9" t="s">
        <v>100</v>
      </c>
      <c r="B97" s="385">
        <v>119704</v>
      </c>
      <c r="C97" s="876">
        <v>10000</v>
      </c>
      <c r="D97" s="876"/>
      <c r="E97" s="876">
        <v>129704</v>
      </c>
      <c r="F97" s="876"/>
    </row>
  </sheetData>
  <mergeCells count="30">
    <mergeCell ref="E97:F97"/>
    <mergeCell ref="E94:F94"/>
    <mergeCell ref="E95:F95"/>
    <mergeCell ref="E96:F96"/>
    <mergeCell ref="C94:D94"/>
    <mergeCell ref="C95:D95"/>
    <mergeCell ref="C96:D96"/>
    <mergeCell ref="C97:D97"/>
    <mergeCell ref="C93:D93"/>
    <mergeCell ref="C92:D92"/>
    <mergeCell ref="E93:F93"/>
    <mergeCell ref="C91:D91"/>
    <mergeCell ref="E91:F91"/>
    <mergeCell ref="C5:D5"/>
    <mergeCell ref="C6:D6"/>
    <mergeCell ref="A68:D68"/>
    <mergeCell ref="E92:F92"/>
    <mergeCell ref="A77:C78"/>
    <mergeCell ref="A79:C80"/>
    <mergeCell ref="A81:C82"/>
    <mergeCell ref="A1:J1"/>
    <mergeCell ref="A66:D66"/>
    <mergeCell ref="A67:D67"/>
    <mergeCell ref="C7:D7"/>
    <mergeCell ref="A11:D11"/>
    <mergeCell ref="A6:B6"/>
    <mergeCell ref="A62:D62"/>
    <mergeCell ref="A64:D64"/>
    <mergeCell ref="E4:F4"/>
    <mergeCell ref="C4:D4"/>
  </mergeCells>
  <printOptions/>
  <pageMargins left="0.75" right="0.75" top="1" bottom="1" header="0.4921259845" footer="0.4921259845"/>
  <pageSetup firstPageNumber="13" useFirstPageNumber="1" horizontalDpi="600" verticalDpi="600" orientation="portrait" paperSize="9" scale="83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62" sqref="L62"/>
    </sheetView>
  </sheetViews>
  <sheetFormatPr defaultColWidth="9.00390625" defaultRowHeight="12.75"/>
  <cols>
    <col min="10" max="10" width="4.625" style="0" customWidth="1"/>
  </cols>
  <sheetData/>
  <printOptions/>
  <pageMargins left="0.75" right="0.75" top="1" bottom="1" header="0.4921259845" footer="0.4921259845"/>
  <pageSetup firstPageNumber="15" useFirstPageNumber="1" horizontalDpi="600" verticalDpi="600" orientation="portrait" paperSize="9" scale="97" r:id="rId5"/>
  <headerFooter alignWithMargins="0">
    <oddFooter>&amp;C&amp;P</oddFooter>
  </headerFooter>
  <rowBreaks count="2" manualBreakCount="2">
    <brk id="46" max="255" man="1"/>
    <brk id="89" max="255" man="1"/>
  </rowBreaks>
  <legacyDrawing r:id="rId4"/>
  <oleObjects>
    <oleObject progId="Word.Document.8" shapeId="2036197" r:id="rId1"/>
    <oleObject progId="Word.Document.8" shapeId="2036198" r:id="rId2"/>
    <oleObject progId="Word.Document.8" shapeId="203619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2">
      <selection activeCell="B2" sqref="B2"/>
    </sheetView>
  </sheetViews>
  <sheetFormatPr defaultColWidth="9.00390625" defaultRowHeight="12.75"/>
  <cols>
    <col min="1" max="1" width="20.75390625" style="0" customWidth="1"/>
    <col min="2" max="2" width="19.00390625" style="0" customWidth="1"/>
    <col min="3" max="4" width="18.75390625" style="0" customWidth="1"/>
    <col min="5" max="5" width="20.25390625" style="0" customWidth="1"/>
    <col min="6" max="6" width="6.375" style="0" customWidth="1"/>
    <col min="7" max="7" width="6.125" style="0" customWidth="1"/>
    <col min="8" max="8" width="5.625" style="0" customWidth="1"/>
    <col min="9" max="9" width="5.75390625" style="0" customWidth="1"/>
    <col min="10" max="10" width="6.375" style="0" customWidth="1"/>
    <col min="11" max="11" width="12.75390625" style="0" customWidth="1"/>
    <col min="12" max="12" width="8.625" style="0" customWidth="1"/>
    <col min="13" max="13" width="9.00390625" style="0" customWidth="1"/>
    <col min="14" max="14" width="11.75390625" style="0" customWidth="1"/>
  </cols>
  <sheetData>
    <row r="1" ht="15.75">
      <c r="A1" s="1" t="s">
        <v>579</v>
      </c>
    </row>
    <row r="3" ht="13.5" thickBot="1"/>
    <row r="4" spans="1:14" ht="97.5" customHeight="1" thickBot="1" thickTop="1">
      <c r="A4" s="750" t="s">
        <v>1210</v>
      </c>
      <c r="B4" s="166" t="s">
        <v>1211</v>
      </c>
      <c r="C4" s="166" t="s">
        <v>1212</v>
      </c>
      <c r="D4" s="167" t="s">
        <v>1213</v>
      </c>
      <c r="E4" s="166" t="s">
        <v>1214</v>
      </c>
      <c r="F4" s="168"/>
      <c r="G4" s="169"/>
      <c r="H4" s="170"/>
      <c r="I4" s="170"/>
      <c r="J4" s="169"/>
      <c r="K4" s="169"/>
      <c r="L4" s="169"/>
      <c r="M4" s="169"/>
      <c r="N4" s="169"/>
    </row>
    <row r="5" spans="1:14" ht="13.5" customHeight="1" thickBot="1" thickTop="1">
      <c r="A5" s="751" t="s">
        <v>1215</v>
      </c>
      <c r="B5" s="171">
        <v>0</v>
      </c>
      <c r="C5" s="171">
        <v>18</v>
      </c>
      <c r="D5" s="172">
        <v>12</v>
      </c>
      <c r="E5" s="173">
        <v>2</v>
      </c>
      <c r="F5" s="174"/>
      <c r="G5" s="129"/>
      <c r="H5" s="129"/>
      <c r="I5" s="129"/>
      <c r="J5" s="129"/>
      <c r="K5" s="129"/>
      <c r="L5" s="129"/>
      <c r="M5" s="129"/>
      <c r="N5" s="129"/>
    </row>
    <row r="6" spans="1:14" ht="13.5" thickBot="1">
      <c r="A6" s="752" t="s">
        <v>1216</v>
      </c>
      <c r="B6" s="175">
        <v>8</v>
      </c>
      <c r="C6" s="175">
        <v>18</v>
      </c>
      <c r="D6" s="176">
        <v>15</v>
      </c>
      <c r="E6" s="177">
        <v>10</v>
      </c>
      <c r="F6" s="174"/>
      <c r="G6" s="129"/>
      <c r="H6" s="129"/>
      <c r="I6" s="129"/>
      <c r="J6" s="129"/>
      <c r="K6" s="129"/>
      <c r="L6" s="129"/>
      <c r="M6" s="129"/>
      <c r="N6" s="129"/>
    </row>
    <row r="7" spans="1:14" ht="13.5" thickBot="1">
      <c r="A7" s="752" t="s">
        <v>1217</v>
      </c>
      <c r="B7" s="175">
        <v>10</v>
      </c>
      <c r="C7" s="175">
        <v>0</v>
      </c>
      <c r="D7" s="176">
        <v>10</v>
      </c>
      <c r="E7" s="177">
        <v>0</v>
      </c>
      <c r="F7" s="174"/>
      <c r="G7" s="129"/>
      <c r="H7" s="129"/>
      <c r="I7" s="129"/>
      <c r="J7" s="129"/>
      <c r="K7" s="129"/>
      <c r="L7" s="129"/>
      <c r="M7" s="129"/>
      <c r="N7" s="129"/>
    </row>
    <row r="8" spans="1:14" ht="13.5" thickBot="1">
      <c r="A8" s="753" t="s">
        <v>1218</v>
      </c>
      <c r="B8" s="175">
        <v>3</v>
      </c>
      <c r="C8" s="175">
        <v>3</v>
      </c>
      <c r="D8" s="176">
        <v>5</v>
      </c>
      <c r="E8" s="177">
        <v>2</v>
      </c>
      <c r="F8" s="174"/>
      <c r="G8" s="129"/>
      <c r="H8" s="129"/>
      <c r="I8" s="129"/>
      <c r="J8" s="129"/>
      <c r="K8" s="129"/>
      <c r="L8" s="129"/>
      <c r="M8" s="129"/>
      <c r="N8" s="129"/>
    </row>
    <row r="9" spans="1:14" ht="13.5" thickBot="1">
      <c r="A9" s="753" t="s">
        <v>1219</v>
      </c>
      <c r="B9" s="175">
        <v>0</v>
      </c>
      <c r="C9" s="175">
        <v>0</v>
      </c>
      <c r="D9" s="176">
        <v>5</v>
      </c>
      <c r="E9" s="177">
        <v>1</v>
      </c>
      <c r="F9" s="174"/>
      <c r="G9" s="129"/>
      <c r="H9" s="129"/>
      <c r="I9" s="129"/>
      <c r="J9" s="129"/>
      <c r="K9" s="129"/>
      <c r="L9" s="129"/>
      <c r="M9" s="129"/>
      <c r="N9" s="129"/>
    </row>
    <row r="10" spans="1:14" ht="13.5" thickBot="1">
      <c r="A10" s="752" t="s">
        <v>1220</v>
      </c>
      <c r="B10" s="175">
        <v>25</v>
      </c>
      <c r="C10" s="175">
        <v>3</v>
      </c>
      <c r="D10" s="176">
        <v>32</v>
      </c>
      <c r="E10" s="177">
        <v>2</v>
      </c>
      <c r="F10" s="174"/>
      <c r="G10" s="129"/>
      <c r="H10" s="129"/>
      <c r="I10" s="129"/>
      <c r="J10" s="129"/>
      <c r="K10" s="129"/>
      <c r="L10" s="129"/>
      <c r="M10" s="129"/>
      <c r="N10" s="129"/>
    </row>
    <row r="11" spans="1:14" ht="13.5" thickBot="1">
      <c r="A11" s="752" t="s">
        <v>1221</v>
      </c>
      <c r="B11" s="175">
        <v>5</v>
      </c>
      <c r="C11" s="175">
        <v>25</v>
      </c>
      <c r="D11" s="176">
        <v>24</v>
      </c>
      <c r="E11" s="177">
        <v>4</v>
      </c>
      <c r="F11" s="174"/>
      <c r="G11" s="129"/>
      <c r="H11" s="129"/>
      <c r="I11" s="129"/>
      <c r="J11" s="129"/>
      <c r="K11" s="129"/>
      <c r="L11" s="129"/>
      <c r="M11" s="129"/>
      <c r="N11" s="129"/>
    </row>
    <row r="12" spans="1:14" ht="13.5" thickBot="1">
      <c r="A12" s="753" t="s">
        <v>1222</v>
      </c>
      <c r="B12" s="175">
        <v>10</v>
      </c>
      <c r="C12" s="175">
        <v>31</v>
      </c>
      <c r="D12" s="176">
        <v>44</v>
      </c>
      <c r="E12" s="177">
        <v>1</v>
      </c>
      <c r="F12" s="174"/>
      <c r="G12" s="129"/>
      <c r="H12" s="129"/>
      <c r="I12" s="129"/>
      <c r="J12" s="129"/>
      <c r="K12" s="129"/>
      <c r="L12" s="129"/>
      <c r="M12" s="129"/>
      <c r="N12" s="129"/>
    </row>
    <row r="13" spans="1:14" ht="26.25" thickBot="1">
      <c r="A13" s="753" t="s">
        <v>1223</v>
      </c>
      <c r="B13" s="175">
        <v>0</v>
      </c>
      <c r="C13" s="175">
        <v>0</v>
      </c>
      <c r="D13" s="176">
        <v>0</v>
      </c>
      <c r="E13" s="177">
        <v>0</v>
      </c>
      <c r="F13" s="174"/>
      <c r="G13" s="129"/>
      <c r="H13" s="129"/>
      <c r="I13" s="129"/>
      <c r="J13" s="129"/>
      <c r="K13" s="129"/>
      <c r="L13" s="129"/>
      <c r="M13" s="129"/>
      <c r="N13" s="129"/>
    </row>
    <row r="14" spans="1:14" ht="26.25" thickBot="1">
      <c r="A14" s="753" t="s">
        <v>1224</v>
      </c>
      <c r="B14" s="175">
        <v>0</v>
      </c>
      <c r="C14" s="175">
        <v>0</v>
      </c>
      <c r="D14" s="176">
        <v>0</v>
      </c>
      <c r="E14" s="177">
        <v>1</v>
      </c>
      <c r="F14" s="174"/>
      <c r="G14" s="129"/>
      <c r="H14" s="129"/>
      <c r="I14" s="129"/>
      <c r="J14" s="129"/>
      <c r="K14" s="129"/>
      <c r="L14" s="129"/>
      <c r="M14" s="129"/>
      <c r="N14" s="129"/>
    </row>
    <row r="15" spans="1:14" ht="26.25" thickBot="1">
      <c r="A15" s="753" t="s">
        <v>1225</v>
      </c>
      <c r="B15" s="175">
        <v>10</v>
      </c>
      <c r="C15" s="175">
        <v>0</v>
      </c>
      <c r="D15" s="176">
        <v>17</v>
      </c>
      <c r="E15" s="177">
        <v>0</v>
      </c>
      <c r="F15" s="174"/>
      <c r="G15" s="129"/>
      <c r="H15" s="129"/>
      <c r="I15" s="129"/>
      <c r="J15" s="129"/>
      <c r="K15" s="129"/>
      <c r="L15" s="129"/>
      <c r="M15" s="129"/>
      <c r="N15" s="129"/>
    </row>
    <row r="16" spans="1:14" ht="25.5" customHeight="1" thickBot="1">
      <c r="A16" s="753" t="s">
        <v>1226</v>
      </c>
      <c r="B16" s="175">
        <v>6</v>
      </c>
      <c r="C16" s="175">
        <v>0</v>
      </c>
      <c r="D16" s="176">
        <v>11</v>
      </c>
      <c r="E16" s="177">
        <v>0</v>
      </c>
      <c r="F16" s="174"/>
      <c r="G16" s="129"/>
      <c r="H16" s="129"/>
      <c r="I16" s="129"/>
      <c r="J16" s="129"/>
      <c r="K16" s="129"/>
      <c r="L16" s="129"/>
      <c r="M16" s="129"/>
      <c r="N16" s="129"/>
    </row>
    <row r="17" spans="1:14" ht="13.5" thickBot="1">
      <c r="A17" s="752" t="s">
        <v>1227</v>
      </c>
      <c r="B17" s="175">
        <v>0</v>
      </c>
      <c r="C17" s="175">
        <v>0</v>
      </c>
      <c r="D17" s="176">
        <v>16</v>
      </c>
      <c r="E17" s="178">
        <v>0</v>
      </c>
      <c r="F17" s="174"/>
      <c r="G17" s="129"/>
      <c r="H17" s="129"/>
      <c r="I17" s="129"/>
      <c r="J17" s="129"/>
      <c r="K17" s="129"/>
      <c r="L17" s="129"/>
      <c r="M17" s="129"/>
      <c r="N17" s="129"/>
    </row>
    <row r="18" spans="1:14" ht="13.5" thickBot="1">
      <c r="A18" s="754"/>
      <c r="B18" s="756"/>
      <c r="C18" s="756"/>
      <c r="D18" s="757"/>
      <c r="E18" s="758"/>
      <c r="F18" s="179"/>
      <c r="G18" s="124"/>
      <c r="H18" s="124"/>
      <c r="I18" s="124"/>
      <c r="J18" s="124"/>
      <c r="K18" s="124"/>
      <c r="L18" s="124"/>
      <c r="M18" s="124"/>
      <c r="N18" s="124"/>
    </row>
    <row r="19" spans="1:14" ht="26.25" thickBot="1">
      <c r="A19" s="753" t="s">
        <v>1228</v>
      </c>
      <c r="B19" s="175">
        <v>0</v>
      </c>
      <c r="C19" s="175">
        <v>0</v>
      </c>
      <c r="D19" s="176">
        <v>0</v>
      </c>
      <c r="E19" s="178">
        <v>0</v>
      </c>
      <c r="F19" s="174"/>
      <c r="G19" s="129"/>
      <c r="H19" s="129"/>
      <c r="I19" s="129"/>
      <c r="J19" s="129"/>
      <c r="K19" s="129"/>
      <c r="L19" s="129"/>
      <c r="M19" s="129"/>
      <c r="N19" s="129"/>
    </row>
    <row r="20" spans="1:14" ht="13.5" thickBot="1">
      <c r="A20" s="753" t="s">
        <v>1229</v>
      </c>
      <c r="B20" s="175">
        <v>0</v>
      </c>
      <c r="C20" s="175">
        <v>0</v>
      </c>
      <c r="D20" s="176">
        <v>3</v>
      </c>
      <c r="E20" s="177">
        <v>0</v>
      </c>
      <c r="F20" s="174"/>
      <c r="G20" s="129"/>
      <c r="H20" s="129"/>
      <c r="I20" s="129"/>
      <c r="J20" s="129"/>
      <c r="K20" s="129"/>
      <c r="L20" s="129"/>
      <c r="M20" s="129"/>
      <c r="N20" s="129"/>
    </row>
    <row r="21" spans="1:14" ht="13.5" thickBot="1">
      <c r="A21" s="752" t="s">
        <v>1230</v>
      </c>
      <c r="B21" s="175">
        <v>0</v>
      </c>
      <c r="C21" s="175">
        <v>0</v>
      </c>
      <c r="D21" s="176">
        <v>0</v>
      </c>
      <c r="E21" s="177">
        <v>0</v>
      </c>
      <c r="F21" s="174"/>
      <c r="G21" s="129"/>
      <c r="H21" s="129"/>
      <c r="I21" s="129"/>
      <c r="J21" s="129"/>
      <c r="K21" s="129"/>
      <c r="L21" s="129"/>
      <c r="M21" s="129"/>
      <c r="N21" s="129"/>
    </row>
    <row r="22" spans="1:14" ht="13.5" thickBot="1">
      <c r="A22" s="752" t="s">
        <v>1231</v>
      </c>
      <c r="B22" s="175">
        <v>0</v>
      </c>
      <c r="C22" s="175">
        <v>2</v>
      </c>
      <c r="D22" s="176">
        <v>2</v>
      </c>
      <c r="E22" s="177">
        <v>0</v>
      </c>
      <c r="F22" s="174"/>
      <c r="G22" s="129"/>
      <c r="H22" s="129"/>
      <c r="I22" s="129"/>
      <c r="J22" s="129"/>
      <c r="K22" s="129"/>
      <c r="L22" s="129"/>
      <c r="M22" s="129"/>
      <c r="N22" s="129"/>
    </row>
    <row r="23" spans="1:14" ht="13.5" thickBot="1">
      <c r="A23" s="752" t="s">
        <v>1232</v>
      </c>
      <c r="B23" s="175">
        <v>0</v>
      </c>
      <c r="C23" s="175">
        <v>0</v>
      </c>
      <c r="D23" s="176">
        <v>0</v>
      </c>
      <c r="E23" s="177">
        <v>0</v>
      </c>
      <c r="F23" s="174"/>
      <c r="G23" s="129"/>
      <c r="H23" s="129"/>
      <c r="I23" s="129"/>
      <c r="J23" s="129"/>
      <c r="K23" s="129"/>
      <c r="L23" s="129"/>
      <c r="M23" s="129"/>
      <c r="N23" s="129"/>
    </row>
    <row r="24" spans="1:14" ht="13.5" customHeight="1" thickBot="1">
      <c r="A24" s="752" t="s">
        <v>1233</v>
      </c>
      <c r="B24" s="175">
        <v>3</v>
      </c>
      <c r="C24" s="175">
        <v>0</v>
      </c>
      <c r="D24" s="176">
        <v>4</v>
      </c>
      <c r="E24" s="180">
        <v>0</v>
      </c>
      <c r="F24" s="174"/>
      <c r="G24" s="129"/>
      <c r="H24" s="129"/>
      <c r="I24" s="129"/>
      <c r="J24" s="129"/>
      <c r="K24" s="129"/>
      <c r="L24" s="129"/>
      <c r="M24" s="129"/>
      <c r="N24" s="129"/>
    </row>
    <row r="25" spans="1:14" ht="13.5" thickBot="1">
      <c r="A25" s="755" t="s">
        <v>1234</v>
      </c>
      <c r="B25" s="175">
        <v>0</v>
      </c>
      <c r="C25" s="175">
        <v>0</v>
      </c>
      <c r="D25" s="176">
        <v>0</v>
      </c>
      <c r="E25" s="178">
        <v>0</v>
      </c>
      <c r="F25" s="174"/>
      <c r="G25" s="129"/>
      <c r="H25" s="129"/>
      <c r="I25" s="129"/>
      <c r="J25" s="129"/>
      <c r="K25" s="129"/>
      <c r="L25" s="129"/>
      <c r="M25" s="129"/>
      <c r="N25" s="129"/>
    </row>
    <row r="26" spans="1:14" ht="13.5" thickBot="1">
      <c r="A26" s="752" t="s">
        <v>1235</v>
      </c>
      <c r="B26" s="175">
        <v>4</v>
      </c>
      <c r="C26" s="175">
        <v>0</v>
      </c>
      <c r="D26" s="176">
        <v>6</v>
      </c>
      <c r="E26" s="177">
        <v>0</v>
      </c>
      <c r="F26" s="174"/>
      <c r="G26" s="129"/>
      <c r="H26" s="129"/>
      <c r="I26" s="129"/>
      <c r="J26" s="129"/>
      <c r="K26" s="129"/>
      <c r="L26" s="129"/>
      <c r="M26" s="129"/>
      <c r="N26" s="129"/>
    </row>
    <row r="27" spans="1:14" ht="26.25" thickBot="1">
      <c r="A27" s="753" t="s">
        <v>1236</v>
      </c>
      <c r="B27" s="175">
        <v>16</v>
      </c>
      <c r="C27" s="175">
        <v>0</v>
      </c>
      <c r="D27" s="176">
        <v>0</v>
      </c>
      <c r="E27" s="177">
        <v>0</v>
      </c>
      <c r="F27" s="174"/>
      <c r="G27" s="129"/>
      <c r="H27" s="129"/>
      <c r="I27" s="129"/>
      <c r="J27" s="129"/>
      <c r="K27" s="129"/>
      <c r="L27" s="129"/>
      <c r="M27" s="129"/>
      <c r="N27" s="129"/>
    </row>
    <row r="28" spans="1:14" ht="26.25" thickBot="1">
      <c r="A28" s="753" t="s">
        <v>1237</v>
      </c>
      <c r="B28" s="175">
        <v>0</v>
      </c>
      <c r="C28" s="175">
        <v>0</v>
      </c>
      <c r="D28" s="176">
        <v>0</v>
      </c>
      <c r="E28" s="177">
        <v>0</v>
      </c>
      <c r="F28" s="174"/>
      <c r="G28" s="129"/>
      <c r="H28" s="129"/>
      <c r="I28" s="129"/>
      <c r="J28" s="129"/>
      <c r="K28" s="129"/>
      <c r="L28" s="129"/>
      <c r="M28" s="129"/>
      <c r="N28" s="129"/>
    </row>
    <row r="29" spans="1:14" ht="13.5" thickBot="1">
      <c r="A29" s="181"/>
      <c r="B29" s="182"/>
      <c r="C29" s="182"/>
      <c r="D29" s="183"/>
      <c r="E29" s="184"/>
      <c r="F29" s="174"/>
      <c r="G29" s="129"/>
      <c r="H29" s="129"/>
      <c r="I29" s="129"/>
      <c r="J29" s="129"/>
      <c r="K29" s="129"/>
      <c r="L29" s="129"/>
      <c r="M29" s="129"/>
      <c r="N29" s="129"/>
    </row>
    <row r="30" spans="1:14" ht="13.5" thickBot="1">
      <c r="A30" s="185" t="s">
        <v>1238</v>
      </c>
      <c r="B30" s="186">
        <f>SUM(B5:B28)</f>
        <v>100</v>
      </c>
      <c r="C30" s="186">
        <f>SUM(C5:C28)</f>
        <v>100</v>
      </c>
      <c r="D30" s="187">
        <f>SUM(D5:D28)</f>
        <v>206</v>
      </c>
      <c r="E30" s="188">
        <f>SUM(E5:E28)</f>
        <v>23</v>
      </c>
      <c r="F30" s="189"/>
      <c r="G30" s="190"/>
      <c r="H30" s="190"/>
      <c r="I30" s="190"/>
      <c r="J30" s="190"/>
      <c r="K30" s="190"/>
      <c r="L30" s="190"/>
      <c r="M30" s="190"/>
      <c r="N30" s="190"/>
    </row>
    <row r="31" spans="1:14" ht="18" customHeight="1" thickBot="1">
      <c r="A31" s="191"/>
      <c r="B31" s="182"/>
      <c r="C31" s="192"/>
      <c r="D31" s="193"/>
      <c r="E31" s="194"/>
      <c r="F31" s="174"/>
      <c r="G31" s="129"/>
      <c r="H31" s="129"/>
      <c r="I31" s="129"/>
      <c r="J31" s="129"/>
      <c r="K31" s="129"/>
      <c r="L31" s="129"/>
      <c r="M31" s="129"/>
      <c r="N31" s="129"/>
    </row>
    <row r="32" spans="1:14" ht="13.5" thickBot="1">
      <c r="A32" s="759" t="s">
        <v>1239</v>
      </c>
      <c r="B32" s="760">
        <f>SUM(B30*12000)</f>
        <v>1200000</v>
      </c>
      <c r="C32" s="760">
        <f>SUM(C30*19000)</f>
        <v>1900000</v>
      </c>
      <c r="D32" s="761">
        <f>SUM(D30*3400)</f>
        <v>700400</v>
      </c>
      <c r="E32" s="762">
        <f>SUM(E30*8678.26)</f>
        <v>199599.98</v>
      </c>
      <c r="F32" s="179"/>
      <c r="G32" s="124"/>
      <c r="H32" s="124"/>
      <c r="I32" s="124"/>
      <c r="J32" s="124"/>
      <c r="K32" s="124"/>
      <c r="L32" s="124"/>
      <c r="M32" s="124"/>
      <c r="N32" s="124"/>
    </row>
    <row r="33" ht="13.5" thickTop="1"/>
    <row r="36" ht="13.5" thickBot="1">
      <c r="C36" t="s">
        <v>1240</v>
      </c>
    </row>
    <row r="37" spans="1:3" ht="57" customHeight="1" thickBot="1" thickTop="1">
      <c r="A37" s="883" t="s">
        <v>1241</v>
      </c>
      <c r="B37" s="884"/>
      <c r="C37" s="470">
        <v>5250000</v>
      </c>
    </row>
    <row r="38" spans="1:3" ht="20.25" customHeight="1" thickBot="1">
      <c r="A38" s="467" t="s">
        <v>1243</v>
      </c>
      <c r="B38" s="434"/>
      <c r="C38" s="466"/>
    </row>
    <row r="39" spans="1:3" ht="18" customHeight="1" thickBot="1">
      <c r="A39" s="885" t="s">
        <v>1242</v>
      </c>
      <c r="B39" s="886"/>
      <c r="C39" s="468">
        <v>1250000</v>
      </c>
    </row>
    <row r="40" spans="1:3" ht="13.5" customHeight="1">
      <c r="A40" s="887" t="s">
        <v>1243</v>
      </c>
      <c r="B40" s="888"/>
      <c r="C40" s="195"/>
    </row>
    <row r="41" spans="1:3" ht="13.5" customHeight="1">
      <c r="A41" s="877" t="s">
        <v>1244</v>
      </c>
      <c r="B41" s="878"/>
      <c r="C41" s="196">
        <v>650000</v>
      </c>
    </row>
    <row r="42" spans="1:3" ht="13.5" thickBot="1">
      <c r="A42" s="879" t="s">
        <v>1245</v>
      </c>
      <c r="B42" s="880"/>
      <c r="C42" s="197">
        <v>600000</v>
      </c>
    </row>
    <row r="43" spans="1:3" ht="19.5" customHeight="1" thickBot="1">
      <c r="A43" s="881" t="s">
        <v>1246</v>
      </c>
      <c r="B43" s="882"/>
      <c r="C43" s="469">
        <v>4000000</v>
      </c>
    </row>
    <row r="44" ht="13.5" thickTop="1"/>
  </sheetData>
  <mergeCells count="6">
    <mergeCell ref="A41:B41"/>
    <mergeCell ref="A42:B42"/>
    <mergeCell ref="A43:B43"/>
    <mergeCell ref="A37:B37"/>
    <mergeCell ref="A39:B39"/>
    <mergeCell ref="A40:B40"/>
  </mergeCells>
  <printOptions/>
  <pageMargins left="0.75" right="0.75" top="1" bottom="1" header="0.4921259845" footer="0.4921259845"/>
  <pageSetup firstPageNumber="18" useFirstPageNumber="1" horizontalDpi="600" verticalDpi="600" orientation="portrait" paperSize="9" scale="88" r:id="rId1"/>
  <headerFooter alignWithMargins="0">
    <oddFooter>&amp;C&amp;P</oddFooter>
  </headerFooter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1">
      <selection activeCell="G52" sqref="G52"/>
    </sheetView>
  </sheetViews>
  <sheetFormatPr defaultColWidth="9.00390625" defaultRowHeight="12.75"/>
  <cols>
    <col min="1" max="1" width="9.75390625" style="0" customWidth="1"/>
    <col min="2" max="2" width="43.25390625" style="0" customWidth="1"/>
    <col min="3" max="4" width="10.75390625" style="0" customWidth="1"/>
    <col min="5" max="5" width="0" style="103" hidden="1" customWidth="1"/>
    <col min="6" max="6" width="12.75390625" style="104" customWidth="1"/>
    <col min="7" max="7" width="11.375" style="101" customWidth="1"/>
    <col min="8" max="8" width="10.75390625" style="0" customWidth="1"/>
  </cols>
  <sheetData>
    <row r="1" spans="1:6" ht="15.75">
      <c r="A1" s="784" t="s">
        <v>499</v>
      </c>
      <c r="B1" s="784"/>
      <c r="C1" s="784"/>
      <c r="D1" s="784"/>
      <c r="E1" s="889"/>
      <c r="F1" s="889"/>
    </row>
    <row r="2" spans="1:7" ht="16.5" customHeight="1">
      <c r="A2" s="102"/>
      <c r="G2" s="392" t="s">
        <v>663</v>
      </c>
    </row>
    <row r="3" spans="1:7" ht="39" customHeight="1">
      <c r="A3" s="105" t="s">
        <v>500</v>
      </c>
      <c r="B3" s="105" t="s">
        <v>416</v>
      </c>
      <c r="C3" s="387" t="s">
        <v>411</v>
      </c>
      <c r="D3" s="106" t="s">
        <v>501</v>
      </c>
      <c r="E3" s="107" t="s">
        <v>502</v>
      </c>
      <c r="F3" s="388" t="s">
        <v>412</v>
      </c>
      <c r="G3" s="388" t="s">
        <v>503</v>
      </c>
    </row>
    <row r="4" spans="1:9" s="6" customFormat="1" ht="12.75">
      <c r="A4" s="425">
        <v>5021</v>
      </c>
      <c r="B4" s="108" t="s">
        <v>504</v>
      </c>
      <c r="C4" s="108">
        <v>352</v>
      </c>
      <c r="D4" s="109">
        <v>1895</v>
      </c>
      <c r="E4" s="110"/>
      <c r="F4" s="111">
        <v>1895</v>
      </c>
      <c r="G4" s="112">
        <f>F4/D4</f>
        <v>1</v>
      </c>
      <c r="I4" s="113"/>
    </row>
    <row r="5" spans="1:9" s="6" customFormat="1" ht="12.75">
      <c r="A5" s="425">
        <v>5023</v>
      </c>
      <c r="B5" s="108" t="s">
        <v>505</v>
      </c>
      <c r="C5" s="109">
        <v>7946</v>
      </c>
      <c r="D5" s="109">
        <v>8420</v>
      </c>
      <c r="E5" s="110"/>
      <c r="F5" s="111">
        <v>8420</v>
      </c>
      <c r="G5" s="112">
        <f aca="true" t="shared" si="0" ref="G5:G48">F5/D5</f>
        <v>1</v>
      </c>
      <c r="I5" s="113"/>
    </row>
    <row r="6" spans="1:9" s="6" customFormat="1" ht="12.75">
      <c r="A6" s="425">
        <v>5029</v>
      </c>
      <c r="B6" s="108" t="s">
        <v>506</v>
      </c>
      <c r="C6" s="108">
        <v>485</v>
      </c>
      <c r="D6" s="109">
        <v>500</v>
      </c>
      <c r="E6" s="110"/>
      <c r="F6" s="111">
        <v>500</v>
      </c>
      <c r="G6" s="112">
        <f t="shared" si="0"/>
        <v>1</v>
      </c>
      <c r="I6" s="113"/>
    </row>
    <row r="7" spans="1:9" s="6" customFormat="1" ht="12.75">
      <c r="A7" s="425">
        <v>5031</v>
      </c>
      <c r="B7" s="108" t="s">
        <v>507</v>
      </c>
      <c r="C7" s="109">
        <v>1363</v>
      </c>
      <c r="D7" s="109">
        <v>1645</v>
      </c>
      <c r="E7" s="110"/>
      <c r="F7" s="111">
        <v>1645</v>
      </c>
      <c r="G7" s="112">
        <f t="shared" si="0"/>
        <v>1</v>
      </c>
      <c r="I7" s="113"/>
    </row>
    <row r="8" spans="1:9" s="6" customFormat="1" ht="12.75">
      <c r="A8" s="425">
        <v>5032</v>
      </c>
      <c r="B8" s="108" t="s">
        <v>508</v>
      </c>
      <c r="C8" s="108">
        <v>516</v>
      </c>
      <c r="D8" s="109">
        <v>570</v>
      </c>
      <c r="E8" s="110"/>
      <c r="F8" s="111">
        <v>570</v>
      </c>
      <c r="G8" s="112">
        <f t="shared" si="0"/>
        <v>1</v>
      </c>
      <c r="I8" s="113"/>
    </row>
    <row r="9" spans="1:9" s="6" customFormat="1" ht="12.75">
      <c r="A9" s="425">
        <v>5038</v>
      </c>
      <c r="B9" s="108" t="s">
        <v>509</v>
      </c>
      <c r="C9" s="108">
        <v>0</v>
      </c>
      <c r="D9" s="109">
        <v>30</v>
      </c>
      <c r="E9" s="110"/>
      <c r="F9" s="111">
        <v>30</v>
      </c>
      <c r="G9" s="112">
        <f>F9/D9</f>
        <v>1</v>
      </c>
      <c r="I9" s="113"/>
    </row>
    <row r="10" spans="1:9" s="6" customFormat="1" ht="13.5" thickBot="1">
      <c r="A10" s="426">
        <v>5039</v>
      </c>
      <c r="B10" s="123" t="s">
        <v>510</v>
      </c>
      <c r="C10" s="123">
        <v>48</v>
      </c>
      <c r="D10" s="394">
        <v>100</v>
      </c>
      <c r="E10" s="110"/>
      <c r="F10" s="395">
        <v>100</v>
      </c>
      <c r="G10" s="396">
        <f t="shared" si="0"/>
        <v>1</v>
      </c>
      <c r="I10" s="113"/>
    </row>
    <row r="11" spans="1:9" s="6" customFormat="1" ht="13.5" thickBot="1">
      <c r="A11" s="424" t="s">
        <v>512</v>
      </c>
      <c r="B11" s="401" t="s">
        <v>513</v>
      </c>
      <c r="C11" s="402">
        <f>SUM(C4:C10)</f>
        <v>10710</v>
      </c>
      <c r="D11" s="402">
        <f>SUM(D4:D10)</f>
        <v>13160</v>
      </c>
      <c r="E11" s="403"/>
      <c r="F11" s="404">
        <f>SUM(F4:F10)</f>
        <v>13160</v>
      </c>
      <c r="G11" s="405">
        <f t="shared" si="0"/>
        <v>1</v>
      </c>
      <c r="I11" s="113"/>
    </row>
    <row r="12" spans="1:9" s="6" customFormat="1" ht="12.75">
      <c r="A12" s="427">
        <v>5136</v>
      </c>
      <c r="B12" s="397" t="s">
        <v>403</v>
      </c>
      <c r="C12" s="397">
        <v>79</v>
      </c>
      <c r="D12" s="398">
        <v>50</v>
      </c>
      <c r="E12" s="110"/>
      <c r="F12" s="399">
        <v>50</v>
      </c>
      <c r="G12" s="400">
        <f t="shared" si="0"/>
        <v>1</v>
      </c>
      <c r="I12" s="113"/>
    </row>
    <row r="13" spans="1:9" s="6" customFormat="1" ht="12.75">
      <c r="A13" s="428">
        <v>5137</v>
      </c>
      <c r="B13" s="114" t="s">
        <v>514</v>
      </c>
      <c r="C13" s="114">
        <v>27</v>
      </c>
      <c r="D13" s="109">
        <v>1350</v>
      </c>
      <c r="E13" s="110"/>
      <c r="F13" s="111">
        <v>300</v>
      </c>
      <c r="G13" s="112">
        <f t="shared" si="0"/>
        <v>0.2222222222222222</v>
      </c>
      <c r="I13" s="113"/>
    </row>
    <row r="14" spans="1:9" s="6" customFormat="1" ht="12.75">
      <c r="A14" s="425">
        <v>5139</v>
      </c>
      <c r="B14" s="108" t="s">
        <v>515</v>
      </c>
      <c r="C14" s="109">
        <v>1009</v>
      </c>
      <c r="D14" s="109">
        <v>1150</v>
      </c>
      <c r="E14" s="110"/>
      <c r="F14" s="111">
        <v>580</v>
      </c>
      <c r="G14" s="112">
        <f t="shared" si="0"/>
        <v>0.5043478260869565</v>
      </c>
      <c r="I14" s="113"/>
    </row>
    <row r="15" spans="1:9" s="6" customFormat="1" ht="12.75">
      <c r="A15" s="425">
        <v>5142</v>
      </c>
      <c r="B15" s="108" t="s">
        <v>429</v>
      </c>
      <c r="C15" s="108">
        <v>0</v>
      </c>
      <c r="D15" s="109">
        <v>5</v>
      </c>
      <c r="E15" s="110"/>
      <c r="F15" s="111">
        <v>5</v>
      </c>
      <c r="G15" s="112">
        <f t="shared" si="0"/>
        <v>1</v>
      </c>
      <c r="I15" s="113"/>
    </row>
    <row r="16" spans="1:9" s="6" customFormat="1" ht="12.75">
      <c r="A16" s="425">
        <v>5153</v>
      </c>
      <c r="B16" s="108" t="s">
        <v>432</v>
      </c>
      <c r="C16" s="108">
        <v>3</v>
      </c>
      <c r="D16" s="109">
        <v>5</v>
      </c>
      <c r="E16" s="110"/>
      <c r="F16" s="111">
        <v>5</v>
      </c>
      <c r="G16" s="112">
        <f t="shared" si="0"/>
        <v>1</v>
      </c>
      <c r="I16" s="113"/>
    </row>
    <row r="17" spans="1:9" s="6" customFormat="1" ht="12.75">
      <c r="A17" s="425">
        <v>5156</v>
      </c>
      <c r="B17" s="108" t="s">
        <v>434</v>
      </c>
      <c r="C17" s="108">
        <v>591</v>
      </c>
      <c r="D17" s="109">
        <v>700</v>
      </c>
      <c r="E17" s="110"/>
      <c r="F17" s="111">
        <v>800</v>
      </c>
      <c r="G17" s="112">
        <f t="shared" si="0"/>
        <v>1.1428571428571428</v>
      </c>
      <c r="I17" s="113"/>
    </row>
    <row r="18" spans="1:9" s="6" customFormat="1" ht="12.75">
      <c r="A18" s="425">
        <v>5161</v>
      </c>
      <c r="B18" s="108" t="s">
        <v>436</v>
      </c>
      <c r="C18" s="108">
        <v>153</v>
      </c>
      <c r="D18" s="109">
        <v>300</v>
      </c>
      <c r="E18" s="110"/>
      <c r="F18" s="111">
        <v>300</v>
      </c>
      <c r="G18" s="112">
        <f t="shared" si="0"/>
        <v>1</v>
      </c>
      <c r="I18" s="113"/>
    </row>
    <row r="19" spans="1:9" s="6" customFormat="1" ht="12.75">
      <c r="A19" s="425">
        <v>5162</v>
      </c>
      <c r="B19" s="108" t="s">
        <v>516</v>
      </c>
      <c r="C19" s="108">
        <v>345</v>
      </c>
      <c r="D19" s="109">
        <v>550</v>
      </c>
      <c r="E19" s="110"/>
      <c r="F19" s="111">
        <v>550</v>
      </c>
      <c r="G19" s="112">
        <f t="shared" si="0"/>
        <v>1</v>
      </c>
      <c r="I19" s="113"/>
    </row>
    <row r="20" spans="1:9" s="6" customFormat="1" ht="12.75">
      <c r="A20" s="425">
        <v>5163</v>
      </c>
      <c r="B20" s="108" t="s">
        <v>438</v>
      </c>
      <c r="C20" s="108">
        <v>4</v>
      </c>
      <c r="D20" s="109">
        <v>50</v>
      </c>
      <c r="E20" s="110"/>
      <c r="F20" s="111">
        <v>50</v>
      </c>
      <c r="G20" s="112">
        <f t="shared" si="0"/>
        <v>1</v>
      </c>
      <c r="I20" s="113"/>
    </row>
    <row r="21" spans="1:9" s="6" customFormat="1" ht="12.75">
      <c r="A21" s="425">
        <v>5164</v>
      </c>
      <c r="B21" s="108" t="s">
        <v>439</v>
      </c>
      <c r="C21" s="108">
        <v>42</v>
      </c>
      <c r="D21" s="109">
        <v>100</v>
      </c>
      <c r="E21" s="110"/>
      <c r="F21" s="111">
        <v>100</v>
      </c>
      <c r="G21" s="112">
        <f t="shared" si="0"/>
        <v>1</v>
      </c>
      <c r="I21" s="113"/>
    </row>
    <row r="22" spans="1:9" s="6" customFormat="1" ht="12.75">
      <c r="A22" s="425">
        <v>5166</v>
      </c>
      <c r="B22" s="108" t="s">
        <v>517</v>
      </c>
      <c r="C22" s="108">
        <v>72</v>
      </c>
      <c r="D22" s="109">
        <v>1000</v>
      </c>
      <c r="E22" s="110"/>
      <c r="F22" s="111">
        <v>50</v>
      </c>
      <c r="G22" s="112">
        <f t="shared" si="0"/>
        <v>0.05</v>
      </c>
      <c r="I22" s="113"/>
    </row>
    <row r="23" spans="1:9" s="6" customFormat="1" ht="12.75">
      <c r="A23" s="425">
        <v>5167</v>
      </c>
      <c r="B23" s="108" t="s">
        <v>518</v>
      </c>
      <c r="C23" s="108">
        <v>53</v>
      </c>
      <c r="D23" s="109">
        <v>100</v>
      </c>
      <c r="E23" s="110"/>
      <c r="F23" s="111">
        <v>100</v>
      </c>
      <c r="G23" s="112">
        <f t="shared" si="0"/>
        <v>1</v>
      </c>
      <c r="I23" s="113"/>
    </row>
    <row r="24" spans="1:9" s="6" customFormat="1" ht="12.75">
      <c r="A24" s="425">
        <v>5169</v>
      </c>
      <c r="B24" s="108" t="s">
        <v>519</v>
      </c>
      <c r="C24" s="109">
        <v>6259</v>
      </c>
      <c r="D24" s="109">
        <v>7700</v>
      </c>
      <c r="E24" s="110"/>
      <c r="F24" s="111">
        <v>7960</v>
      </c>
      <c r="G24" s="112">
        <f t="shared" si="0"/>
        <v>1.0337662337662337</v>
      </c>
      <c r="I24" s="113"/>
    </row>
    <row r="25" spans="1:9" s="6" customFormat="1" ht="12.75">
      <c r="A25" s="425">
        <v>5171</v>
      </c>
      <c r="B25" s="108" t="s">
        <v>443</v>
      </c>
      <c r="C25" s="108">
        <v>344</v>
      </c>
      <c r="D25" s="109">
        <v>250</v>
      </c>
      <c r="E25" s="110"/>
      <c r="F25" s="111">
        <v>300</v>
      </c>
      <c r="G25" s="112">
        <f t="shared" si="0"/>
        <v>1.2</v>
      </c>
      <c r="I25" s="113"/>
    </row>
    <row r="26" spans="1:9" s="6" customFormat="1" ht="12.75">
      <c r="A26" s="425">
        <v>5172</v>
      </c>
      <c r="B26" s="108" t="s">
        <v>520</v>
      </c>
      <c r="C26" s="108">
        <v>0</v>
      </c>
      <c r="D26" s="109">
        <v>50</v>
      </c>
      <c r="E26" s="110"/>
      <c r="F26" s="111">
        <v>50</v>
      </c>
      <c r="G26" s="112">
        <f t="shared" si="0"/>
        <v>1</v>
      </c>
      <c r="I26" s="113"/>
    </row>
    <row r="27" spans="1:9" s="6" customFormat="1" ht="12.75">
      <c r="A27" s="425">
        <v>5173</v>
      </c>
      <c r="B27" s="108" t="s">
        <v>521</v>
      </c>
      <c r="C27" s="108">
        <v>810</v>
      </c>
      <c r="D27" s="109">
        <v>1000</v>
      </c>
      <c r="E27" s="110"/>
      <c r="F27" s="111">
        <v>750</v>
      </c>
      <c r="G27" s="112">
        <f t="shared" si="0"/>
        <v>0.75</v>
      </c>
      <c r="I27" s="113"/>
    </row>
    <row r="28" spans="1:9" s="6" customFormat="1" ht="12.75">
      <c r="A28" s="425">
        <v>5174</v>
      </c>
      <c r="B28" s="108" t="s">
        <v>522</v>
      </c>
      <c r="C28" s="108">
        <v>0</v>
      </c>
      <c r="D28" s="109">
        <v>0</v>
      </c>
      <c r="E28" s="110"/>
      <c r="F28" s="111">
        <v>0</v>
      </c>
      <c r="G28" s="112"/>
      <c r="I28" s="113"/>
    </row>
    <row r="29" spans="1:9" s="6" customFormat="1" ht="13.5" customHeight="1">
      <c r="A29" s="425">
        <v>5175</v>
      </c>
      <c r="B29" s="108" t="s">
        <v>445</v>
      </c>
      <c r="C29" s="109">
        <v>1025</v>
      </c>
      <c r="D29" s="109">
        <v>1100</v>
      </c>
      <c r="E29" s="110"/>
      <c r="F29" s="111">
        <v>1200</v>
      </c>
      <c r="G29" s="112">
        <f t="shared" si="0"/>
        <v>1.0909090909090908</v>
      </c>
      <c r="I29" s="113"/>
    </row>
    <row r="30" spans="1:9" s="6" customFormat="1" ht="13.5" customHeight="1">
      <c r="A30" s="425">
        <v>5176</v>
      </c>
      <c r="B30" s="108" t="s">
        <v>404</v>
      </c>
      <c r="C30" s="108">
        <v>3</v>
      </c>
      <c r="D30" s="109">
        <v>20</v>
      </c>
      <c r="E30" s="110"/>
      <c r="F30" s="111">
        <v>30</v>
      </c>
      <c r="G30" s="112">
        <f t="shared" si="0"/>
        <v>1.5</v>
      </c>
      <c r="I30" s="113"/>
    </row>
    <row r="31" spans="1:9" s="6" customFormat="1" ht="12.75">
      <c r="A31" s="425">
        <v>5178</v>
      </c>
      <c r="B31" s="108" t="s">
        <v>523</v>
      </c>
      <c r="C31" s="108">
        <v>33</v>
      </c>
      <c r="D31" s="109">
        <v>400</v>
      </c>
      <c r="E31" s="110"/>
      <c r="F31" s="111">
        <v>400</v>
      </c>
      <c r="G31" s="112">
        <f t="shared" si="0"/>
        <v>1</v>
      </c>
      <c r="I31" s="113"/>
    </row>
    <row r="32" spans="1:9" s="6" customFormat="1" ht="12.75">
      <c r="A32" s="425">
        <v>5179</v>
      </c>
      <c r="B32" s="108" t="s">
        <v>405</v>
      </c>
      <c r="C32" s="108">
        <v>27</v>
      </c>
      <c r="D32" s="109">
        <v>10</v>
      </c>
      <c r="E32" s="110"/>
      <c r="F32" s="111">
        <v>650</v>
      </c>
      <c r="G32" s="112">
        <f t="shared" si="0"/>
        <v>65</v>
      </c>
      <c r="I32" s="113"/>
    </row>
    <row r="33" spans="1:9" s="6" customFormat="1" ht="13.5" thickBot="1">
      <c r="A33" s="426">
        <v>5194</v>
      </c>
      <c r="B33" s="123" t="s">
        <v>406</v>
      </c>
      <c r="C33" s="123">
        <v>70</v>
      </c>
      <c r="D33" s="394">
        <v>550</v>
      </c>
      <c r="E33" s="110"/>
      <c r="F33" s="395">
        <v>650</v>
      </c>
      <c r="G33" s="396">
        <f t="shared" si="0"/>
        <v>1.1818181818181819</v>
      </c>
      <c r="I33" s="113"/>
    </row>
    <row r="34" spans="1:9" s="6" customFormat="1" ht="13.5" thickBot="1">
      <c r="A34" s="424" t="s">
        <v>449</v>
      </c>
      <c r="B34" s="401" t="s">
        <v>524</v>
      </c>
      <c r="C34" s="402">
        <f>SUM(C12:C33)</f>
        <v>10949</v>
      </c>
      <c r="D34" s="402">
        <f>SUM(D12:D33)</f>
        <v>16440</v>
      </c>
      <c r="E34" s="403"/>
      <c r="F34" s="404">
        <f>SUM(F12:F33)</f>
        <v>14880</v>
      </c>
      <c r="G34" s="405">
        <f t="shared" si="0"/>
        <v>0.9051094890510949</v>
      </c>
      <c r="H34" s="117"/>
      <c r="I34" s="113"/>
    </row>
    <row r="35" spans="1:7" s="6" customFormat="1" ht="12.75">
      <c r="A35" s="427">
        <v>5361</v>
      </c>
      <c r="B35" s="397" t="s">
        <v>451</v>
      </c>
      <c r="C35" s="397">
        <v>0</v>
      </c>
      <c r="D35" s="398">
        <v>10</v>
      </c>
      <c r="E35" s="110"/>
      <c r="F35" s="399">
        <v>10</v>
      </c>
      <c r="G35" s="400">
        <f t="shared" si="0"/>
        <v>1</v>
      </c>
    </row>
    <row r="36" spans="1:7" s="6" customFormat="1" ht="12.75">
      <c r="A36" s="425">
        <v>5362</v>
      </c>
      <c r="B36" s="108" t="s">
        <v>525</v>
      </c>
      <c r="C36" s="108">
        <v>9</v>
      </c>
      <c r="D36" s="114">
        <v>20</v>
      </c>
      <c r="E36" s="110"/>
      <c r="F36" s="115">
        <v>20</v>
      </c>
      <c r="G36" s="112">
        <f t="shared" si="0"/>
        <v>1</v>
      </c>
    </row>
    <row r="37" spans="1:7" s="6" customFormat="1" ht="13.5" thickBot="1">
      <c r="A37" s="426">
        <v>5492</v>
      </c>
      <c r="B37" s="123" t="s">
        <v>526</v>
      </c>
      <c r="C37" s="123">
        <v>10</v>
      </c>
      <c r="D37" s="410">
        <v>20</v>
      </c>
      <c r="E37" s="110"/>
      <c r="F37" s="411">
        <v>20</v>
      </c>
      <c r="G37" s="396">
        <f t="shared" si="0"/>
        <v>1</v>
      </c>
    </row>
    <row r="38" spans="1:7" s="6" customFormat="1" ht="13.5" thickBot="1">
      <c r="A38" s="424" t="s">
        <v>453</v>
      </c>
      <c r="B38" s="401" t="s">
        <v>527</v>
      </c>
      <c r="C38" s="401">
        <v>19</v>
      </c>
      <c r="D38" s="401">
        <f>SUM(D35:D37)</f>
        <v>50</v>
      </c>
      <c r="E38" s="403"/>
      <c r="F38" s="412">
        <f>SUM(F35:F37)</f>
        <v>50</v>
      </c>
      <c r="G38" s="405">
        <f t="shared" si="0"/>
        <v>1</v>
      </c>
    </row>
    <row r="39" spans="1:7" s="6" customFormat="1" ht="13.5" thickBot="1">
      <c r="A39" s="429">
        <v>5901</v>
      </c>
      <c r="B39" s="408" t="s">
        <v>455</v>
      </c>
      <c r="C39" s="408">
        <v>0</v>
      </c>
      <c r="D39" s="408">
        <v>800</v>
      </c>
      <c r="E39" s="110"/>
      <c r="F39" s="111">
        <v>2000</v>
      </c>
      <c r="G39" s="409">
        <f t="shared" si="0"/>
        <v>2.5</v>
      </c>
    </row>
    <row r="40" spans="1:7" s="6" customFormat="1" ht="13.5" thickBot="1">
      <c r="A40" s="424" t="s">
        <v>456</v>
      </c>
      <c r="B40" s="401" t="s">
        <v>457</v>
      </c>
      <c r="C40" s="401">
        <f>C39</f>
        <v>0</v>
      </c>
      <c r="D40" s="401">
        <f>SUM(D39)</f>
        <v>800</v>
      </c>
      <c r="E40" s="403"/>
      <c r="F40" s="404">
        <f>SUM(F39)</f>
        <v>2000</v>
      </c>
      <c r="G40" s="405">
        <f t="shared" si="0"/>
        <v>2.5</v>
      </c>
    </row>
    <row r="41" spans="1:7" s="6" customFormat="1" ht="13.5" thickBot="1">
      <c r="A41" s="419"/>
      <c r="B41" s="415"/>
      <c r="C41" s="415"/>
      <c r="D41" s="415"/>
      <c r="E41" s="420"/>
      <c r="F41" s="416"/>
      <c r="G41" s="409"/>
    </row>
    <row r="42" spans="1:7" s="6" customFormat="1" ht="13.5" thickBot="1">
      <c r="A42" s="834" t="s">
        <v>528</v>
      </c>
      <c r="B42" s="890"/>
      <c r="C42" s="417">
        <f>+C40+C38+C34+C11</f>
        <v>21678</v>
      </c>
      <c r="D42" s="417">
        <f>D34+D38+D40+D11</f>
        <v>30450</v>
      </c>
      <c r="E42" s="417">
        <f>E34+E38+E40+E11</f>
        <v>0</v>
      </c>
      <c r="F42" s="417">
        <f>F34+F38+F40+F11</f>
        <v>30090</v>
      </c>
      <c r="G42" s="418">
        <f>F42/D42</f>
        <v>0.9881773399014778</v>
      </c>
    </row>
    <row r="43" spans="1:7" s="6" customFormat="1" ht="12.75">
      <c r="A43" s="421"/>
      <c r="B43" s="421"/>
      <c r="C43" s="414"/>
      <c r="D43" s="414"/>
      <c r="E43" s="414"/>
      <c r="F43" s="414"/>
      <c r="G43" s="400"/>
    </row>
    <row r="44" spans="1:8" s="6" customFormat="1" ht="12.75" customHeight="1">
      <c r="A44" s="427">
        <v>6123</v>
      </c>
      <c r="B44" s="397" t="s">
        <v>461</v>
      </c>
      <c r="C44" s="397">
        <v>0</v>
      </c>
      <c r="D44" s="406">
        <v>2000</v>
      </c>
      <c r="E44" s="110"/>
      <c r="F44" s="407">
        <v>0</v>
      </c>
      <c r="G44" s="400">
        <f t="shared" si="0"/>
        <v>0</v>
      </c>
      <c r="H44" s="118"/>
    </row>
    <row r="45" spans="1:7" s="6" customFormat="1" ht="12.75" customHeight="1" thickBot="1">
      <c r="A45" s="426">
        <v>6127</v>
      </c>
      <c r="B45" s="123" t="s">
        <v>778</v>
      </c>
      <c r="C45" s="123">
        <v>250</v>
      </c>
      <c r="D45" s="394">
        <v>250</v>
      </c>
      <c r="E45" s="110"/>
      <c r="F45" s="395">
        <v>100</v>
      </c>
      <c r="G45" s="396">
        <f t="shared" si="0"/>
        <v>0.4</v>
      </c>
    </row>
    <row r="46" spans="1:7" s="6" customFormat="1" ht="13.5" thickBot="1">
      <c r="A46" s="424" t="s">
        <v>462</v>
      </c>
      <c r="B46" s="401" t="s">
        <v>529</v>
      </c>
      <c r="C46" s="401">
        <f>SUM(C44:C45)</f>
        <v>250</v>
      </c>
      <c r="D46" s="402">
        <f>SUM(D44:D45)</f>
        <v>2250</v>
      </c>
      <c r="E46" s="403"/>
      <c r="F46" s="404">
        <f>SUM(F44:F45)</f>
        <v>100</v>
      </c>
      <c r="G46" s="405">
        <f t="shared" si="0"/>
        <v>0.044444444444444446</v>
      </c>
    </row>
    <row r="47" spans="1:7" s="6" customFormat="1" ht="13.5" thickBot="1">
      <c r="A47" s="419"/>
      <c r="B47" s="415"/>
      <c r="C47" s="415"/>
      <c r="D47" s="408"/>
      <c r="E47" s="110"/>
      <c r="F47" s="413"/>
      <c r="G47" s="409"/>
    </row>
    <row r="48" spans="1:7" ht="13.5" thickBot="1">
      <c r="A48" s="834" t="s">
        <v>530</v>
      </c>
      <c r="B48" s="890"/>
      <c r="C48" s="417">
        <f>C42+C46</f>
        <v>21928</v>
      </c>
      <c r="D48" s="417">
        <f>SUM(D42+D46)</f>
        <v>32700</v>
      </c>
      <c r="E48" s="422"/>
      <c r="F48" s="417">
        <f>SUM(F42+F46)</f>
        <v>30190</v>
      </c>
      <c r="G48" s="423">
        <f t="shared" si="0"/>
        <v>0.9232415902140673</v>
      </c>
    </row>
    <row r="49" spans="1:6" ht="12.75">
      <c r="A49" s="120"/>
      <c r="B49" s="120"/>
      <c r="C49" s="120"/>
      <c r="D49" s="10"/>
      <c r="E49" s="119"/>
      <c r="F49" s="121"/>
    </row>
    <row r="50" ht="12.75">
      <c r="F50" s="91"/>
    </row>
    <row r="51" spans="1:6" ht="12.75">
      <c r="A51" t="s">
        <v>688</v>
      </c>
      <c r="B51" s="4" t="s">
        <v>465</v>
      </c>
      <c r="C51" s="389">
        <f>C11</f>
        <v>10710</v>
      </c>
      <c r="D51" s="389">
        <f>D11</f>
        <v>13160</v>
      </c>
      <c r="E51" s="389"/>
      <c r="F51" s="389">
        <f>F11</f>
        <v>13160</v>
      </c>
    </row>
    <row r="52" spans="2:6" ht="12.75">
      <c r="B52" s="4" t="s">
        <v>777</v>
      </c>
      <c r="C52" s="389">
        <f>C34-C53</f>
        <v>4021</v>
      </c>
      <c r="D52" s="389">
        <f>D34-D53</f>
        <v>6640</v>
      </c>
      <c r="E52" s="389"/>
      <c r="F52" s="389">
        <f>F34-F53</f>
        <v>5770</v>
      </c>
    </row>
    <row r="53" spans="2:6" ht="12.75">
      <c r="B53" s="4" t="s">
        <v>467</v>
      </c>
      <c r="C53" s="389">
        <f>SUM(C18:C24)</f>
        <v>6928</v>
      </c>
      <c r="D53" s="389">
        <f>SUM(D18:D24)</f>
        <v>9800</v>
      </c>
      <c r="E53" s="389"/>
      <c r="F53" s="389">
        <f>SUM(F18:F24)</f>
        <v>9110</v>
      </c>
    </row>
    <row r="54" spans="2:6" ht="12.75">
      <c r="B54" s="4" t="s">
        <v>468</v>
      </c>
      <c r="C54" s="389">
        <f>C46</f>
        <v>250</v>
      </c>
      <c r="D54" s="389">
        <f>D46</f>
        <v>2250</v>
      </c>
      <c r="E54" s="389"/>
      <c r="F54" s="389">
        <f>F46</f>
        <v>100</v>
      </c>
    </row>
    <row r="55" spans="2:6" ht="12.75">
      <c r="B55" s="4" t="s">
        <v>662</v>
      </c>
      <c r="C55" s="389">
        <f>C38+C40</f>
        <v>19</v>
      </c>
      <c r="D55" s="389">
        <f>D38+D40</f>
        <v>850</v>
      </c>
      <c r="E55" s="389"/>
      <c r="F55" s="389">
        <f>F38+F40</f>
        <v>2050</v>
      </c>
    </row>
    <row r="56" spans="2:6" ht="12.75">
      <c r="B56" s="386" t="s">
        <v>407</v>
      </c>
      <c r="C56" s="99">
        <f>SUM(C51:C55)</f>
        <v>21928</v>
      </c>
      <c r="D56" s="99">
        <f>SUM(D51:D55)</f>
        <v>32700</v>
      </c>
      <c r="E56" s="390"/>
      <c r="F56" s="99">
        <f>SUM(F51:F55)</f>
        <v>30190</v>
      </c>
    </row>
    <row r="57" ht="12.75">
      <c r="B57" s="90"/>
    </row>
  </sheetData>
  <mergeCells count="3">
    <mergeCell ref="A1:F1"/>
    <mergeCell ref="A42:B42"/>
    <mergeCell ref="A48:B48"/>
  </mergeCells>
  <printOptions/>
  <pageMargins left="0.75" right="0.75" top="1" bottom="1" header="0.4921259845" footer="0.4921259845"/>
  <pageSetup firstPageNumber="19" useFirstPageNumber="1" horizontalDpi="600" verticalDpi="600" orientation="portrait" paperSize="9" scale="86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1">
      <selection activeCell="H45" sqref="H45"/>
    </sheetView>
  </sheetViews>
  <sheetFormatPr defaultColWidth="9.00390625" defaultRowHeight="12.75"/>
  <cols>
    <col min="1" max="1" width="9.75390625" style="0" customWidth="1"/>
    <col min="2" max="2" width="48.375" style="0" customWidth="1"/>
    <col min="3" max="3" width="10.875" style="11" customWidth="1"/>
    <col min="4" max="4" width="11.75390625" style="11" customWidth="1"/>
    <col min="5" max="5" width="13.125" style="11" customWidth="1"/>
    <col min="6" max="6" width="10.875" style="15" customWidth="1"/>
  </cols>
  <sheetData>
    <row r="1" spans="1:5" ht="15.75">
      <c r="A1" s="1" t="s">
        <v>482</v>
      </c>
      <c r="E1" s="14" t="s">
        <v>414</v>
      </c>
    </row>
    <row r="3" ht="12.75">
      <c r="F3" s="391" t="s">
        <v>663</v>
      </c>
    </row>
    <row r="4" spans="1:6" s="16" customFormat="1" ht="38.25">
      <c r="A4" s="105" t="s">
        <v>500</v>
      </c>
      <c r="B4" s="105" t="s">
        <v>416</v>
      </c>
      <c r="C4" s="387" t="s">
        <v>411</v>
      </c>
      <c r="D4" s="106" t="s">
        <v>501</v>
      </c>
      <c r="E4" s="387" t="s">
        <v>412</v>
      </c>
      <c r="F4" s="387" t="s">
        <v>503</v>
      </c>
    </row>
    <row r="5" spans="1:6" ht="12.75">
      <c r="A5" s="17">
        <v>5011</v>
      </c>
      <c r="B5" s="18" t="s">
        <v>417</v>
      </c>
      <c r="C5" s="19">
        <v>104606</v>
      </c>
      <c r="D5" s="19">
        <v>110880</v>
      </c>
      <c r="E5" s="20">
        <f>'[7]KOMENTÁŘ'!G5</f>
        <v>120960</v>
      </c>
      <c r="F5" s="21">
        <f aca="true" t="shared" si="0" ref="F5:F44">E5/D5</f>
        <v>1.0909090909090908</v>
      </c>
    </row>
    <row r="6" spans="1:6" ht="12.75">
      <c r="A6" s="22">
        <v>5021</v>
      </c>
      <c r="B6" s="23" t="s">
        <v>418</v>
      </c>
      <c r="C6" s="24">
        <v>388</v>
      </c>
      <c r="D6" s="24">
        <v>500</v>
      </c>
      <c r="E6" s="25">
        <f>'[7]KOMENTÁŘ'!G12</f>
        <v>650</v>
      </c>
      <c r="F6" s="21">
        <f t="shared" si="0"/>
        <v>1.3</v>
      </c>
    </row>
    <row r="7" spans="1:6" ht="12.75">
      <c r="A7" s="22">
        <v>5031</v>
      </c>
      <c r="B7" s="23" t="s">
        <v>419</v>
      </c>
      <c r="C7" s="24">
        <v>27688</v>
      </c>
      <c r="D7" s="24">
        <v>29375</v>
      </c>
      <c r="E7" s="25">
        <f>'[7]KOMENTÁŘ'!G15</f>
        <v>32393.088000000003</v>
      </c>
      <c r="F7" s="21">
        <f t="shared" si="0"/>
        <v>1.1027434212765959</v>
      </c>
    </row>
    <row r="8" spans="1:6" ht="12.75">
      <c r="A8" s="22">
        <v>5032</v>
      </c>
      <c r="B8" s="23" t="s">
        <v>420</v>
      </c>
      <c r="C8" s="24">
        <v>9577</v>
      </c>
      <c r="D8" s="24">
        <v>10168</v>
      </c>
      <c r="E8" s="25">
        <f>'[7]KOMENTÁŘ'!G19</f>
        <v>11212.992</v>
      </c>
      <c r="F8" s="21">
        <f t="shared" si="0"/>
        <v>1.1027726199842645</v>
      </c>
    </row>
    <row r="9" spans="1:6" ht="13.5" thickBot="1">
      <c r="A9" s="26">
        <v>5038</v>
      </c>
      <c r="B9" s="27" t="s">
        <v>421</v>
      </c>
      <c r="C9" s="28">
        <v>469</v>
      </c>
      <c r="D9" s="28">
        <v>466</v>
      </c>
      <c r="E9" s="29">
        <f>'[7]KOMENTÁŘ'!G23</f>
        <v>508.032</v>
      </c>
      <c r="F9" s="30">
        <f t="shared" si="0"/>
        <v>1.0901974248927038</v>
      </c>
    </row>
    <row r="10" spans="1:6" ht="13.5" thickBot="1">
      <c r="A10" s="31" t="s">
        <v>422</v>
      </c>
      <c r="B10" s="32" t="s">
        <v>423</v>
      </c>
      <c r="C10" s="33">
        <v>142728</v>
      </c>
      <c r="D10" s="33">
        <v>151539</v>
      </c>
      <c r="E10" s="33">
        <f>SUM(E5:E9)</f>
        <v>165724.112</v>
      </c>
      <c r="F10" s="34">
        <f t="shared" si="0"/>
        <v>1.093607005457341</v>
      </c>
    </row>
    <row r="11" spans="1:6" ht="12.75">
      <c r="A11" s="17">
        <v>5131</v>
      </c>
      <c r="B11" s="18" t="s">
        <v>424</v>
      </c>
      <c r="C11" s="19">
        <v>63</v>
      </c>
      <c r="D11" s="19">
        <v>60</v>
      </c>
      <c r="E11" s="20">
        <f>'[7]KOMENTÁŘ'!G29</f>
        <v>70</v>
      </c>
      <c r="F11" s="35">
        <f t="shared" si="0"/>
        <v>1.1666666666666667</v>
      </c>
    </row>
    <row r="12" spans="1:6" ht="12.75">
      <c r="A12" s="17">
        <v>5132</v>
      </c>
      <c r="B12" s="18" t="s">
        <v>425</v>
      </c>
      <c r="C12" s="19">
        <v>25</v>
      </c>
      <c r="D12" s="19">
        <v>130</v>
      </c>
      <c r="E12" s="36">
        <f>'[7]KOMENTÁŘ'!G32</f>
        <v>10</v>
      </c>
      <c r="F12" s="21">
        <f t="shared" si="0"/>
        <v>0.07692307692307693</v>
      </c>
    </row>
    <row r="13" spans="1:6" ht="12.75">
      <c r="A13" s="22">
        <v>5134</v>
      </c>
      <c r="B13" s="23" t="s">
        <v>426</v>
      </c>
      <c r="C13" s="24">
        <v>406</v>
      </c>
      <c r="D13" s="24">
        <v>120</v>
      </c>
      <c r="E13" s="37">
        <f>'[7]KOMENTÁŘ'!G35</f>
        <v>120</v>
      </c>
      <c r="F13" s="21">
        <f t="shared" si="0"/>
        <v>1</v>
      </c>
    </row>
    <row r="14" spans="1:6" ht="12.75">
      <c r="A14" s="22">
        <v>5136</v>
      </c>
      <c r="B14" s="23" t="s">
        <v>403</v>
      </c>
      <c r="C14" s="24">
        <v>385</v>
      </c>
      <c r="D14" s="24">
        <v>500</v>
      </c>
      <c r="E14" s="25">
        <f>'[7]KOMENTÁŘ'!G38</f>
        <v>500</v>
      </c>
      <c r="F14" s="21">
        <f t="shared" si="0"/>
        <v>1</v>
      </c>
    </row>
    <row r="15" spans="1:6" ht="12.75">
      <c r="A15" s="22">
        <v>5137</v>
      </c>
      <c r="B15" s="23" t="s">
        <v>427</v>
      </c>
      <c r="C15" s="24">
        <v>1063</v>
      </c>
      <c r="D15" s="24">
        <v>2000</v>
      </c>
      <c r="E15" s="38">
        <f>'[7]KOMENTÁŘ'!G42</f>
        <v>2000</v>
      </c>
      <c r="F15" s="21">
        <f t="shared" si="0"/>
        <v>1</v>
      </c>
    </row>
    <row r="16" spans="1:6" ht="12.75">
      <c r="A16" s="22">
        <v>5139</v>
      </c>
      <c r="B16" s="23" t="s">
        <v>428</v>
      </c>
      <c r="C16" s="24">
        <v>2475</v>
      </c>
      <c r="D16" s="24">
        <v>3500</v>
      </c>
      <c r="E16" s="25">
        <f>'[7]KOMENTÁŘ'!G46</f>
        <v>3500</v>
      </c>
      <c r="F16" s="21">
        <f t="shared" si="0"/>
        <v>1</v>
      </c>
    </row>
    <row r="17" spans="1:6" ht="12.75">
      <c r="A17" s="22">
        <v>5142</v>
      </c>
      <c r="B17" s="23" t="s">
        <v>429</v>
      </c>
      <c r="C17" s="24">
        <v>25</v>
      </c>
      <c r="D17" s="24">
        <v>40</v>
      </c>
      <c r="E17" s="25">
        <v>40</v>
      </c>
      <c r="F17" s="21">
        <f t="shared" si="0"/>
        <v>1</v>
      </c>
    </row>
    <row r="18" spans="1:6" ht="12.75">
      <c r="A18" s="17">
        <v>5151</v>
      </c>
      <c r="B18" s="39" t="s">
        <v>430</v>
      </c>
      <c r="C18" s="40">
        <v>270</v>
      </c>
      <c r="D18" s="40">
        <v>300</v>
      </c>
      <c r="E18" s="20">
        <f>'[7]KOMENTÁŘ'!G57</f>
        <v>350</v>
      </c>
      <c r="F18" s="21">
        <f t="shared" si="0"/>
        <v>1.1666666666666667</v>
      </c>
    </row>
    <row r="19" spans="1:6" ht="12.75">
      <c r="A19" s="22">
        <v>5152</v>
      </c>
      <c r="B19" s="41" t="s">
        <v>431</v>
      </c>
      <c r="C19" s="42">
        <v>55</v>
      </c>
      <c r="D19" s="42">
        <v>200</v>
      </c>
      <c r="E19" s="25">
        <f>'[7]KOMENTÁŘ'!G63</f>
        <v>200</v>
      </c>
      <c r="F19" s="21">
        <f t="shared" si="0"/>
        <v>1</v>
      </c>
    </row>
    <row r="20" spans="1:6" ht="12.75">
      <c r="A20" s="22">
        <v>5153</v>
      </c>
      <c r="B20" s="41" t="s">
        <v>432</v>
      </c>
      <c r="C20" s="42">
        <v>999</v>
      </c>
      <c r="D20" s="42">
        <v>1400</v>
      </c>
      <c r="E20" s="25">
        <f>'[7]KOMENTÁŘ'!G66</f>
        <v>1600</v>
      </c>
      <c r="F20" s="21">
        <f t="shared" si="0"/>
        <v>1.1428571428571428</v>
      </c>
    </row>
    <row r="21" spans="1:6" ht="12.75">
      <c r="A21" s="22">
        <v>5154</v>
      </c>
      <c r="B21" s="41" t="s">
        <v>433</v>
      </c>
      <c r="C21" s="42">
        <v>2115</v>
      </c>
      <c r="D21" s="42">
        <v>3000</v>
      </c>
      <c r="E21" s="25">
        <f>'[7]KOMENTÁŘ'!G72</f>
        <v>3600</v>
      </c>
      <c r="F21" s="21">
        <f t="shared" si="0"/>
        <v>1.2</v>
      </c>
    </row>
    <row r="22" spans="1:6" ht="12.75">
      <c r="A22" s="22">
        <v>5156</v>
      </c>
      <c r="B22" s="41" t="s">
        <v>434</v>
      </c>
      <c r="C22" s="42">
        <v>1180</v>
      </c>
      <c r="D22" s="42">
        <v>1600</v>
      </c>
      <c r="E22" s="25">
        <f>'[7]KOMENTÁŘ'!G78</f>
        <v>1500</v>
      </c>
      <c r="F22" s="21">
        <f t="shared" si="0"/>
        <v>0.9375</v>
      </c>
    </row>
    <row r="23" spans="1:6" ht="12.75">
      <c r="A23" s="22">
        <v>5159</v>
      </c>
      <c r="B23" s="41" t="s">
        <v>435</v>
      </c>
      <c r="C23" s="42">
        <v>4</v>
      </c>
      <c r="D23" s="42">
        <v>20</v>
      </c>
      <c r="E23" s="25">
        <v>20</v>
      </c>
      <c r="F23" s="21">
        <f t="shared" si="0"/>
        <v>1</v>
      </c>
    </row>
    <row r="24" spans="1:6" ht="12.75">
      <c r="A24" s="43">
        <v>5161</v>
      </c>
      <c r="B24" s="41" t="s">
        <v>436</v>
      </c>
      <c r="C24" s="42">
        <v>1820</v>
      </c>
      <c r="D24" s="42">
        <v>2800</v>
      </c>
      <c r="E24" s="25">
        <f>'[7]KOMENTÁŘ'!G84</f>
        <v>2600</v>
      </c>
      <c r="F24" s="21">
        <f t="shared" si="0"/>
        <v>0.9285714285714286</v>
      </c>
    </row>
    <row r="25" spans="1:6" ht="12.75">
      <c r="A25" s="43">
        <v>5162</v>
      </c>
      <c r="B25" s="41" t="s">
        <v>437</v>
      </c>
      <c r="C25" s="42">
        <v>3001</v>
      </c>
      <c r="D25" s="42">
        <v>3600</v>
      </c>
      <c r="E25" s="25">
        <f>'[7]KOMENTÁŘ'!G88</f>
        <v>3500</v>
      </c>
      <c r="F25" s="21">
        <f t="shared" si="0"/>
        <v>0.9722222222222222</v>
      </c>
    </row>
    <row r="26" spans="1:6" ht="12.75">
      <c r="A26" s="43">
        <v>5163</v>
      </c>
      <c r="B26" s="41" t="s">
        <v>438</v>
      </c>
      <c r="C26" s="42">
        <v>713</v>
      </c>
      <c r="D26" s="42">
        <v>2000</v>
      </c>
      <c r="E26" s="25">
        <f>'[7]KOMENTÁŘ'!G95</f>
        <v>1800</v>
      </c>
      <c r="F26" s="21">
        <f t="shared" si="0"/>
        <v>0.9</v>
      </c>
    </row>
    <row r="27" spans="1:6" ht="12.75">
      <c r="A27" s="43">
        <v>5164</v>
      </c>
      <c r="B27" s="41" t="s">
        <v>439</v>
      </c>
      <c r="C27" s="42">
        <v>7</v>
      </c>
      <c r="D27" s="42">
        <v>400</v>
      </c>
      <c r="E27" s="25">
        <v>400</v>
      </c>
      <c r="F27" s="21">
        <f t="shared" si="0"/>
        <v>1</v>
      </c>
    </row>
    <row r="28" spans="1:6" ht="12.75">
      <c r="A28" s="43">
        <v>5166</v>
      </c>
      <c r="B28" s="41" t="s">
        <v>440</v>
      </c>
      <c r="C28" s="42">
        <v>733</v>
      </c>
      <c r="D28" s="42">
        <v>1800</v>
      </c>
      <c r="E28" s="25">
        <f>'[7]KOMENTÁŘ'!G107</f>
        <v>1300</v>
      </c>
      <c r="F28" s="21">
        <f t="shared" si="0"/>
        <v>0.7222222222222222</v>
      </c>
    </row>
    <row r="29" spans="1:6" ht="12.75">
      <c r="A29" s="43">
        <v>5167</v>
      </c>
      <c r="B29" s="41" t="s">
        <v>441</v>
      </c>
      <c r="C29" s="42">
        <v>1923</v>
      </c>
      <c r="D29" s="42">
        <v>6600</v>
      </c>
      <c r="E29" s="25">
        <f>'[7]KOMENTÁŘ'!G120</f>
        <v>4500</v>
      </c>
      <c r="F29" s="21">
        <f t="shared" si="0"/>
        <v>0.6818181818181818</v>
      </c>
    </row>
    <row r="30" spans="1:6" ht="12.75">
      <c r="A30" s="43">
        <v>5169</v>
      </c>
      <c r="B30" s="41" t="s">
        <v>442</v>
      </c>
      <c r="C30" s="42">
        <v>7819</v>
      </c>
      <c r="D30" s="42">
        <v>8000</v>
      </c>
      <c r="E30" s="25">
        <f>'[7]KOMENTÁŘ'!G128</f>
        <v>8000</v>
      </c>
      <c r="F30" s="21">
        <f t="shared" si="0"/>
        <v>1</v>
      </c>
    </row>
    <row r="31" spans="1:6" ht="12.75">
      <c r="A31" s="43">
        <v>5171</v>
      </c>
      <c r="B31" s="41" t="s">
        <v>443</v>
      </c>
      <c r="C31" s="42">
        <v>789</v>
      </c>
      <c r="D31" s="42">
        <v>1100</v>
      </c>
      <c r="E31" s="25">
        <f>'[7]KOMENTÁŘ'!G141</f>
        <v>1000</v>
      </c>
      <c r="F31" s="21">
        <f t="shared" si="0"/>
        <v>0.9090909090909091</v>
      </c>
    </row>
    <row r="32" spans="1:6" ht="12.75">
      <c r="A32" s="43">
        <v>5173</v>
      </c>
      <c r="B32" s="41" t="s">
        <v>444</v>
      </c>
      <c r="C32" s="42">
        <v>2779</v>
      </c>
      <c r="D32" s="42">
        <v>2600</v>
      </c>
      <c r="E32" s="25">
        <f>'[7]KOMENTÁŘ'!G145</f>
        <v>3200</v>
      </c>
      <c r="F32" s="21">
        <f t="shared" si="0"/>
        <v>1.2307692307692308</v>
      </c>
    </row>
    <row r="33" spans="1:6" ht="12.75">
      <c r="A33" s="43">
        <v>5175</v>
      </c>
      <c r="B33" s="41" t="s">
        <v>445</v>
      </c>
      <c r="C33" s="42">
        <v>276</v>
      </c>
      <c r="D33" s="42">
        <v>300</v>
      </c>
      <c r="E33" s="25">
        <f>'[7]KOMENTÁŘ'!G149</f>
        <v>300</v>
      </c>
      <c r="F33" s="21">
        <f t="shared" si="0"/>
        <v>1</v>
      </c>
    </row>
    <row r="34" spans="1:6" ht="12.75">
      <c r="A34" s="43">
        <v>5176</v>
      </c>
      <c r="B34" s="41" t="s">
        <v>404</v>
      </c>
      <c r="C34" s="42">
        <v>88</v>
      </c>
      <c r="D34" s="42">
        <v>80</v>
      </c>
      <c r="E34" s="25">
        <f>'[7]KOMENTÁŘ'!G151</f>
        <v>100</v>
      </c>
      <c r="F34" s="21">
        <f t="shared" si="0"/>
        <v>1.25</v>
      </c>
    </row>
    <row r="35" spans="1:6" ht="12.75">
      <c r="A35" s="43">
        <v>5179</v>
      </c>
      <c r="B35" s="44" t="s">
        <v>446</v>
      </c>
      <c r="C35" s="45">
        <v>11</v>
      </c>
      <c r="D35" s="45">
        <v>50</v>
      </c>
      <c r="E35" s="25">
        <v>50</v>
      </c>
      <c r="F35" s="21">
        <f t="shared" si="0"/>
        <v>1</v>
      </c>
    </row>
    <row r="36" spans="1:6" ht="12.75">
      <c r="A36" s="46">
        <v>5192</v>
      </c>
      <c r="B36" s="47" t="s">
        <v>447</v>
      </c>
      <c r="C36" s="42">
        <v>39</v>
      </c>
      <c r="D36" s="42">
        <v>300</v>
      </c>
      <c r="E36" s="25">
        <f>'[7]KOMENTÁŘ'!G156</f>
        <v>250</v>
      </c>
      <c r="F36" s="21">
        <f t="shared" si="0"/>
        <v>0.8333333333333334</v>
      </c>
    </row>
    <row r="37" spans="1:6" ht="12.75">
      <c r="A37" s="46">
        <v>5194</v>
      </c>
      <c r="B37" s="48" t="s">
        <v>406</v>
      </c>
      <c r="C37" s="49">
        <v>67</v>
      </c>
      <c r="D37" s="49">
        <v>50</v>
      </c>
      <c r="E37" s="25">
        <f>'[7]KOMENTÁŘ'!G159</f>
        <v>50</v>
      </c>
      <c r="F37" s="21">
        <f t="shared" si="0"/>
        <v>1</v>
      </c>
    </row>
    <row r="38" spans="1:6" ht="13.5" thickBot="1">
      <c r="A38" s="50">
        <v>5195</v>
      </c>
      <c r="B38" s="51" t="s">
        <v>448</v>
      </c>
      <c r="C38" s="52">
        <v>0</v>
      </c>
      <c r="D38" s="52">
        <v>200</v>
      </c>
      <c r="E38" s="29">
        <f>'[7]KOMENTÁŘ'!G161</f>
        <v>200</v>
      </c>
      <c r="F38" s="30">
        <f t="shared" si="0"/>
        <v>1</v>
      </c>
    </row>
    <row r="39" spans="1:6" ht="13.5" thickBot="1">
      <c r="A39" s="53" t="s">
        <v>449</v>
      </c>
      <c r="B39" s="54" t="s">
        <v>450</v>
      </c>
      <c r="C39" s="55">
        <f>SUM(C11:C38)</f>
        <v>29130</v>
      </c>
      <c r="D39" s="55">
        <f>SUM(D11:D38)</f>
        <v>42750</v>
      </c>
      <c r="E39" s="55">
        <f>SUM(E11:E38)</f>
        <v>40760</v>
      </c>
      <c r="F39" s="34">
        <f t="shared" si="0"/>
        <v>0.9534502923976608</v>
      </c>
    </row>
    <row r="40" spans="1:6" ht="12.75">
      <c r="A40" s="56">
        <v>5361</v>
      </c>
      <c r="B40" s="57" t="s">
        <v>451</v>
      </c>
      <c r="C40" s="40">
        <v>67</v>
      </c>
      <c r="D40" s="40">
        <v>50</v>
      </c>
      <c r="E40" s="20">
        <f>'[7]KOMENTÁŘ'!G164</f>
        <v>50</v>
      </c>
      <c r="F40" s="35">
        <f t="shared" si="0"/>
        <v>1</v>
      </c>
    </row>
    <row r="41" spans="1:6" ht="13.5" thickBot="1">
      <c r="A41" s="58">
        <v>5362</v>
      </c>
      <c r="B41" s="58" t="s">
        <v>452</v>
      </c>
      <c r="C41" s="45">
        <v>14</v>
      </c>
      <c r="D41" s="45">
        <v>80</v>
      </c>
      <c r="E41" s="29">
        <f>'[7]KOMENTÁŘ'!G166</f>
        <v>80</v>
      </c>
      <c r="F41" s="30">
        <f t="shared" si="0"/>
        <v>1</v>
      </c>
    </row>
    <row r="42" spans="1:6" ht="13.5" thickBot="1">
      <c r="A42" s="54" t="s">
        <v>453</v>
      </c>
      <c r="B42" s="59" t="s">
        <v>454</v>
      </c>
      <c r="C42" s="60">
        <v>81</v>
      </c>
      <c r="D42" s="60">
        <v>130</v>
      </c>
      <c r="E42" s="55">
        <f>SUM(E40:E41)</f>
        <v>130</v>
      </c>
      <c r="F42" s="34">
        <f t="shared" si="0"/>
        <v>1</v>
      </c>
    </row>
    <row r="43" spans="1:6" ht="13.5" thickBot="1">
      <c r="A43" s="61">
        <v>5901</v>
      </c>
      <c r="B43" s="62" t="s">
        <v>455</v>
      </c>
      <c r="C43" s="49">
        <v>0</v>
      </c>
      <c r="D43" s="49">
        <v>9240</v>
      </c>
      <c r="E43" s="63">
        <v>5006</v>
      </c>
      <c r="F43" s="64">
        <f t="shared" si="0"/>
        <v>0.5417748917748918</v>
      </c>
    </row>
    <row r="44" spans="1:8" ht="13.5" thickBot="1">
      <c r="A44" s="65" t="s">
        <v>456</v>
      </c>
      <c r="B44" s="66" t="s">
        <v>457</v>
      </c>
      <c r="C44" s="55">
        <v>0</v>
      </c>
      <c r="D44" s="55">
        <v>9240</v>
      </c>
      <c r="E44" s="55">
        <f>E43</f>
        <v>5006</v>
      </c>
      <c r="F44" s="34">
        <f t="shared" si="0"/>
        <v>0.5417748917748918</v>
      </c>
      <c r="G44" s="11"/>
      <c r="H44" s="11"/>
    </row>
    <row r="45" spans="1:6" ht="13.5" thickBot="1">
      <c r="A45" s="67"/>
      <c r="B45" s="68"/>
      <c r="C45" s="69"/>
      <c r="D45" s="69"/>
      <c r="E45" s="70"/>
      <c r="F45" s="64" t="s">
        <v>414</v>
      </c>
    </row>
    <row r="46" spans="1:6" ht="13.5" thickBot="1">
      <c r="A46" s="71" t="s">
        <v>458</v>
      </c>
      <c r="B46" s="72"/>
      <c r="C46" s="73">
        <f>C10+C39+C42+C44</f>
        <v>171939</v>
      </c>
      <c r="D46" s="73">
        <f>D10+D39+D42+D44</f>
        <v>203659</v>
      </c>
      <c r="E46" s="73">
        <f>E10+E39+E42+E44</f>
        <v>211620.112</v>
      </c>
      <c r="F46" s="74">
        <f>E46/D46</f>
        <v>1.0390904011116622</v>
      </c>
    </row>
    <row r="47" spans="1:6" ht="12.75">
      <c r="A47" s="75">
        <v>6121</v>
      </c>
      <c r="B47" s="76" t="s">
        <v>459</v>
      </c>
      <c r="C47" s="77">
        <v>232</v>
      </c>
      <c r="D47" s="77">
        <v>0</v>
      </c>
      <c r="E47" s="78">
        <f>'[7]KOMENTÁŘ'!G172</f>
        <v>1000</v>
      </c>
      <c r="F47" s="35" t="s">
        <v>414</v>
      </c>
    </row>
    <row r="48" spans="1:6" ht="12.75">
      <c r="A48" s="22">
        <v>6122</v>
      </c>
      <c r="B48" s="41" t="s">
        <v>460</v>
      </c>
      <c r="C48" s="42">
        <v>390</v>
      </c>
      <c r="D48" s="42">
        <v>0</v>
      </c>
      <c r="E48" s="25">
        <f>'[7]KOMENTÁŘ'!G174</f>
        <v>0</v>
      </c>
      <c r="F48" s="21" t="s">
        <v>414</v>
      </c>
    </row>
    <row r="49" spans="1:6" ht="13.5" thickBot="1">
      <c r="A49" s="79">
        <v>6123</v>
      </c>
      <c r="B49" s="80" t="s">
        <v>461</v>
      </c>
      <c r="C49" s="81">
        <v>921</v>
      </c>
      <c r="D49" s="81">
        <v>4000</v>
      </c>
      <c r="E49" s="82">
        <f>'[7]KOMENTÁŘ'!G176</f>
        <v>2000</v>
      </c>
      <c r="F49" s="30">
        <f>E49/D49</f>
        <v>0.5</v>
      </c>
    </row>
    <row r="50" spans="1:6" ht="13.5" thickBot="1">
      <c r="A50" s="54" t="s">
        <v>462</v>
      </c>
      <c r="B50" s="54" t="s">
        <v>463</v>
      </c>
      <c r="C50" s="55">
        <v>1543</v>
      </c>
      <c r="D50" s="55">
        <v>4000</v>
      </c>
      <c r="E50" s="55">
        <f>SUM(E47:E49)</f>
        <v>3000</v>
      </c>
      <c r="F50" s="34">
        <f>E50/D50</f>
        <v>0.75</v>
      </c>
    </row>
    <row r="51" spans="1:6" ht="13.5" thickBot="1">
      <c r="A51" s="54"/>
      <c r="B51" s="66"/>
      <c r="C51" s="55"/>
      <c r="D51" s="55"/>
      <c r="E51" s="55"/>
      <c r="F51" s="64" t="s">
        <v>414</v>
      </c>
    </row>
    <row r="52" spans="1:6" ht="13.5" thickBot="1">
      <c r="A52" s="83" t="s">
        <v>464</v>
      </c>
      <c r="B52" s="84"/>
      <c r="C52" s="85">
        <f>C46+C50</f>
        <v>173482</v>
      </c>
      <c r="D52" s="85">
        <f>D46+D50</f>
        <v>207659</v>
      </c>
      <c r="E52" s="85">
        <f>E46+E50</f>
        <v>214620.112</v>
      </c>
      <c r="F52" s="74">
        <f>E52/D52</f>
        <v>1.0335218410952571</v>
      </c>
    </row>
    <row r="53" spans="1:9" ht="12.75">
      <c r="A53" s="86"/>
      <c r="B53" s="87"/>
      <c r="C53" s="88"/>
      <c r="D53" s="88"/>
      <c r="E53" s="89"/>
      <c r="I53" t="s">
        <v>414</v>
      </c>
    </row>
    <row r="55" spans="1:7" ht="12.75">
      <c r="A55" t="s">
        <v>688</v>
      </c>
      <c r="B55" s="4" t="s">
        <v>465</v>
      </c>
      <c r="C55" s="385">
        <f>C10</f>
        <v>142728</v>
      </c>
      <c r="D55" s="385">
        <f>D10</f>
        <v>151539</v>
      </c>
      <c r="E55" s="385">
        <f>E10</f>
        <v>165724.112</v>
      </c>
      <c r="G55" s="11" t="s">
        <v>414</v>
      </c>
    </row>
    <row r="56" spans="2:5" ht="12.75">
      <c r="B56" s="4" t="s">
        <v>466</v>
      </c>
      <c r="C56" s="385">
        <f>C39-C57</f>
        <v>13114</v>
      </c>
      <c r="D56" s="385">
        <f>D39-D57</f>
        <v>17550</v>
      </c>
      <c r="E56" s="385">
        <f>E39-E57</f>
        <v>18660</v>
      </c>
    </row>
    <row r="57" spans="2:5" ht="12.75">
      <c r="B57" s="4" t="s">
        <v>467</v>
      </c>
      <c r="C57" s="385">
        <f>SUM(C24:C30)</f>
        <v>16016</v>
      </c>
      <c r="D57" s="385">
        <f>SUM(D24:D30)</f>
        <v>25200</v>
      </c>
      <c r="E57" s="385">
        <f>SUM(E24:E30)</f>
        <v>22100</v>
      </c>
    </row>
    <row r="58" spans="2:5" ht="12.75">
      <c r="B58" s="4" t="s">
        <v>468</v>
      </c>
      <c r="C58" s="385">
        <f>C50</f>
        <v>1543</v>
      </c>
      <c r="D58" s="385">
        <f>D50</f>
        <v>4000</v>
      </c>
      <c r="E58" s="385">
        <f>E50</f>
        <v>3000</v>
      </c>
    </row>
    <row r="59" spans="2:5" ht="12.75">
      <c r="B59" s="4" t="s">
        <v>662</v>
      </c>
      <c r="C59" s="385">
        <f>C42+C44</f>
        <v>81</v>
      </c>
      <c r="D59" s="385">
        <f>D42+D44</f>
        <v>9370</v>
      </c>
      <c r="E59" s="385">
        <f>E42+E44</f>
        <v>5136</v>
      </c>
    </row>
    <row r="60" spans="2:5" ht="12.75">
      <c r="B60" s="386" t="s">
        <v>407</v>
      </c>
      <c r="C60" s="99">
        <f>SUM(C55:C59)</f>
        <v>173482</v>
      </c>
      <c r="D60" s="99">
        <f>SUM(D55:D59)</f>
        <v>207659</v>
      </c>
      <c r="E60" s="99">
        <f>SUM(E55:E59)</f>
        <v>214620.112</v>
      </c>
    </row>
    <row r="61" spans="2:4" ht="12.75">
      <c r="B61" s="90"/>
      <c r="C61" s="384"/>
      <c r="D61" s="384"/>
    </row>
    <row r="64" ht="12.75">
      <c r="B64" t="s">
        <v>414</v>
      </c>
    </row>
  </sheetData>
  <printOptions/>
  <pageMargins left="0.75" right="0.75" top="1" bottom="1" header="0.4921259845" footer="0.4921259845"/>
  <pageSetup firstPageNumber="20" useFirstPageNumber="1" horizontalDpi="600" verticalDpi="600" orientation="portrait" paperSize="9" scale="83" r:id="rId1"/>
  <headerFooter alignWithMargins="0">
    <oddFooter>&amp;C&amp;P</oddFooter>
  </headerFooter>
  <rowBreaks count="1" manualBreakCount="1">
    <brk id="61" max="255" man="1"/>
  </rowBreaks>
  <colBreaks count="1" manualBreakCount="1">
    <brk id="6" max="5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7" sqref="I7"/>
    </sheetView>
  </sheetViews>
  <sheetFormatPr defaultColWidth="9.00390625" defaultRowHeight="12.75"/>
  <cols>
    <col min="9" max="9" width="15.125" style="0" customWidth="1"/>
  </cols>
  <sheetData>
    <row r="1" spans="1:9" ht="15.75">
      <c r="A1" s="891" t="s">
        <v>483</v>
      </c>
      <c r="B1" s="891"/>
      <c r="C1" s="891"/>
      <c r="D1" s="891"/>
      <c r="E1" s="891"/>
      <c r="F1" s="891"/>
      <c r="G1" s="891"/>
      <c r="H1" s="891"/>
      <c r="I1" s="891"/>
    </row>
    <row r="3" spans="1:9" ht="12.75">
      <c r="A3" s="13" t="s">
        <v>469</v>
      </c>
      <c r="H3" s="12"/>
      <c r="I3" s="13" t="s">
        <v>414</v>
      </c>
    </row>
    <row r="4" spans="1:8" ht="12.75">
      <c r="A4" s="13"/>
      <c r="H4" s="11"/>
    </row>
    <row r="5" spans="1:8" ht="12.75">
      <c r="A5" t="s">
        <v>470</v>
      </c>
      <c r="H5" s="11">
        <v>3630</v>
      </c>
    </row>
    <row r="6" spans="1:4" ht="12.75">
      <c r="A6" s="91" t="s">
        <v>471</v>
      </c>
      <c r="B6" s="91"/>
      <c r="C6" s="91"/>
      <c r="D6" s="91"/>
    </row>
    <row r="7" spans="1:8" ht="12.75">
      <c r="A7" t="s">
        <v>472</v>
      </c>
      <c r="B7" s="91"/>
      <c r="C7" s="91"/>
      <c r="D7" s="91"/>
      <c r="H7">
        <v>190</v>
      </c>
    </row>
    <row r="8" spans="1:5" ht="12.75">
      <c r="A8" s="91" t="s">
        <v>473</v>
      </c>
      <c r="B8" s="91"/>
      <c r="C8" s="91"/>
      <c r="D8" s="91"/>
      <c r="E8" s="91"/>
    </row>
    <row r="9" ht="12.75">
      <c r="A9" s="91"/>
    </row>
    <row r="10" spans="1:9" ht="12.75">
      <c r="A10" s="92" t="s">
        <v>779</v>
      </c>
      <c r="B10" s="92"/>
      <c r="C10" s="92"/>
      <c r="D10" s="92"/>
      <c r="E10" s="93"/>
      <c r="F10" s="93"/>
      <c r="G10" s="93"/>
      <c r="H10" s="94">
        <f>+H5+H7</f>
        <v>3820</v>
      </c>
      <c r="I10" s="95" t="s">
        <v>474</v>
      </c>
    </row>
    <row r="13" spans="1:9" ht="12.75">
      <c r="A13" s="13" t="s">
        <v>475</v>
      </c>
      <c r="H13" s="12"/>
      <c r="I13" s="13"/>
    </row>
    <row r="14" spans="1:8" ht="12.75">
      <c r="A14" s="91" t="s">
        <v>476</v>
      </c>
      <c r="H14" s="12"/>
    </row>
    <row r="15" spans="1:8" ht="12.75">
      <c r="A15" t="s">
        <v>477</v>
      </c>
      <c r="H15" s="11">
        <v>2300</v>
      </c>
    </row>
    <row r="16" spans="1:9" ht="12.75">
      <c r="A16" t="s">
        <v>478</v>
      </c>
      <c r="H16" s="11">
        <v>1360</v>
      </c>
      <c r="I16" t="s">
        <v>414</v>
      </c>
    </row>
    <row r="17" spans="1:8" ht="12.75">
      <c r="A17" s="91" t="s">
        <v>479</v>
      </c>
      <c r="B17" s="96"/>
      <c r="C17" s="96"/>
      <c r="D17" s="96"/>
      <c r="E17" s="96"/>
      <c r="F17" s="96"/>
      <c r="G17" s="96"/>
      <c r="H17" s="97">
        <v>100</v>
      </c>
    </row>
    <row r="18" spans="1:8" ht="12.75">
      <c r="A18" t="s">
        <v>480</v>
      </c>
      <c r="H18" s="11">
        <v>60</v>
      </c>
    </row>
    <row r="19" ht="12" customHeight="1">
      <c r="H19" s="11"/>
    </row>
    <row r="20" spans="8:10" ht="12.75">
      <c r="H20" s="11"/>
      <c r="J20" s="11" t="s">
        <v>414</v>
      </c>
    </row>
    <row r="21" spans="1:9" ht="12.75">
      <c r="A21" s="92" t="s">
        <v>481</v>
      </c>
      <c r="B21" s="92"/>
      <c r="C21" s="92"/>
      <c r="D21" s="92"/>
      <c r="E21" s="92"/>
      <c r="F21" s="92"/>
      <c r="G21" s="92"/>
      <c r="H21" s="94">
        <f>SUM(H15:H19)</f>
        <v>3820</v>
      </c>
      <c r="I21" s="92" t="s">
        <v>474</v>
      </c>
    </row>
    <row r="23" spans="1:8" ht="12.75">
      <c r="A23" s="96"/>
      <c r="B23" s="96"/>
      <c r="C23" s="96"/>
      <c r="D23" s="96"/>
      <c r="E23" s="96"/>
      <c r="F23" s="96"/>
      <c r="G23" s="96"/>
      <c r="H23" s="96"/>
    </row>
    <row r="24" s="96" customFormat="1" ht="12.75">
      <c r="A24" s="96" t="s">
        <v>1254</v>
      </c>
    </row>
  </sheetData>
  <mergeCells count="1">
    <mergeCell ref="A1:I1"/>
  </mergeCells>
  <printOptions/>
  <pageMargins left="0.75" right="0.75" top="1" bottom="1" header="0.4921259845" footer="0.4921259845"/>
  <pageSetup firstPageNumber="21" useFirstPageNumber="1" horizontalDpi="600" verticalDpi="600" orientation="portrait" paperSize="9" scale="96" r:id="rId1"/>
  <headerFooter alignWithMargins="0">
    <oddFooter>&amp;C&amp;P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8" sqref="C48"/>
    </sheetView>
  </sheetViews>
  <sheetFormatPr defaultColWidth="9.00390625" defaultRowHeight="12.75"/>
  <cols>
    <col min="1" max="1" width="6.875" style="202" customWidth="1"/>
    <col min="2" max="2" width="6.375" style="202" customWidth="1"/>
    <col min="3" max="3" width="33.625" style="202" customWidth="1"/>
    <col min="4" max="4" width="34.125" style="202" customWidth="1"/>
    <col min="5" max="5" width="8.625" style="202" customWidth="1"/>
    <col min="6" max="6" width="8.375" style="202" customWidth="1"/>
    <col min="7" max="16384" width="9.125" style="202" customWidth="1"/>
  </cols>
  <sheetData>
    <row r="1" spans="1:6" ht="42" customHeight="1">
      <c r="A1" s="892" t="s">
        <v>85</v>
      </c>
      <c r="B1" s="892"/>
      <c r="C1" s="892"/>
      <c r="D1" s="892"/>
      <c r="E1" s="892"/>
      <c r="F1" s="892"/>
    </row>
    <row r="2" spans="1:6" ht="12.75" customHeight="1">
      <c r="A2" s="203"/>
      <c r="B2" s="203"/>
      <c r="C2" s="203"/>
      <c r="D2" s="203"/>
      <c r="E2" s="203"/>
      <c r="F2" s="203"/>
    </row>
    <row r="3" spans="1:6" ht="12.75" customHeight="1">
      <c r="A3" s="204"/>
      <c r="B3" s="205"/>
      <c r="C3" s="205"/>
      <c r="D3" s="205"/>
      <c r="E3" s="205"/>
      <c r="F3" s="205"/>
    </row>
    <row r="4" spans="1:6" ht="12.75" customHeight="1">
      <c r="A4" s="897" t="s">
        <v>86</v>
      </c>
      <c r="B4" s="899" t="s">
        <v>87</v>
      </c>
      <c r="C4" s="901" t="s">
        <v>88</v>
      </c>
      <c r="D4" s="901" t="s">
        <v>532</v>
      </c>
      <c r="E4" s="893">
        <v>2006</v>
      </c>
      <c r="F4" s="894"/>
    </row>
    <row r="5" spans="1:6" ht="12.75" customHeight="1">
      <c r="A5" s="898"/>
      <c r="B5" s="900"/>
      <c r="C5" s="902"/>
      <c r="D5" s="902"/>
      <c r="E5" s="206" t="s">
        <v>89</v>
      </c>
      <c r="F5" s="206" t="s">
        <v>90</v>
      </c>
    </row>
    <row r="6" spans="1:6" ht="12.75" customHeight="1">
      <c r="A6" s="207">
        <v>61001</v>
      </c>
      <c r="B6" s="207" t="s">
        <v>91</v>
      </c>
      <c r="C6" s="208" t="s">
        <v>92</v>
      </c>
      <c r="D6" s="208" t="s">
        <v>93</v>
      </c>
      <c r="E6" s="209"/>
      <c r="F6" s="209">
        <v>1600</v>
      </c>
    </row>
    <row r="7" spans="1:6" ht="12.75" customHeight="1">
      <c r="A7" s="207">
        <v>61002</v>
      </c>
      <c r="B7" s="207" t="s">
        <v>94</v>
      </c>
      <c r="C7" s="208" t="s">
        <v>95</v>
      </c>
      <c r="D7" s="208" t="s">
        <v>96</v>
      </c>
      <c r="E7" s="209"/>
      <c r="F7" s="209">
        <v>3000</v>
      </c>
    </row>
    <row r="8" spans="1:6" ht="12.75" customHeight="1">
      <c r="A8" s="207">
        <v>61003</v>
      </c>
      <c r="B8" s="207" t="s">
        <v>97</v>
      </c>
      <c r="C8" s="208" t="s">
        <v>98</v>
      </c>
      <c r="D8" s="208" t="s">
        <v>99</v>
      </c>
      <c r="E8" s="209">
        <v>2800</v>
      </c>
      <c r="F8" s="209"/>
    </row>
    <row r="9" spans="1:6" ht="12.75" customHeight="1">
      <c r="A9" s="207">
        <v>61004</v>
      </c>
      <c r="B9" s="207" t="s">
        <v>100</v>
      </c>
      <c r="C9" s="208" t="s">
        <v>101</v>
      </c>
      <c r="D9" s="208" t="s">
        <v>102</v>
      </c>
      <c r="E9" s="209">
        <v>600</v>
      </c>
      <c r="F9" s="209"/>
    </row>
    <row r="10" spans="1:6" ht="12.75" customHeight="1">
      <c r="A10" s="207">
        <v>61005</v>
      </c>
      <c r="B10" s="207" t="s">
        <v>91</v>
      </c>
      <c r="C10" s="208" t="s">
        <v>213</v>
      </c>
      <c r="D10" s="208" t="s">
        <v>214</v>
      </c>
      <c r="E10" s="209">
        <v>4900</v>
      </c>
      <c r="F10" s="209"/>
    </row>
    <row r="11" spans="1:6" ht="12.75" customHeight="1">
      <c r="A11" s="210">
        <v>61006</v>
      </c>
      <c r="B11" s="207" t="s">
        <v>94</v>
      </c>
      <c r="C11" s="208" t="s">
        <v>95</v>
      </c>
      <c r="D11" s="208" t="s">
        <v>280</v>
      </c>
      <c r="E11" s="209">
        <v>3100</v>
      </c>
      <c r="F11" s="209"/>
    </row>
    <row r="12" spans="1:6" ht="12.75" customHeight="1">
      <c r="A12" s="207">
        <v>61007</v>
      </c>
      <c r="B12" s="207" t="s">
        <v>216</v>
      </c>
      <c r="C12" s="208" t="s">
        <v>217</v>
      </c>
      <c r="D12" s="208" t="s">
        <v>218</v>
      </c>
      <c r="E12" s="209">
        <v>2500</v>
      </c>
      <c r="F12" s="209"/>
    </row>
    <row r="13" spans="1:6" ht="12.75" customHeight="1">
      <c r="A13" s="207">
        <v>61008</v>
      </c>
      <c r="B13" s="207" t="s">
        <v>97</v>
      </c>
      <c r="C13" s="208" t="s">
        <v>219</v>
      </c>
      <c r="D13" s="208" t="s">
        <v>220</v>
      </c>
      <c r="E13" s="209"/>
      <c r="F13" s="209">
        <v>2500</v>
      </c>
    </row>
    <row r="14" spans="1:6" ht="12.75" customHeight="1">
      <c r="A14" s="207">
        <v>61009</v>
      </c>
      <c r="B14" s="207" t="s">
        <v>100</v>
      </c>
      <c r="C14" s="208" t="s">
        <v>221</v>
      </c>
      <c r="D14" s="208" t="s">
        <v>222</v>
      </c>
      <c r="E14" s="209">
        <v>2000</v>
      </c>
      <c r="F14" s="209"/>
    </row>
    <row r="15" spans="1:6" ht="12.75" customHeight="1">
      <c r="A15" s="207">
        <v>61010</v>
      </c>
      <c r="B15" s="207" t="s">
        <v>91</v>
      </c>
      <c r="C15" s="208" t="s">
        <v>224</v>
      </c>
      <c r="D15" s="208" t="s">
        <v>225</v>
      </c>
      <c r="E15" s="209"/>
      <c r="F15" s="209">
        <v>2500</v>
      </c>
    </row>
    <row r="16" spans="1:6" ht="12.75" customHeight="1">
      <c r="A16" s="210">
        <v>51063</v>
      </c>
      <c r="B16" s="207" t="s">
        <v>94</v>
      </c>
      <c r="C16" s="208" t="s">
        <v>226</v>
      </c>
      <c r="D16" s="208" t="s">
        <v>227</v>
      </c>
      <c r="E16" s="209"/>
      <c r="F16" s="209">
        <v>2500</v>
      </c>
    </row>
    <row r="17" spans="1:6" ht="12.75" customHeight="1">
      <c r="A17" s="210">
        <v>51024</v>
      </c>
      <c r="B17" s="207" t="s">
        <v>216</v>
      </c>
      <c r="C17" s="208" t="s">
        <v>228</v>
      </c>
      <c r="D17" s="208" t="s">
        <v>229</v>
      </c>
      <c r="E17" s="209">
        <v>3500</v>
      </c>
      <c r="F17" s="209"/>
    </row>
    <row r="18" spans="1:6" ht="12.75" customHeight="1">
      <c r="A18" s="207">
        <v>61011</v>
      </c>
      <c r="B18" s="207" t="s">
        <v>97</v>
      </c>
      <c r="C18" s="208" t="s">
        <v>230</v>
      </c>
      <c r="D18" s="208" t="s">
        <v>231</v>
      </c>
      <c r="E18" s="209"/>
      <c r="F18" s="209">
        <v>2000</v>
      </c>
    </row>
    <row r="19" spans="1:6" ht="12.75" customHeight="1">
      <c r="A19" s="207">
        <v>61012</v>
      </c>
      <c r="B19" s="207" t="s">
        <v>100</v>
      </c>
      <c r="C19" s="208" t="s">
        <v>232</v>
      </c>
      <c r="D19" s="208" t="s">
        <v>233</v>
      </c>
      <c r="E19" s="209">
        <v>1000</v>
      </c>
      <c r="F19" s="209"/>
    </row>
    <row r="20" spans="1:6" ht="12.75" customHeight="1">
      <c r="A20" s="210">
        <v>51039</v>
      </c>
      <c r="B20" s="207" t="s">
        <v>91</v>
      </c>
      <c r="C20" s="208" t="s">
        <v>234</v>
      </c>
      <c r="D20" s="208" t="s">
        <v>99</v>
      </c>
      <c r="E20" s="209">
        <v>2300</v>
      </c>
      <c r="F20" s="209"/>
    </row>
    <row r="21" spans="1:6" ht="12.75" customHeight="1">
      <c r="A21" s="207">
        <v>61013</v>
      </c>
      <c r="B21" s="207" t="s">
        <v>94</v>
      </c>
      <c r="C21" s="208" t="s">
        <v>235</v>
      </c>
      <c r="D21" s="208" t="s">
        <v>231</v>
      </c>
      <c r="E21" s="209"/>
      <c r="F21" s="209">
        <v>2500</v>
      </c>
    </row>
    <row r="22" spans="1:6" ht="12.75" customHeight="1">
      <c r="A22" s="207">
        <v>61014</v>
      </c>
      <c r="B22" s="207" t="s">
        <v>216</v>
      </c>
      <c r="C22" s="208" t="s">
        <v>236</v>
      </c>
      <c r="D22" s="208" t="s">
        <v>237</v>
      </c>
      <c r="E22" s="209"/>
      <c r="F22" s="209">
        <v>2300</v>
      </c>
    </row>
    <row r="23" spans="1:6" ht="12.75" customHeight="1">
      <c r="A23" s="207">
        <v>61015</v>
      </c>
      <c r="B23" s="207" t="s">
        <v>97</v>
      </c>
      <c r="C23" s="208" t="s">
        <v>238</v>
      </c>
      <c r="D23" s="208" t="s">
        <v>220</v>
      </c>
      <c r="E23" s="209"/>
      <c r="F23" s="209">
        <v>2500</v>
      </c>
    </row>
    <row r="24" spans="1:6" ht="12.75" customHeight="1">
      <c r="A24" s="210">
        <v>51034</v>
      </c>
      <c r="B24" s="207" t="s">
        <v>100</v>
      </c>
      <c r="C24" s="208" t="s">
        <v>101</v>
      </c>
      <c r="D24" s="208" t="s">
        <v>239</v>
      </c>
      <c r="E24" s="209">
        <v>4000</v>
      </c>
      <c r="F24" s="209"/>
    </row>
    <row r="25" spans="1:6" ht="12.75" customHeight="1">
      <c r="A25" s="207">
        <v>61016</v>
      </c>
      <c r="B25" s="207" t="s">
        <v>91</v>
      </c>
      <c r="C25" s="208" t="s">
        <v>240</v>
      </c>
      <c r="D25" s="208" t="s">
        <v>241</v>
      </c>
      <c r="E25" s="209">
        <v>1400</v>
      </c>
      <c r="F25" s="209"/>
    </row>
    <row r="26" spans="1:6" ht="12.75" customHeight="1">
      <c r="A26" s="207">
        <v>61017</v>
      </c>
      <c r="B26" s="207" t="s">
        <v>94</v>
      </c>
      <c r="C26" s="208" t="s">
        <v>242</v>
      </c>
      <c r="D26" s="208" t="s">
        <v>243</v>
      </c>
      <c r="E26" s="209"/>
      <c r="F26" s="209">
        <v>1000</v>
      </c>
    </row>
    <row r="27" spans="1:6" ht="12.75" customHeight="1">
      <c r="A27" s="207">
        <v>61018</v>
      </c>
      <c r="B27" s="207" t="s">
        <v>216</v>
      </c>
      <c r="C27" s="208" t="s">
        <v>244</v>
      </c>
      <c r="D27" s="208" t="s">
        <v>245</v>
      </c>
      <c r="E27" s="209">
        <v>3000</v>
      </c>
      <c r="F27" s="209"/>
    </row>
    <row r="28" spans="1:6" ht="12.75" customHeight="1">
      <c r="A28" s="207">
        <v>61019</v>
      </c>
      <c r="B28" s="207" t="s">
        <v>97</v>
      </c>
      <c r="C28" s="208" t="s">
        <v>246</v>
      </c>
      <c r="D28" s="208" t="s">
        <v>247</v>
      </c>
      <c r="E28" s="209"/>
      <c r="F28" s="209">
        <v>900</v>
      </c>
    </row>
    <row r="29" spans="1:6" ht="12.75" customHeight="1">
      <c r="A29" s="207">
        <v>61020</v>
      </c>
      <c r="B29" s="207" t="s">
        <v>100</v>
      </c>
      <c r="C29" s="208" t="s">
        <v>248</v>
      </c>
      <c r="D29" s="208" t="s">
        <v>239</v>
      </c>
      <c r="E29" s="209">
        <v>3000</v>
      </c>
      <c r="F29" s="209"/>
    </row>
    <row r="30" spans="1:6" ht="12.75" customHeight="1">
      <c r="A30" s="207">
        <v>61021</v>
      </c>
      <c r="B30" s="207" t="s">
        <v>94</v>
      </c>
      <c r="C30" s="208" t="s">
        <v>250</v>
      </c>
      <c r="D30" s="208" t="s">
        <v>225</v>
      </c>
      <c r="E30" s="209"/>
      <c r="F30" s="209">
        <v>2500</v>
      </c>
    </row>
    <row r="31" spans="1:6" ht="12.75" customHeight="1">
      <c r="A31" s="207">
        <v>61022</v>
      </c>
      <c r="B31" s="207" t="s">
        <v>216</v>
      </c>
      <c r="C31" s="208" t="s">
        <v>251</v>
      </c>
      <c r="D31" s="208" t="s">
        <v>252</v>
      </c>
      <c r="E31" s="209"/>
      <c r="F31" s="209">
        <v>2300</v>
      </c>
    </row>
    <row r="32" spans="1:6" ht="12.75" customHeight="1">
      <c r="A32" s="207">
        <v>61023</v>
      </c>
      <c r="B32" s="207" t="s">
        <v>97</v>
      </c>
      <c r="C32" s="373" t="s">
        <v>293</v>
      </c>
      <c r="D32" s="208" t="s">
        <v>281</v>
      </c>
      <c r="E32" s="209"/>
      <c r="F32" s="209">
        <v>700</v>
      </c>
    </row>
    <row r="33" spans="1:6" ht="12.75" customHeight="1">
      <c r="A33" s="207">
        <v>61024</v>
      </c>
      <c r="B33" s="207" t="s">
        <v>91</v>
      </c>
      <c r="C33" s="208" t="s">
        <v>780</v>
      </c>
      <c r="D33" s="208" t="s">
        <v>253</v>
      </c>
      <c r="E33" s="209">
        <v>2600</v>
      </c>
      <c r="F33" s="209"/>
    </row>
    <row r="34" spans="1:6" ht="12.75" customHeight="1">
      <c r="A34" s="207">
        <v>61025</v>
      </c>
      <c r="B34" s="207" t="s">
        <v>94</v>
      </c>
      <c r="C34" s="208" t="s">
        <v>254</v>
      </c>
      <c r="D34" s="208" t="s">
        <v>255</v>
      </c>
      <c r="E34" s="209">
        <v>700</v>
      </c>
      <c r="F34" s="209"/>
    </row>
    <row r="35" spans="1:6" ht="12.75" customHeight="1">
      <c r="A35" s="207">
        <v>61026</v>
      </c>
      <c r="B35" s="207" t="s">
        <v>216</v>
      </c>
      <c r="C35" s="208" t="s">
        <v>256</v>
      </c>
      <c r="D35" s="208" t="s">
        <v>257</v>
      </c>
      <c r="E35" s="209">
        <v>2300</v>
      </c>
      <c r="F35" s="209"/>
    </row>
    <row r="36" spans="1:6" ht="12.75" customHeight="1">
      <c r="A36" s="207">
        <v>61027</v>
      </c>
      <c r="B36" s="207" t="s">
        <v>97</v>
      </c>
      <c r="C36" s="208" t="s">
        <v>258</v>
      </c>
      <c r="D36" s="208" t="s">
        <v>220</v>
      </c>
      <c r="E36" s="209"/>
      <c r="F36" s="209">
        <v>3000</v>
      </c>
    </row>
    <row r="37" spans="1:6" ht="12.75" customHeight="1">
      <c r="A37" s="207">
        <v>61028</v>
      </c>
      <c r="B37" s="207" t="s">
        <v>100</v>
      </c>
      <c r="C37" s="208" t="s">
        <v>259</v>
      </c>
      <c r="D37" s="208" t="s">
        <v>260</v>
      </c>
      <c r="E37" s="209"/>
      <c r="F37" s="209">
        <v>2300</v>
      </c>
    </row>
    <row r="38" spans="1:6" ht="12.75" customHeight="1">
      <c r="A38" s="207">
        <v>61029</v>
      </c>
      <c r="B38" s="207" t="s">
        <v>91</v>
      </c>
      <c r="C38" s="208" t="s">
        <v>261</v>
      </c>
      <c r="D38" s="208" t="s">
        <v>262</v>
      </c>
      <c r="E38" s="209">
        <v>1000</v>
      </c>
      <c r="F38" s="209"/>
    </row>
    <row r="39" spans="1:6" ht="12.75" customHeight="1">
      <c r="A39" s="207">
        <v>61030</v>
      </c>
      <c r="B39" s="207" t="s">
        <v>94</v>
      </c>
      <c r="C39" s="208" t="s">
        <v>226</v>
      </c>
      <c r="D39" s="208" t="s">
        <v>263</v>
      </c>
      <c r="E39" s="209"/>
      <c r="F39" s="209">
        <v>1200</v>
      </c>
    </row>
    <row r="40" spans="1:6" ht="12.75" customHeight="1">
      <c r="A40" s="207">
        <v>61031</v>
      </c>
      <c r="B40" s="207" t="s">
        <v>216</v>
      </c>
      <c r="C40" s="208" t="s">
        <v>244</v>
      </c>
      <c r="D40" s="208" t="s">
        <v>264</v>
      </c>
      <c r="E40" s="209">
        <v>200</v>
      </c>
      <c r="F40" s="209"/>
    </row>
    <row r="41" spans="1:6" ht="12.75" customHeight="1">
      <c r="A41" s="207">
        <v>61032</v>
      </c>
      <c r="B41" s="207" t="s">
        <v>97</v>
      </c>
      <c r="C41" s="208" t="s">
        <v>246</v>
      </c>
      <c r="D41" s="208" t="s">
        <v>265</v>
      </c>
      <c r="E41" s="209"/>
      <c r="F41" s="209">
        <v>600</v>
      </c>
    </row>
    <row r="42" spans="1:6" ht="12.75" customHeight="1">
      <c r="A42" s="207">
        <v>61033</v>
      </c>
      <c r="B42" s="207" t="s">
        <v>100</v>
      </c>
      <c r="C42" s="208" t="s">
        <v>266</v>
      </c>
      <c r="D42" s="208" t="s">
        <v>260</v>
      </c>
      <c r="E42" s="209"/>
      <c r="F42" s="209">
        <v>1500</v>
      </c>
    </row>
    <row r="43" spans="1:6" ht="12.75" customHeight="1">
      <c r="A43" s="207">
        <v>61034</v>
      </c>
      <c r="B43" s="207" t="s">
        <v>91</v>
      </c>
      <c r="C43" s="208" t="s">
        <v>267</v>
      </c>
      <c r="D43" s="208" t="s">
        <v>268</v>
      </c>
      <c r="E43" s="209">
        <v>3500</v>
      </c>
      <c r="F43" s="209"/>
    </row>
    <row r="44" spans="1:6" ht="12.75" customHeight="1">
      <c r="A44" s="210">
        <v>51062</v>
      </c>
      <c r="B44" s="207" t="s">
        <v>94</v>
      </c>
      <c r="C44" s="208" t="s">
        <v>269</v>
      </c>
      <c r="D44" s="208" t="s">
        <v>270</v>
      </c>
      <c r="E44" s="209"/>
      <c r="F44" s="209">
        <v>1800</v>
      </c>
    </row>
    <row r="45" spans="1:6" ht="12.75" customHeight="1">
      <c r="A45" s="207">
        <v>61035</v>
      </c>
      <c r="B45" s="207" t="s">
        <v>216</v>
      </c>
      <c r="C45" s="208" t="s">
        <v>256</v>
      </c>
      <c r="D45" s="208" t="s">
        <v>271</v>
      </c>
      <c r="E45" s="209">
        <v>1000</v>
      </c>
      <c r="F45" s="209"/>
    </row>
    <row r="46" spans="1:6" ht="12.75" customHeight="1">
      <c r="A46" s="207">
        <v>61036</v>
      </c>
      <c r="B46" s="207" t="s">
        <v>100</v>
      </c>
      <c r="C46" s="208" t="s">
        <v>101</v>
      </c>
      <c r="D46" s="208" t="s">
        <v>272</v>
      </c>
      <c r="E46" s="209"/>
      <c r="F46" s="209">
        <v>2300</v>
      </c>
    </row>
    <row r="47" spans="1:6" ht="12.75" customHeight="1">
      <c r="A47" s="207">
        <v>61037</v>
      </c>
      <c r="B47" s="207" t="s">
        <v>91</v>
      </c>
      <c r="C47" s="208" t="s">
        <v>249</v>
      </c>
      <c r="D47" s="208" t="s">
        <v>273</v>
      </c>
      <c r="E47" s="209"/>
      <c r="F47" s="209">
        <v>1100</v>
      </c>
    </row>
    <row r="48" spans="1:6" ht="12.75" customHeight="1">
      <c r="A48" s="210">
        <v>51065</v>
      </c>
      <c r="B48" s="207" t="s">
        <v>94</v>
      </c>
      <c r="C48" s="208" t="s">
        <v>274</v>
      </c>
      <c r="D48" s="208" t="s">
        <v>275</v>
      </c>
      <c r="E48" s="209"/>
      <c r="F48" s="209">
        <v>3000</v>
      </c>
    </row>
    <row r="49" spans="1:6" ht="12.75" customHeight="1">
      <c r="A49" s="207">
        <v>61038</v>
      </c>
      <c r="B49" s="207" t="s">
        <v>100</v>
      </c>
      <c r="C49" s="208" t="s">
        <v>232</v>
      </c>
      <c r="D49" s="208" t="s">
        <v>276</v>
      </c>
      <c r="E49" s="209"/>
      <c r="F49" s="209">
        <v>2300</v>
      </c>
    </row>
    <row r="50" spans="1:6" ht="12.75" customHeight="1">
      <c r="A50" s="207">
        <v>61039</v>
      </c>
      <c r="B50" s="207" t="s">
        <v>91</v>
      </c>
      <c r="C50" s="208" t="s">
        <v>234</v>
      </c>
      <c r="D50" s="208" t="s">
        <v>277</v>
      </c>
      <c r="E50" s="209"/>
      <c r="F50" s="209">
        <v>500</v>
      </c>
    </row>
    <row r="51" spans="1:6" ht="12.75" customHeight="1">
      <c r="A51" s="207">
        <v>61040</v>
      </c>
      <c r="B51" s="207" t="s">
        <v>100</v>
      </c>
      <c r="C51" s="208" t="s">
        <v>221</v>
      </c>
      <c r="D51" s="208" t="s">
        <v>278</v>
      </c>
      <c r="E51" s="209">
        <v>600</v>
      </c>
      <c r="F51" s="209"/>
    </row>
    <row r="52" spans="1:6" ht="12.75" customHeight="1">
      <c r="A52" s="207">
        <v>61041</v>
      </c>
      <c r="B52" s="207" t="s">
        <v>100</v>
      </c>
      <c r="C52" s="208" t="s">
        <v>221</v>
      </c>
      <c r="D52" s="208" t="s">
        <v>279</v>
      </c>
      <c r="E52" s="211"/>
      <c r="F52" s="209">
        <v>1000</v>
      </c>
    </row>
    <row r="53" spans="1:6" ht="12.75" customHeight="1">
      <c r="A53" s="207">
        <v>61042</v>
      </c>
      <c r="B53" s="207" t="s">
        <v>91</v>
      </c>
      <c r="C53" s="208" t="s">
        <v>781</v>
      </c>
      <c r="D53" s="208" t="s">
        <v>782</v>
      </c>
      <c r="E53" s="209">
        <v>400</v>
      </c>
      <c r="F53" s="209"/>
    </row>
    <row r="54" spans="1:6" ht="12.75" customHeight="1">
      <c r="A54" s="207">
        <v>61043</v>
      </c>
      <c r="B54" s="207" t="s">
        <v>94</v>
      </c>
      <c r="C54" s="208" t="s">
        <v>95</v>
      </c>
      <c r="D54" s="208" t="s">
        <v>281</v>
      </c>
      <c r="E54" s="209"/>
      <c r="F54" s="209">
        <v>50</v>
      </c>
    </row>
    <row r="55" spans="1:6" ht="12.75" customHeight="1">
      <c r="A55" s="207">
        <v>61044</v>
      </c>
      <c r="B55" s="207" t="s">
        <v>94</v>
      </c>
      <c r="C55" s="208" t="s">
        <v>235</v>
      </c>
      <c r="D55" s="208" t="s">
        <v>225</v>
      </c>
      <c r="E55" s="209"/>
      <c r="F55" s="209">
        <v>50</v>
      </c>
    </row>
    <row r="56" spans="1:6" ht="12.75" customHeight="1">
      <c r="A56" s="207">
        <v>61045</v>
      </c>
      <c r="B56" s="207" t="s">
        <v>94</v>
      </c>
      <c r="C56" s="208" t="s">
        <v>235</v>
      </c>
      <c r="D56" s="208" t="s">
        <v>282</v>
      </c>
      <c r="E56" s="209"/>
      <c r="F56" s="209">
        <v>100</v>
      </c>
    </row>
    <row r="57" spans="1:6" ht="12.75" customHeight="1">
      <c r="A57" s="207">
        <v>61046</v>
      </c>
      <c r="B57" s="207" t="s">
        <v>94</v>
      </c>
      <c r="C57" s="208" t="s">
        <v>226</v>
      </c>
      <c r="D57" s="208" t="s">
        <v>283</v>
      </c>
      <c r="E57" s="209"/>
      <c r="F57" s="209">
        <v>50</v>
      </c>
    </row>
    <row r="58" spans="1:6" ht="12.75" customHeight="1">
      <c r="A58" s="207">
        <v>61047</v>
      </c>
      <c r="B58" s="207" t="s">
        <v>94</v>
      </c>
      <c r="C58" s="208" t="s">
        <v>284</v>
      </c>
      <c r="D58" s="208" t="s">
        <v>96</v>
      </c>
      <c r="E58" s="209"/>
      <c r="F58" s="209">
        <v>50</v>
      </c>
    </row>
    <row r="59" spans="1:6" ht="12.75" customHeight="1">
      <c r="A59" s="207">
        <v>61048</v>
      </c>
      <c r="B59" s="207" t="s">
        <v>94</v>
      </c>
      <c r="C59" s="208" t="s">
        <v>285</v>
      </c>
      <c r="D59" s="208" t="s">
        <v>225</v>
      </c>
      <c r="E59" s="209"/>
      <c r="F59" s="209">
        <v>50</v>
      </c>
    </row>
    <row r="60" spans="1:6" ht="12.75" customHeight="1">
      <c r="A60" s="207">
        <v>61049</v>
      </c>
      <c r="B60" s="207" t="s">
        <v>94</v>
      </c>
      <c r="C60" s="208" t="s">
        <v>286</v>
      </c>
      <c r="D60" s="208" t="s">
        <v>287</v>
      </c>
      <c r="E60" s="209"/>
      <c r="F60" s="209">
        <v>100</v>
      </c>
    </row>
    <row r="61" spans="1:6" ht="12.75" customHeight="1">
      <c r="A61" s="207">
        <v>61050</v>
      </c>
      <c r="B61" s="207" t="s">
        <v>94</v>
      </c>
      <c r="C61" s="208" t="s">
        <v>288</v>
      </c>
      <c r="D61" s="208" t="s">
        <v>225</v>
      </c>
      <c r="E61" s="209"/>
      <c r="F61" s="209">
        <v>50</v>
      </c>
    </row>
    <row r="62" spans="1:6" ht="12.75" customHeight="1">
      <c r="A62" s="207">
        <v>61051</v>
      </c>
      <c r="B62" s="207" t="s">
        <v>94</v>
      </c>
      <c r="C62" s="208" t="s">
        <v>289</v>
      </c>
      <c r="D62" s="208" t="s">
        <v>290</v>
      </c>
      <c r="E62" s="209"/>
      <c r="F62" s="209">
        <v>100</v>
      </c>
    </row>
    <row r="63" spans="1:6" ht="12.75" customHeight="1">
      <c r="A63" s="207">
        <v>61052</v>
      </c>
      <c r="B63" s="207" t="s">
        <v>100</v>
      </c>
      <c r="C63" s="208" t="s">
        <v>232</v>
      </c>
      <c r="D63" s="208" t="s">
        <v>291</v>
      </c>
      <c r="E63" s="209"/>
      <c r="F63" s="209">
        <v>300</v>
      </c>
    </row>
    <row r="64" spans="1:6" ht="12.75" customHeight="1">
      <c r="A64" s="207">
        <v>61053</v>
      </c>
      <c r="B64" s="207" t="s">
        <v>97</v>
      </c>
      <c r="C64" s="373" t="s">
        <v>292</v>
      </c>
      <c r="D64" s="208" t="s">
        <v>99</v>
      </c>
      <c r="E64" s="209">
        <v>2500</v>
      </c>
      <c r="F64" s="209"/>
    </row>
    <row r="65" spans="1:6" ht="12.75" customHeight="1">
      <c r="A65" s="207">
        <v>61054</v>
      </c>
      <c r="B65" s="207" t="s">
        <v>97</v>
      </c>
      <c r="C65" s="373" t="s">
        <v>293</v>
      </c>
      <c r="D65" s="208" t="s">
        <v>294</v>
      </c>
      <c r="E65" s="209"/>
      <c r="F65" s="209">
        <v>800</v>
      </c>
    </row>
    <row r="66" spans="1:6" ht="12.75" customHeight="1">
      <c r="A66" s="207">
        <v>61055</v>
      </c>
      <c r="B66" s="207" t="s">
        <v>97</v>
      </c>
      <c r="C66" s="373" t="s">
        <v>295</v>
      </c>
      <c r="D66" s="208" t="s">
        <v>231</v>
      </c>
      <c r="E66" s="209"/>
      <c r="F66" s="209">
        <v>1500</v>
      </c>
    </row>
    <row r="67" spans="1:6" ht="12.75" customHeight="1">
      <c r="A67" s="207">
        <v>61056</v>
      </c>
      <c r="B67" s="207" t="s">
        <v>94</v>
      </c>
      <c r="C67" s="208" t="s">
        <v>250</v>
      </c>
      <c r="D67" s="208" t="s">
        <v>783</v>
      </c>
      <c r="E67" s="209"/>
      <c r="F67" s="209">
        <v>500</v>
      </c>
    </row>
    <row r="68" spans="1:6" ht="12.75" customHeight="1">
      <c r="A68" s="207"/>
      <c r="B68" s="207"/>
      <c r="C68" s="208"/>
      <c r="D68" s="208"/>
      <c r="E68" s="209"/>
      <c r="F68" s="209"/>
    </row>
    <row r="69" spans="1:6" ht="12.75" customHeight="1">
      <c r="A69" s="374" t="s">
        <v>407</v>
      </c>
      <c r="B69" s="375"/>
      <c r="C69" s="375"/>
      <c r="D69" s="375"/>
      <c r="E69" s="376">
        <f>SUM(E6:E68)</f>
        <v>48900</v>
      </c>
      <c r="F69" s="212">
        <f>SUM(F6:F68)</f>
        <v>53100</v>
      </c>
    </row>
    <row r="70" spans="5:6" ht="12.75" customHeight="1">
      <c r="E70" s="895">
        <f>SUM(E69:F69)</f>
        <v>102000</v>
      </c>
      <c r="F70" s="896"/>
    </row>
    <row r="71" spans="1:6" ht="12.75" customHeight="1">
      <c r="A71" s="213"/>
      <c r="B71" s="213"/>
      <c r="C71" s="213"/>
      <c r="D71" s="213"/>
      <c r="E71" s="214"/>
      <c r="F71" s="215"/>
    </row>
    <row r="72" spans="1:6" ht="12.75" customHeight="1">
      <c r="A72" s="202" t="s">
        <v>296</v>
      </c>
      <c r="D72" s="216" t="s">
        <v>533</v>
      </c>
      <c r="E72" s="216" t="s">
        <v>89</v>
      </c>
      <c r="F72" s="216" t="s">
        <v>90</v>
      </c>
    </row>
    <row r="73" spans="2:6" ht="12.75" customHeight="1">
      <c r="B73" s="217" t="s">
        <v>91</v>
      </c>
      <c r="C73" s="218"/>
      <c r="D73" s="219">
        <f>SUM(E73+F73)</f>
        <v>21800</v>
      </c>
      <c r="E73" s="220">
        <f>E10+E20+E25+E33+E38+E43+E53</f>
        <v>16100</v>
      </c>
      <c r="F73" s="220">
        <f>F6+F15+F47+F50</f>
        <v>5700</v>
      </c>
    </row>
    <row r="74" spans="2:8" ht="12.75" customHeight="1">
      <c r="B74" s="217" t="s">
        <v>94</v>
      </c>
      <c r="C74" s="218"/>
      <c r="D74" s="219">
        <f>SUM(E74+F74)</f>
        <v>22400</v>
      </c>
      <c r="E74" s="220">
        <f>E11+E34</f>
        <v>3800</v>
      </c>
      <c r="F74" s="220">
        <f>F7+F16+F21+F26+F30+F39+F44+F48+F54+F55+F56+F57+F58+F59+F60+F61+F62+F67</f>
        <v>18600</v>
      </c>
      <c r="H74" s="377"/>
    </row>
    <row r="75" spans="2:6" ht="12.75" customHeight="1">
      <c r="B75" s="217" t="s">
        <v>97</v>
      </c>
      <c r="C75" s="218" t="s">
        <v>414</v>
      </c>
      <c r="D75" s="219">
        <f>SUM(E75+F75)</f>
        <v>19800</v>
      </c>
      <c r="E75" s="220">
        <f>E8+E32+E64</f>
        <v>5300</v>
      </c>
      <c r="F75" s="220">
        <f>F13+F18+F23+F28+F32+F36+F41+F65+F66</f>
        <v>14500</v>
      </c>
    </row>
    <row r="76" spans="2:6" ht="12.75" customHeight="1">
      <c r="B76" s="217" t="s">
        <v>216</v>
      </c>
      <c r="C76" s="218"/>
      <c r="D76" s="219">
        <f>SUM(E76+F76)</f>
        <v>17100</v>
      </c>
      <c r="E76" s="220">
        <f>E12+E17+E27+E35+E40+E45</f>
        <v>12500</v>
      </c>
      <c r="F76" s="220">
        <f>F22+F31</f>
        <v>4600</v>
      </c>
    </row>
    <row r="77" spans="2:6" ht="12.75" customHeight="1">
      <c r="B77" s="217" t="s">
        <v>100</v>
      </c>
      <c r="C77" s="218"/>
      <c r="D77" s="219">
        <f>SUM(E77+F77)</f>
        <v>20900</v>
      </c>
      <c r="E77" s="220">
        <f>E9+E14+E19+E24+E29+E51</f>
        <v>11200</v>
      </c>
      <c r="F77" s="220">
        <f>F37+F42+F46+F49+F52+F63</f>
        <v>9700</v>
      </c>
    </row>
    <row r="78" spans="5:6" ht="12.75" customHeight="1">
      <c r="E78" s="220">
        <f>SUM(E73:E77)</f>
        <v>48900</v>
      </c>
      <c r="F78" s="220">
        <f>SUM(F73:F77)</f>
        <v>53100</v>
      </c>
    </row>
    <row r="79" spans="5:6" ht="12.75" customHeight="1">
      <c r="E79" s="895">
        <f>SUM(E78:F78)</f>
        <v>102000</v>
      </c>
      <c r="F79" s="896"/>
    </row>
    <row r="80" ht="12.75" customHeight="1">
      <c r="A80" s="222"/>
    </row>
    <row r="81" ht="12.75" customHeight="1">
      <c r="A81" s="222"/>
    </row>
    <row r="82" ht="12.75" customHeight="1">
      <c r="A82" s="222"/>
    </row>
    <row r="83" ht="12.75" customHeight="1">
      <c r="A83" s="222"/>
    </row>
    <row r="84" ht="12.75" customHeight="1">
      <c r="A84" s="222"/>
    </row>
    <row r="85" ht="12.75" customHeight="1">
      <c r="A85" s="222"/>
    </row>
    <row r="86" ht="12.75" customHeight="1">
      <c r="A86" s="222"/>
    </row>
    <row r="87" ht="12.75" customHeight="1">
      <c r="A87" s="222"/>
    </row>
    <row r="88" ht="12.75" customHeight="1">
      <c r="A88" s="222"/>
    </row>
    <row r="89" ht="12.75" customHeight="1">
      <c r="A89" s="222"/>
    </row>
    <row r="90" ht="12.75" customHeight="1">
      <c r="A90" s="222"/>
    </row>
    <row r="91" ht="12.75" customHeight="1">
      <c r="A91" s="222"/>
    </row>
    <row r="92" ht="12.75" customHeight="1">
      <c r="A92" s="222"/>
    </row>
    <row r="93" ht="12.75" customHeight="1">
      <c r="A93" s="222"/>
    </row>
    <row r="94" ht="12.75" customHeight="1">
      <c r="A94" s="222"/>
    </row>
    <row r="95" ht="12.75" customHeight="1">
      <c r="A95" s="222"/>
    </row>
    <row r="96" ht="12.75" customHeight="1">
      <c r="A96" s="222"/>
    </row>
    <row r="97" ht="12.75" customHeight="1">
      <c r="A97" s="222"/>
    </row>
    <row r="98" ht="12.75" customHeight="1">
      <c r="A98" s="222"/>
    </row>
    <row r="99" ht="12.75" customHeight="1">
      <c r="A99" s="222"/>
    </row>
    <row r="100" ht="12.75" customHeight="1">
      <c r="A100" s="222"/>
    </row>
    <row r="101" ht="12.75" customHeight="1">
      <c r="A101" s="222"/>
    </row>
    <row r="102" ht="12.75" customHeight="1">
      <c r="A102" s="222"/>
    </row>
    <row r="103" ht="12.75" customHeight="1">
      <c r="A103" s="222"/>
    </row>
    <row r="104" ht="12.75" customHeight="1">
      <c r="A104" s="222"/>
    </row>
    <row r="105" ht="12.75" customHeight="1">
      <c r="A105" s="222"/>
    </row>
    <row r="106" ht="12.75" customHeight="1">
      <c r="A106" s="222"/>
    </row>
    <row r="107" ht="12.75" customHeight="1">
      <c r="A107" s="222"/>
    </row>
    <row r="108" ht="12.75" customHeight="1">
      <c r="A108" s="222"/>
    </row>
    <row r="109" ht="12.75" customHeight="1">
      <c r="A109" s="222"/>
    </row>
    <row r="110" ht="12.75" customHeight="1">
      <c r="A110" s="222"/>
    </row>
    <row r="111" ht="12.75" customHeight="1">
      <c r="A111" s="222"/>
    </row>
    <row r="112" ht="12.75" customHeight="1">
      <c r="A112" s="222"/>
    </row>
    <row r="113" ht="12.75" customHeight="1">
      <c r="A113" s="222"/>
    </row>
    <row r="114" ht="12.75" customHeight="1">
      <c r="A114" s="222"/>
    </row>
    <row r="115" ht="12.75" customHeight="1">
      <c r="A115" s="222"/>
    </row>
    <row r="116" ht="12.75" customHeight="1">
      <c r="A116" s="222"/>
    </row>
    <row r="117" ht="12.75" customHeight="1">
      <c r="A117" s="222"/>
    </row>
    <row r="118" ht="12.75" customHeight="1">
      <c r="A118" s="222"/>
    </row>
    <row r="119" ht="12.75" customHeight="1">
      <c r="A119" s="222"/>
    </row>
    <row r="120" ht="12.75" customHeight="1">
      <c r="A120" s="222"/>
    </row>
    <row r="121" ht="12.75" customHeight="1">
      <c r="A121" s="222"/>
    </row>
    <row r="122" ht="12.75" customHeight="1">
      <c r="A122" s="222"/>
    </row>
    <row r="123" ht="12.75" customHeight="1">
      <c r="A123" s="222"/>
    </row>
    <row r="124" ht="12.75" customHeight="1">
      <c r="A124" s="222"/>
    </row>
    <row r="125" ht="12.75" customHeight="1">
      <c r="A125" s="222"/>
    </row>
    <row r="126" ht="12.75" customHeight="1">
      <c r="A126" s="222"/>
    </row>
    <row r="127" ht="12.75" customHeight="1">
      <c r="A127" s="222"/>
    </row>
    <row r="128" ht="12.75" customHeight="1">
      <c r="A128" s="222"/>
    </row>
    <row r="129" ht="12.75" customHeight="1">
      <c r="A129" s="222"/>
    </row>
    <row r="130" ht="12.75" customHeight="1">
      <c r="A130" s="222"/>
    </row>
    <row r="131" ht="12.75" customHeight="1">
      <c r="A131" s="222"/>
    </row>
    <row r="132" ht="12.75" customHeight="1">
      <c r="A132" s="222"/>
    </row>
    <row r="133" ht="12.75" customHeight="1">
      <c r="A133" s="222"/>
    </row>
    <row r="134" ht="12.75" customHeight="1">
      <c r="A134" s="222"/>
    </row>
    <row r="135" ht="12.75" customHeight="1">
      <c r="A135" s="222"/>
    </row>
    <row r="136" ht="12.75" customHeight="1">
      <c r="A136" s="222"/>
    </row>
    <row r="137" ht="12.75" customHeight="1">
      <c r="A137" s="222"/>
    </row>
    <row r="138" ht="12.75" customHeight="1">
      <c r="A138" s="222"/>
    </row>
    <row r="139" ht="12.75" customHeight="1">
      <c r="A139" s="222"/>
    </row>
    <row r="140" ht="12.75" customHeight="1">
      <c r="A140" s="222"/>
    </row>
    <row r="141" ht="12.75" customHeight="1">
      <c r="A141" s="222"/>
    </row>
    <row r="142" ht="12.75" customHeight="1">
      <c r="A142" s="222"/>
    </row>
    <row r="143" ht="12.75" customHeight="1">
      <c r="A143" s="222"/>
    </row>
    <row r="144" ht="12.75" customHeight="1">
      <c r="A144" s="222"/>
    </row>
    <row r="145" ht="12.75" customHeight="1">
      <c r="A145" s="222"/>
    </row>
    <row r="146" ht="12.75" customHeight="1">
      <c r="A146" s="222"/>
    </row>
    <row r="147" ht="12.75" customHeight="1">
      <c r="A147" s="222"/>
    </row>
    <row r="148" ht="12.75" customHeight="1">
      <c r="A148" s="222"/>
    </row>
    <row r="149" ht="12.75" customHeight="1">
      <c r="A149" s="222"/>
    </row>
    <row r="150" ht="12.75" customHeight="1">
      <c r="A150" s="222"/>
    </row>
    <row r="151" ht="12.75" customHeight="1">
      <c r="A151" s="222"/>
    </row>
    <row r="152" ht="12.75" customHeight="1">
      <c r="A152" s="222"/>
    </row>
    <row r="153" ht="12.75" customHeight="1">
      <c r="A153" s="222"/>
    </row>
    <row r="154" ht="12.75" customHeight="1">
      <c r="A154" s="222"/>
    </row>
    <row r="155" ht="12.75" customHeight="1">
      <c r="A155" s="222"/>
    </row>
    <row r="156" ht="12.75" customHeight="1">
      <c r="A156" s="222"/>
    </row>
    <row r="157" ht="12.75" customHeight="1">
      <c r="A157" s="222"/>
    </row>
    <row r="158" ht="12.75" customHeight="1">
      <c r="A158" s="222"/>
    </row>
    <row r="159" ht="12.75" customHeight="1">
      <c r="A159" s="222"/>
    </row>
    <row r="160" ht="12.75" customHeight="1">
      <c r="A160" s="222"/>
    </row>
    <row r="161" ht="12.75" customHeight="1">
      <c r="A161" s="222"/>
    </row>
    <row r="162" ht="12.75" customHeight="1">
      <c r="A162" s="222"/>
    </row>
    <row r="163" ht="12.75" customHeight="1">
      <c r="A163" s="222"/>
    </row>
    <row r="164" ht="12.75" customHeight="1">
      <c r="A164" s="222"/>
    </row>
    <row r="165" ht="12.75" customHeight="1">
      <c r="A165" s="222"/>
    </row>
    <row r="166" ht="12.75" customHeight="1">
      <c r="A166" s="222"/>
    </row>
    <row r="167" ht="12.75" customHeight="1">
      <c r="A167" s="222"/>
    </row>
    <row r="168" ht="12.75">
      <c r="A168" s="222"/>
    </row>
    <row r="169" ht="12.75">
      <c r="A169" s="222"/>
    </row>
    <row r="170" ht="12.75">
      <c r="A170" s="222"/>
    </row>
    <row r="171" ht="12.75">
      <c r="A171" s="222"/>
    </row>
    <row r="172" ht="12.75">
      <c r="A172" s="222"/>
    </row>
    <row r="173" ht="12.75">
      <c r="A173" s="222"/>
    </row>
    <row r="174" ht="12.75">
      <c r="A174" s="222"/>
    </row>
    <row r="175" ht="12.75">
      <c r="A175" s="222"/>
    </row>
    <row r="176" ht="12.75">
      <c r="A176" s="222"/>
    </row>
    <row r="177" ht="12.75">
      <c r="A177" s="222"/>
    </row>
    <row r="178" ht="12.75">
      <c r="A178" s="222"/>
    </row>
    <row r="179" ht="12.75">
      <c r="A179" s="222"/>
    </row>
    <row r="180" ht="12.75">
      <c r="A180" s="222"/>
    </row>
    <row r="181" ht="12.75">
      <c r="A181" s="222"/>
    </row>
    <row r="182" ht="12.75">
      <c r="A182" s="222"/>
    </row>
    <row r="183" ht="12.75">
      <c r="A183" s="222"/>
    </row>
    <row r="184" ht="12.75">
      <c r="A184" s="222"/>
    </row>
    <row r="185" ht="12.75">
      <c r="A185" s="222"/>
    </row>
    <row r="186" ht="12.75">
      <c r="A186" s="222"/>
    </row>
    <row r="187" ht="12.75">
      <c r="A187" s="222"/>
    </row>
    <row r="188" ht="12.75">
      <c r="A188" s="222"/>
    </row>
    <row r="189" ht="12.75">
      <c r="A189" s="222"/>
    </row>
    <row r="190" ht="12.75">
      <c r="A190" s="222"/>
    </row>
    <row r="191" ht="12.75">
      <c r="A191" s="222"/>
    </row>
    <row r="192" ht="12.75">
      <c r="A192" s="222"/>
    </row>
    <row r="193" ht="12.75">
      <c r="A193" s="222"/>
    </row>
    <row r="194" ht="12.75">
      <c r="A194" s="222"/>
    </row>
    <row r="195" ht="12.75">
      <c r="A195" s="222"/>
    </row>
    <row r="196" ht="12.75">
      <c r="A196" s="222"/>
    </row>
    <row r="197" ht="12.75">
      <c r="A197" s="222"/>
    </row>
    <row r="198" ht="12.75">
      <c r="A198" s="222"/>
    </row>
    <row r="199" ht="12.75">
      <c r="A199" s="222"/>
    </row>
    <row r="200" ht="12.75">
      <c r="A200" s="222"/>
    </row>
    <row r="201" ht="12.75">
      <c r="A201" s="222"/>
    </row>
    <row r="202" ht="12.75">
      <c r="A202" s="222"/>
    </row>
    <row r="203" ht="12.75">
      <c r="A203" s="222"/>
    </row>
    <row r="204" ht="12.75">
      <c r="A204" s="222"/>
    </row>
    <row r="205" ht="12.75">
      <c r="A205" s="222"/>
    </row>
    <row r="206" ht="12.75">
      <c r="A206" s="222"/>
    </row>
    <row r="207" ht="12.75">
      <c r="A207" s="222"/>
    </row>
    <row r="208" ht="12.75">
      <c r="A208" s="222"/>
    </row>
    <row r="209" ht="12.75">
      <c r="A209" s="222"/>
    </row>
    <row r="210" ht="12.75">
      <c r="A210" s="222"/>
    </row>
    <row r="211" ht="12.75">
      <c r="A211" s="222"/>
    </row>
    <row r="212" ht="12.75">
      <c r="A212" s="222"/>
    </row>
    <row r="213" ht="12.75">
      <c r="A213" s="222"/>
    </row>
    <row r="214" ht="12.75">
      <c r="A214" s="222"/>
    </row>
    <row r="215" ht="12.75">
      <c r="A215" s="222"/>
    </row>
    <row r="216" ht="12.75">
      <c r="A216" s="222"/>
    </row>
    <row r="217" ht="12.75">
      <c r="A217" s="222"/>
    </row>
    <row r="218" ht="12.75">
      <c r="A218" s="222"/>
    </row>
    <row r="219" ht="12.75">
      <c r="A219" s="222"/>
    </row>
    <row r="220" ht="12.75">
      <c r="A220" s="222"/>
    </row>
    <row r="221" ht="12.75">
      <c r="A221" s="222"/>
    </row>
    <row r="222" ht="12.75">
      <c r="A222" s="222"/>
    </row>
    <row r="223" ht="12.75">
      <c r="A223" s="222"/>
    </row>
    <row r="224" ht="12.75">
      <c r="A224" s="222"/>
    </row>
    <row r="225" ht="12.75">
      <c r="A225" s="222"/>
    </row>
    <row r="226" ht="12.75">
      <c r="A226" s="222"/>
    </row>
    <row r="227" ht="12.75">
      <c r="A227" s="222"/>
    </row>
    <row r="228" ht="12.75">
      <c r="A228" s="222"/>
    </row>
    <row r="229" ht="12.75">
      <c r="A229" s="222"/>
    </row>
    <row r="230" ht="12.75">
      <c r="A230" s="222"/>
    </row>
    <row r="231" ht="12.75">
      <c r="A231" s="222"/>
    </row>
    <row r="232" ht="12.75">
      <c r="A232" s="222"/>
    </row>
    <row r="233" ht="12.75">
      <c r="A233" s="222"/>
    </row>
    <row r="234" ht="12.75">
      <c r="A234" s="222"/>
    </row>
    <row r="235" ht="12.75">
      <c r="A235" s="222"/>
    </row>
    <row r="236" ht="12.75">
      <c r="A236" s="222"/>
    </row>
    <row r="237" ht="12.75">
      <c r="A237" s="222"/>
    </row>
    <row r="238" ht="12.75">
      <c r="A238" s="222"/>
    </row>
    <row r="239" ht="12.75">
      <c r="A239" s="222"/>
    </row>
    <row r="240" ht="12.75">
      <c r="A240" s="222"/>
    </row>
    <row r="241" ht="12.75">
      <c r="A241" s="222"/>
    </row>
    <row r="242" ht="12.75">
      <c r="A242" s="222"/>
    </row>
    <row r="243" ht="12.75">
      <c r="A243" s="222"/>
    </row>
    <row r="244" ht="12.75">
      <c r="A244" s="222"/>
    </row>
    <row r="245" ht="12.75">
      <c r="A245" s="222"/>
    </row>
    <row r="246" ht="12.75">
      <c r="A246" s="222"/>
    </row>
    <row r="247" ht="12.75">
      <c r="A247" s="222"/>
    </row>
    <row r="248" ht="12.75">
      <c r="A248" s="222"/>
    </row>
    <row r="249" ht="12.75">
      <c r="A249" s="222"/>
    </row>
    <row r="250" ht="12.75">
      <c r="A250" s="222"/>
    </row>
    <row r="251" ht="12.75">
      <c r="A251" s="222"/>
    </row>
    <row r="252" ht="12.75">
      <c r="A252" s="222"/>
    </row>
    <row r="253" ht="12.75">
      <c r="A253" s="222"/>
    </row>
    <row r="254" ht="12.75">
      <c r="A254" s="222"/>
    </row>
    <row r="255" ht="12.75">
      <c r="A255" s="222"/>
    </row>
    <row r="256" ht="12.75">
      <c r="A256" s="222"/>
    </row>
    <row r="257" ht="12.75">
      <c r="A257" s="222"/>
    </row>
    <row r="258" ht="12.75">
      <c r="A258" s="222"/>
    </row>
    <row r="259" ht="12.75">
      <c r="A259" s="222"/>
    </row>
    <row r="260" ht="12.75">
      <c r="A260" s="222"/>
    </row>
    <row r="261" ht="12.75">
      <c r="A261" s="222"/>
    </row>
    <row r="262" ht="12.75">
      <c r="A262" s="222"/>
    </row>
    <row r="263" ht="12.75">
      <c r="A263" s="222"/>
    </row>
    <row r="264" ht="12.75">
      <c r="A264" s="222"/>
    </row>
    <row r="265" ht="12.75">
      <c r="A265" s="222"/>
    </row>
    <row r="266" ht="12.75">
      <c r="A266" s="222"/>
    </row>
    <row r="267" ht="12.75">
      <c r="A267" s="222"/>
    </row>
    <row r="268" ht="12.75">
      <c r="A268" s="222"/>
    </row>
    <row r="269" ht="12.75">
      <c r="A269" s="222"/>
    </row>
    <row r="270" ht="12.75">
      <c r="A270" s="222"/>
    </row>
    <row r="271" ht="12.75">
      <c r="A271" s="222"/>
    </row>
    <row r="272" ht="12.75">
      <c r="A272" s="222"/>
    </row>
    <row r="273" ht="12.75">
      <c r="A273" s="222"/>
    </row>
    <row r="274" ht="12.75">
      <c r="A274" s="222"/>
    </row>
    <row r="275" ht="12.75">
      <c r="A275" s="222"/>
    </row>
    <row r="276" ht="12.75">
      <c r="A276" s="222"/>
    </row>
    <row r="277" ht="12.75">
      <c r="A277" s="222"/>
    </row>
    <row r="278" ht="12.75">
      <c r="A278" s="222"/>
    </row>
    <row r="279" ht="12.75">
      <c r="A279" s="222"/>
    </row>
    <row r="280" ht="12.75">
      <c r="A280" s="222"/>
    </row>
    <row r="281" ht="12.75">
      <c r="A281" s="222"/>
    </row>
    <row r="282" ht="12.75">
      <c r="A282" s="222"/>
    </row>
    <row r="283" ht="12.75">
      <c r="A283" s="222"/>
    </row>
    <row r="284" ht="12.75">
      <c r="A284" s="222"/>
    </row>
    <row r="285" ht="12.75">
      <c r="A285" s="222"/>
    </row>
    <row r="286" ht="12.75">
      <c r="A286" s="222"/>
    </row>
    <row r="287" ht="12.75">
      <c r="A287" s="222"/>
    </row>
    <row r="288" ht="12.75">
      <c r="A288" s="222"/>
    </row>
    <row r="289" ht="12.75">
      <c r="A289" s="222"/>
    </row>
    <row r="290" ht="12.75">
      <c r="A290" s="222"/>
    </row>
    <row r="291" ht="12.75">
      <c r="A291" s="222"/>
    </row>
    <row r="292" ht="12.75">
      <c r="A292" s="222"/>
    </row>
    <row r="293" ht="12.75">
      <c r="A293" s="222"/>
    </row>
    <row r="294" ht="12.75">
      <c r="A294" s="222"/>
    </row>
    <row r="295" ht="12.75">
      <c r="A295" s="222"/>
    </row>
    <row r="296" ht="12.75">
      <c r="A296" s="222"/>
    </row>
    <row r="297" ht="12.75">
      <c r="A297" s="222"/>
    </row>
    <row r="298" ht="12.75">
      <c r="A298" s="222"/>
    </row>
    <row r="299" ht="12.75">
      <c r="A299" s="222"/>
    </row>
    <row r="300" ht="12.75">
      <c r="A300" s="222"/>
    </row>
    <row r="301" ht="12.75">
      <c r="A301" s="222"/>
    </row>
    <row r="302" ht="12.75">
      <c r="A302" s="222"/>
    </row>
    <row r="303" ht="12.75">
      <c r="A303" s="222"/>
    </row>
    <row r="304" ht="12.75">
      <c r="A304" s="222"/>
    </row>
    <row r="305" ht="12.75">
      <c r="A305" s="222"/>
    </row>
    <row r="306" ht="12.75">
      <c r="A306" s="222"/>
    </row>
    <row r="307" ht="12.75">
      <c r="A307" s="222"/>
    </row>
    <row r="308" ht="12.75">
      <c r="A308" s="222"/>
    </row>
    <row r="309" ht="12.75">
      <c r="A309" s="222"/>
    </row>
    <row r="310" ht="12.75">
      <c r="A310" s="222"/>
    </row>
    <row r="311" ht="12.75">
      <c r="A311" s="222"/>
    </row>
    <row r="312" ht="12.75">
      <c r="A312" s="222"/>
    </row>
    <row r="313" ht="12.75">
      <c r="A313" s="222"/>
    </row>
    <row r="314" ht="12.75">
      <c r="A314" s="222"/>
    </row>
    <row r="315" ht="12.75">
      <c r="A315" s="222"/>
    </row>
    <row r="316" ht="12.75">
      <c r="A316" s="222"/>
    </row>
    <row r="317" ht="12.75">
      <c r="A317" s="222"/>
    </row>
    <row r="318" ht="12.75">
      <c r="A318" s="222"/>
    </row>
    <row r="319" ht="12.75">
      <c r="A319" s="222"/>
    </row>
    <row r="320" ht="12.75">
      <c r="A320" s="222"/>
    </row>
    <row r="321" ht="12.75">
      <c r="A321" s="222"/>
    </row>
    <row r="322" ht="12.75">
      <c r="A322" s="222"/>
    </row>
    <row r="323" ht="12.75">
      <c r="A323" s="222"/>
    </row>
    <row r="324" ht="12.75">
      <c r="A324" s="222"/>
    </row>
    <row r="325" ht="12.75">
      <c r="A325" s="222"/>
    </row>
    <row r="326" ht="12.75">
      <c r="A326" s="222"/>
    </row>
    <row r="327" ht="12.75">
      <c r="A327" s="222"/>
    </row>
    <row r="328" ht="12.75">
      <c r="A328" s="222"/>
    </row>
    <row r="329" ht="12.75">
      <c r="A329" s="222"/>
    </row>
    <row r="330" ht="12.75">
      <c r="A330" s="222"/>
    </row>
    <row r="331" ht="12.75">
      <c r="A331" s="222"/>
    </row>
    <row r="332" ht="12.75">
      <c r="A332" s="222"/>
    </row>
    <row r="333" ht="12.75">
      <c r="A333" s="222"/>
    </row>
    <row r="334" ht="12.75">
      <c r="A334" s="222"/>
    </row>
    <row r="335" ht="12.75">
      <c r="A335" s="222"/>
    </row>
    <row r="336" ht="12.75">
      <c r="A336" s="222"/>
    </row>
    <row r="337" ht="12.75">
      <c r="A337" s="222"/>
    </row>
    <row r="338" ht="12.75">
      <c r="A338" s="222"/>
    </row>
    <row r="339" ht="12.75">
      <c r="A339" s="222"/>
    </row>
    <row r="340" ht="12.75">
      <c r="A340" s="222"/>
    </row>
    <row r="341" ht="12.75">
      <c r="A341" s="222"/>
    </row>
    <row r="342" ht="12.75">
      <c r="A342" s="222"/>
    </row>
    <row r="343" ht="12.75">
      <c r="A343" s="222"/>
    </row>
    <row r="344" ht="12.75">
      <c r="A344" s="222"/>
    </row>
    <row r="345" ht="12.75">
      <c r="A345" s="222"/>
    </row>
    <row r="346" ht="12.75">
      <c r="A346" s="222"/>
    </row>
    <row r="347" ht="12.75">
      <c r="A347" s="222"/>
    </row>
    <row r="348" ht="12.75">
      <c r="A348" s="222"/>
    </row>
    <row r="349" ht="12.75">
      <c r="A349" s="222"/>
    </row>
    <row r="350" ht="12.75">
      <c r="A350" s="222"/>
    </row>
    <row r="351" ht="12.75">
      <c r="A351" s="222"/>
    </row>
    <row r="352" ht="12.75">
      <c r="A352" s="222"/>
    </row>
    <row r="353" ht="12.75">
      <c r="A353" s="222"/>
    </row>
    <row r="354" ht="12.75">
      <c r="A354" s="222"/>
    </row>
    <row r="355" ht="12.75">
      <c r="A355" s="222"/>
    </row>
    <row r="356" ht="12.75">
      <c r="A356" s="222"/>
    </row>
    <row r="357" ht="12.75">
      <c r="A357" s="222"/>
    </row>
    <row r="358" ht="12.75">
      <c r="A358" s="222"/>
    </row>
    <row r="359" ht="12.75">
      <c r="A359" s="222"/>
    </row>
    <row r="360" ht="12.75">
      <c r="A360" s="222"/>
    </row>
    <row r="361" ht="12.75">
      <c r="A361" s="222"/>
    </row>
    <row r="362" ht="12.75">
      <c r="A362" s="222"/>
    </row>
    <row r="363" ht="12.75">
      <c r="A363" s="222"/>
    </row>
    <row r="364" ht="12.75">
      <c r="A364" s="222"/>
    </row>
    <row r="365" ht="12.75">
      <c r="A365" s="222"/>
    </row>
    <row r="366" ht="12.75">
      <c r="A366" s="222"/>
    </row>
    <row r="367" ht="12.75">
      <c r="A367" s="222"/>
    </row>
    <row r="368" ht="12.75">
      <c r="A368" s="222"/>
    </row>
    <row r="369" ht="12.75">
      <c r="A369" s="222"/>
    </row>
    <row r="370" ht="12.75">
      <c r="A370" s="222"/>
    </row>
    <row r="371" ht="12.75">
      <c r="A371" s="222"/>
    </row>
    <row r="372" ht="12.75">
      <c r="A372" s="222"/>
    </row>
    <row r="373" ht="12.75">
      <c r="A373" s="222"/>
    </row>
    <row r="374" ht="12.75">
      <c r="A374" s="222"/>
    </row>
    <row r="375" ht="12.75">
      <c r="A375" s="222"/>
    </row>
    <row r="376" ht="12.75">
      <c r="A376" s="222"/>
    </row>
    <row r="377" ht="12.75">
      <c r="A377" s="222"/>
    </row>
    <row r="378" ht="12.75">
      <c r="A378" s="222"/>
    </row>
    <row r="379" ht="12.75">
      <c r="A379" s="222"/>
    </row>
    <row r="380" ht="12.75">
      <c r="A380" s="222"/>
    </row>
    <row r="381" ht="12.75">
      <c r="A381" s="222"/>
    </row>
    <row r="382" ht="12.75">
      <c r="A382" s="222"/>
    </row>
    <row r="383" ht="12.75">
      <c r="A383" s="222"/>
    </row>
    <row r="384" ht="12.75">
      <c r="A384" s="222"/>
    </row>
    <row r="385" ht="12.75">
      <c r="A385" s="222"/>
    </row>
    <row r="386" ht="12.75">
      <c r="A386" s="222"/>
    </row>
    <row r="387" ht="12.75">
      <c r="A387" s="222"/>
    </row>
    <row r="388" ht="12.75">
      <c r="A388" s="222"/>
    </row>
    <row r="389" ht="12.75">
      <c r="A389" s="222"/>
    </row>
    <row r="390" ht="12.75">
      <c r="A390" s="222"/>
    </row>
    <row r="391" ht="12.75">
      <c r="A391" s="222"/>
    </row>
    <row r="392" ht="12.75">
      <c r="A392" s="222"/>
    </row>
    <row r="393" ht="12.75">
      <c r="A393" s="222"/>
    </row>
    <row r="394" ht="12.75">
      <c r="A394" s="222"/>
    </row>
    <row r="395" ht="12.75">
      <c r="A395" s="222"/>
    </row>
    <row r="396" ht="12.75">
      <c r="A396" s="222"/>
    </row>
    <row r="397" ht="12.75">
      <c r="A397" s="222"/>
    </row>
    <row r="398" ht="12.75">
      <c r="A398" s="222"/>
    </row>
    <row r="399" ht="12.75">
      <c r="A399" s="222"/>
    </row>
    <row r="400" ht="12.75">
      <c r="A400" s="222"/>
    </row>
    <row r="401" ht="12.75">
      <c r="A401" s="222"/>
    </row>
    <row r="402" ht="12.75">
      <c r="A402" s="222"/>
    </row>
    <row r="403" ht="12.75">
      <c r="A403" s="222"/>
    </row>
    <row r="404" ht="12.75">
      <c r="A404" s="222"/>
    </row>
    <row r="405" ht="12.75">
      <c r="A405" s="222"/>
    </row>
    <row r="406" ht="12.75">
      <c r="A406" s="222"/>
    </row>
    <row r="407" ht="12.75">
      <c r="A407" s="222"/>
    </row>
    <row r="408" ht="12.75">
      <c r="A408" s="222"/>
    </row>
    <row r="409" ht="12.75">
      <c r="A409" s="222"/>
    </row>
    <row r="410" ht="12.75">
      <c r="A410" s="222"/>
    </row>
    <row r="411" ht="12.75">
      <c r="A411" s="222"/>
    </row>
    <row r="412" ht="12.75">
      <c r="A412" s="222"/>
    </row>
    <row r="413" ht="12.75">
      <c r="A413" s="222"/>
    </row>
    <row r="414" ht="12.75">
      <c r="A414" s="222"/>
    </row>
    <row r="415" ht="12.75">
      <c r="A415" s="222"/>
    </row>
    <row r="416" ht="12.75">
      <c r="A416" s="222"/>
    </row>
    <row r="417" ht="12.75">
      <c r="A417" s="222"/>
    </row>
    <row r="418" ht="12.75">
      <c r="A418" s="222"/>
    </row>
    <row r="419" ht="12.75">
      <c r="A419" s="222"/>
    </row>
    <row r="420" ht="12.75">
      <c r="A420" s="222"/>
    </row>
    <row r="421" ht="12.75">
      <c r="A421" s="222"/>
    </row>
    <row r="422" ht="12.75">
      <c r="A422" s="222"/>
    </row>
    <row r="423" ht="12.75">
      <c r="A423" s="222"/>
    </row>
    <row r="424" ht="12.75">
      <c r="A424" s="222"/>
    </row>
    <row r="425" ht="12.75">
      <c r="A425" s="222"/>
    </row>
    <row r="426" ht="12.75">
      <c r="A426" s="222"/>
    </row>
    <row r="427" ht="12.75">
      <c r="A427" s="222"/>
    </row>
    <row r="428" ht="12.75">
      <c r="A428" s="222"/>
    </row>
    <row r="429" ht="12.75">
      <c r="A429" s="222"/>
    </row>
    <row r="430" ht="12.75">
      <c r="A430" s="222"/>
    </row>
    <row r="431" ht="12.75">
      <c r="A431" s="222"/>
    </row>
    <row r="432" ht="12.75">
      <c r="A432" s="222"/>
    </row>
    <row r="433" ht="12.75">
      <c r="A433" s="222"/>
    </row>
    <row r="434" ht="12.75">
      <c r="A434" s="222"/>
    </row>
    <row r="435" ht="12.75">
      <c r="A435" s="222"/>
    </row>
    <row r="436" ht="12.75">
      <c r="A436" s="222"/>
    </row>
    <row r="437" ht="12.75">
      <c r="A437" s="222"/>
    </row>
    <row r="438" ht="12.75">
      <c r="A438" s="222"/>
    </row>
    <row r="439" ht="12.75">
      <c r="A439" s="222"/>
    </row>
    <row r="440" ht="12.75">
      <c r="A440" s="222"/>
    </row>
    <row r="441" ht="12.75">
      <c r="A441" s="222"/>
    </row>
    <row r="442" ht="12.75">
      <c r="A442" s="222"/>
    </row>
    <row r="443" ht="12.75">
      <c r="A443" s="222"/>
    </row>
    <row r="444" ht="12.75">
      <c r="A444" s="222"/>
    </row>
    <row r="445" ht="12.75">
      <c r="A445" s="222"/>
    </row>
    <row r="446" ht="12.75">
      <c r="A446" s="222"/>
    </row>
    <row r="447" ht="12.75">
      <c r="A447" s="222"/>
    </row>
    <row r="448" ht="12.75">
      <c r="A448" s="222"/>
    </row>
    <row r="449" ht="12.75">
      <c r="A449" s="222"/>
    </row>
    <row r="450" ht="12.75">
      <c r="A450" s="222"/>
    </row>
    <row r="451" ht="12.75">
      <c r="A451" s="222"/>
    </row>
    <row r="452" ht="12.75">
      <c r="A452" s="222"/>
    </row>
    <row r="453" ht="12.75">
      <c r="A453" s="222"/>
    </row>
    <row r="454" ht="12.75">
      <c r="A454" s="222"/>
    </row>
    <row r="455" ht="12.75">
      <c r="A455" s="222"/>
    </row>
    <row r="456" ht="12.75">
      <c r="A456" s="222"/>
    </row>
    <row r="457" ht="12.75">
      <c r="A457" s="222"/>
    </row>
    <row r="458" ht="12.75">
      <c r="A458" s="222"/>
    </row>
    <row r="459" ht="12.75">
      <c r="A459" s="222"/>
    </row>
    <row r="460" ht="12.75">
      <c r="A460" s="222"/>
    </row>
    <row r="461" ht="12.75">
      <c r="A461" s="222"/>
    </row>
    <row r="462" ht="12.75">
      <c r="A462" s="222"/>
    </row>
    <row r="463" ht="12.75">
      <c r="A463" s="222"/>
    </row>
    <row r="464" ht="12.75">
      <c r="A464" s="222"/>
    </row>
    <row r="465" ht="12.75">
      <c r="A465" s="222"/>
    </row>
    <row r="466" ht="12.75">
      <c r="A466" s="222"/>
    </row>
    <row r="467" ht="12.75">
      <c r="A467" s="222"/>
    </row>
    <row r="468" ht="12.75">
      <c r="A468" s="222"/>
    </row>
    <row r="469" ht="12.75">
      <c r="A469" s="222"/>
    </row>
    <row r="470" ht="12.75">
      <c r="A470" s="222"/>
    </row>
    <row r="471" ht="12.75">
      <c r="A471" s="222"/>
    </row>
    <row r="472" ht="12.75">
      <c r="A472" s="222"/>
    </row>
    <row r="473" ht="12.75">
      <c r="A473" s="222"/>
    </row>
    <row r="474" ht="12.75">
      <c r="A474" s="222"/>
    </row>
    <row r="475" ht="12.75">
      <c r="A475" s="222"/>
    </row>
    <row r="476" ht="12.75">
      <c r="A476" s="222"/>
    </row>
    <row r="477" ht="12.75">
      <c r="A477" s="222"/>
    </row>
    <row r="478" ht="12.75">
      <c r="A478" s="222"/>
    </row>
    <row r="479" ht="12.75">
      <c r="A479" s="222"/>
    </row>
    <row r="480" ht="12.75">
      <c r="A480" s="222"/>
    </row>
    <row r="481" ht="12.75">
      <c r="A481" s="222"/>
    </row>
    <row r="482" ht="12.75">
      <c r="A482" s="222"/>
    </row>
    <row r="483" ht="12.75">
      <c r="A483" s="222"/>
    </row>
    <row r="484" ht="12.75">
      <c r="A484" s="222"/>
    </row>
    <row r="485" ht="12.75">
      <c r="A485" s="222"/>
    </row>
    <row r="486" ht="12.75">
      <c r="A486" s="222"/>
    </row>
    <row r="487" ht="12.75">
      <c r="A487" s="222"/>
    </row>
    <row r="488" ht="12.75">
      <c r="A488" s="222"/>
    </row>
    <row r="489" ht="12.75">
      <c r="A489" s="222"/>
    </row>
    <row r="490" ht="12.75">
      <c r="A490" s="222"/>
    </row>
    <row r="491" ht="12.75">
      <c r="A491" s="222"/>
    </row>
    <row r="492" ht="12.75">
      <c r="A492" s="222"/>
    </row>
    <row r="493" ht="12.75">
      <c r="A493" s="222"/>
    </row>
    <row r="494" ht="12.75">
      <c r="A494" s="222"/>
    </row>
    <row r="495" ht="12.75">
      <c r="A495" s="222"/>
    </row>
    <row r="496" ht="12.75">
      <c r="A496" s="222"/>
    </row>
    <row r="497" ht="12.75">
      <c r="A497" s="222"/>
    </row>
    <row r="498" ht="12.75">
      <c r="A498" s="222"/>
    </row>
    <row r="499" ht="12.75">
      <c r="A499" s="222"/>
    </row>
    <row r="500" ht="12.75">
      <c r="A500" s="222"/>
    </row>
    <row r="501" ht="12.75">
      <c r="A501" s="222"/>
    </row>
    <row r="502" ht="12.75">
      <c r="A502" s="222"/>
    </row>
    <row r="503" ht="12.75">
      <c r="A503" s="222"/>
    </row>
    <row r="504" ht="12.75">
      <c r="A504" s="222"/>
    </row>
    <row r="505" ht="12.75">
      <c r="A505" s="222"/>
    </row>
    <row r="506" ht="12.75">
      <c r="A506" s="222"/>
    </row>
    <row r="507" ht="12.75">
      <c r="A507" s="222"/>
    </row>
    <row r="508" ht="12.75">
      <c r="A508" s="222"/>
    </row>
    <row r="509" ht="12.75">
      <c r="A509" s="222"/>
    </row>
    <row r="510" ht="12.75">
      <c r="A510" s="222"/>
    </row>
    <row r="511" ht="12.75">
      <c r="A511" s="222"/>
    </row>
    <row r="512" ht="12.75">
      <c r="A512" s="222"/>
    </row>
    <row r="513" ht="12.75">
      <c r="A513" s="222"/>
    </row>
    <row r="514" ht="12.75">
      <c r="A514" s="222"/>
    </row>
    <row r="515" ht="12.75">
      <c r="A515" s="222"/>
    </row>
    <row r="516" ht="12.75">
      <c r="A516" s="222"/>
    </row>
    <row r="517" ht="12.75">
      <c r="A517" s="222"/>
    </row>
    <row r="518" ht="12.75">
      <c r="A518" s="222"/>
    </row>
  </sheetData>
  <mergeCells count="8">
    <mergeCell ref="A1:F1"/>
    <mergeCell ref="E4:F4"/>
    <mergeCell ref="E70:F70"/>
    <mergeCell ref="E79:F79"/>
    <mergeCell ref="A4:A5"/>
    <mergeCell ref="B4:B5"/>
    <mergeCell ref="C4:C5"/>
    <mergeCell ref="D4:D5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6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" sqref="B2"/>
    </sheetView>
  </sheetViews>
  <sheetFormatPr defaultColWidth="9.00390625" defaultRowHeight="12.75"/>
  <cols>
    <col min="1" max="1" width="6.875" style="202" customWidth="1"/>
    <col min="2" max="2" width="8.625" style="202" customWidth="1"/>
    <col min="3" max="3" width="23.125" style="202" customWidth="1"/>
    <col min="4" max="4" width="34.625" style="202" customWidth="1"/>
    <col min="5" max="5" width="8.875" style="202" customWidth="1"/>
    <col min="6" max="6" width="8.375" style="202" customWidth="1"/>
    <col min="7" max="16384" width="9.125" style="202" customWidth="1"/>
  </cols>
  <sheetData>
    <row r="1" spans="1:6" ht="42" customHeight="1">
      <c r="A1" s="903" t="s">
        <v>570</v>
      </c>
      <c r="B1" s="903"/>
      <c r="C1" s="903"/>
      <c r="D1" s="903"/>
      <c r="E1" s="903"/>
      <c r="F1" s="903"/>
    </row>
    <row r="2" spans="1:6" ht="17.25" customHeight="1">
      <c r="A2" s="204"/>
      <c r="B2" s="205"/>
      <c r="C2" s="471" t="s">
        <v>571</v>
      </c>
      <c r="D2" s="205"/>
      <c r="E2" s="205"/>
      <c r="F2" s="205"/>
    </row>
    <row r="3" ht="12.75" customHeight="1">
      <c r="E3" s="223"/>
    </row>
    <row r="4" spans="1:6" ht="12.75" customHeight="1">
      <c r="A4" s="897" t="s">
        <v>86</v>
      </c>
      <c r="B4" s="899" t="s">
        <v>87</v>
      </c>
      <c r="C4" s="901" t="s">
        <v>88</v>
      </c>
      <c r="D4" s="901" t="s">
        <v>532</v>
      </c>
      <c r="E4" s="893">
        <v>2006</v>
      </c>
      <c r="F4" s="894"/>
    </row>
    <row r="5" spans="1:6" ht="12.75" customHeight="1">
      <c r="A5" s="898"/>
      <c r="B5" s="900"/>
      <c r="C5" s="902"/>
      <c r="D5" s="902"/>
      <c r="E5" s="206" t="s">
        <v>89</v>
      </c>
      <c r="F5" s="206" t="s">
        <v>90</v>
      </c>
    </row>
    <row r="6" spans="1:6" ht="12.75" customHeight="1">
      <c r="A6" s="904" t="s">
        <v>297</v>
      </c>
      <c r="B6" s="905"/>
      <c r="C6" s="906"/>
      <c r="D6" s="224"/>
      <c r="E6" s="225"/>
      <c r="F6" s="225"/>
    </row>
    <row r="7" spans="1:6" ht="12.75" customHeight="1">
      <c r="A7" s="210">
        <v>52026</v>
      </c>
      <c r="B7" s="207" t="s">
        <v>94</v>
      </c>
      <c r="C7" s="226" t="s">
        <v>298</v>
      </c>
      <c r="D7" s="226" t="s">
        <v>299</v>
      </c>
      <c r="E7" s="227"/>
      <c r="F7" s="227">
        <v>600</v>
      </c>
    </row>
    <row r="8" spans="1:6" ht="12.75" customHeight="1">
      <c r="A8" s="210">
        <v>52003</v>
      </c>
      <c r="B8" s="207" t="s">
        <v>216</v>
      </c>
      <c r="C8" s="228" t="s">
        <v>1234</v>
      </c>
      <c r="D8" s="228" t="s">
        <v>300</v>
      </c>
      <c r="E8" s="229">
        <v>5000</v>
      </c>
      <c r="F8" s="229"/>
    </row>
    <row r="9" spans="1:6" ht="12.75" customHeight="1">
      <c r="A9" s="210">
        <v>52014</v>
      </c>
      <c r="B9" s="207" t="s">
        <v>97</v>
      </c>
      <c r="C9" s="228" t="s">
        <v>301</v>
      </c>
      <c r="D9" s="226" t="s">
        <v>225</v>
      </c>
      <c r="E9" s="227"/>
      <c r="F9" s="227">
        <v>4000</v>
      </c>
    </row>
    <row r="10" spans="1:6" ht="12.75" customHeight="1">
      <c r="A10" s="210">
        <v>52019</v>
      </c>
      <c r="B10" s="207" t="s">
        <v>100</v>
      </c>
      <c r="C10" s="228" t="s">
        <v>302</v>
      </c>
      <c r="D10" s="230" t="s">
        <v>303</v>
      </c>
      <c r="E10" s="227">
        <v>2000</v>
      </c>
      <c r="F10" s="227"/>
    </row>
    <row r="11" spans="1:6" ht="12" customHeight="1">
      <c r="A11" s="207">
        <v>62001</v>
      </c>
      <c r="B11" s="207" t="s">
        <v>91</v>
      </c>
      <c r="C11" s="228" t="s">
        <v>1230</v>
      </c>
      <c r="D11" s="226" t="s">
        <v>304</v>
      </c>
      <c r="E11" s="227">
        <v>1000</v>
      </c>
      <c r="F11" s="227"/>
    </row>
    <row r="12" spans="1:6" ht="12.75" customHeight="1">
      <c r="A12" s="207">
        <v>62002</v>
      </c>
      <c r="B12" s="207" t="s">
        <v>94</v>
      </c>
      <c r="C12" s="228" t="s">
        <v>305</v>
      </c>
      <c r="D12" s="226" t="s">
        <v>281</v>
      </c>
      <c r="E12" s="227"/>
      <c r="F12" s="227">
        <v>500</v>
      </c>
    </row>
    <row r="13" spans="1:6" ht="12.75" customHeight="1">
      <c r="A13" s="210">
        <v>52013</v>
      </c>
      <c r="B13" s="207" t="s">
        <v>216</v>
      </c>
      <c r="C13" s="228" t="s">
        <v>306</v>
      </c>
      <c r="D13" s="226" t="s">
        <v>307</v>
      </c>
      <c r="E13" s="227">
        <v>2100</v>
      </c>
      <c r="F13" s="227"/>
    </row>
    <row r="14" spans="1:6" ht="12.75" customHeight="1">
      <c r="A14" s="207">
        <v>62003</v>
      </c>
      <c r="B14" s="207" t="s">
        <v>100</v>
      </c>
      <c r="C14" s="228" t="s">
        <v>302</v>
      </c>
      <c r="D14" s="226" t="s">
        <v>308</v>
      </c>
      <c r="E14" s="227"/>
      <c r="F14" s="227">
        <v>1000</v>
      </c>
    </row>
    <row r="15" spans="1:6" ht="12.75" customHeight="1">
      <c r="A15" s="207">
        <v>62004</v>
      </c>
      <c r="B15" s="207" t="s">
        <v>91</v>
      </c>
      <c r="C15" s="228" t="s">
        <v>309</v>
      </c>
      <c r="D15" s="226" t="s">
        <v>310</v>
      </c>
      <c r="E15" s="227"/>
      <c r="F15" s="227">
        <v>2600</v>
      </c>
    </row>
    <row r="16" spans="1:6" ht="12.75" customHeight="1">
      <c r="A16" s="207">
        <v>62005</v>
      </c>
      <c r="B16" s="207" t="s">
        <v>94</v>
      </c>
      <c r="C16" s="228" t="s">
        <v>298</v>
      </c>
      <c r="D16" s="231" t="s">
        <v>262</v>
      </c>
      <c r="E16" s="227">
        <v>200</v>
      </c>
      <c r="F16" s="227"/>
    </row>
    <row r="17" spans="1:6" ht="12.75" customHeight="1">
      <c r="A17" s="210">
        <v>52027</v>
      </c>
      <c r="B17" s="207" t="s">
        <v>216</v>
      </c>
      <c r="C17" s="228" t="s">
        <v>311</v>
      </c>
      <c r="D17" s="226" t="s">
        <v>312</v>
      </c>
      <c r="E17" s="227">
        <v>2100</v>
      </c>
      <c r="F17" s="227"/>
    </row>
    <row r="18" spans="1:6" ht="12.75" customHeight="1">
      <c r="A18" s="207">
        <v>62006</v>
      </c>
      <c r="B18" s="207" t="s">
        <v>97</v>
      </c>
      <c r="C18" s="228" t="s">
        <v>1233</v>
      </c>
      <c r="D18" s="231" t="s">
        <v>313</v>
      </c>
      <c r="E18" s="227">
        <v>2000</v>
      </c>
      <c r="F18" s="227"/>
    </row>
    <row r="19" spans="1:6" ht="12.75" customHeight="1">
      <c r="A19" s="207">
        <v>62007</v>
      </c>
      <c r="B19" s="207" t="s">
        <v>100</v>
      </c>
      <c r="C19" s="228" t="s">
        <v>1235</v>
      </c>
      <c r="D19" s="231" t="s">
        <v>314</v>
      </c>
      <c r="E19" s="227"/>
      <c r="F19" s="227">
        <v>2100</v>
      </c>
    </row>
    <row r="20" spans="1:6" ht="12.75" customHeight="1">
      <c r="A20" s="207">
        <v>62008</v>
      </c>
      <c r="B20" s="207" t="s">
        <v>91</v>
      </c>
      <c r="C20" s="228" t="s">
        <v>1230</v>
      </c>
      <c r="D20" s="231" t="s">
        <v>315</v>
      </c>
      <c r="E20" s="227"/>
      <c r="F20" s="227">
        <v>600</v>
      </c>
    </row>
    <row r="21" spans="1:6" ht="12.75" customHeight="1">
      <c r="A21" s="210">
        <v>52008</v>
      </c>
      <c r="B21" s="207" t="s">
        <v>216</v>
      </c>
      <c r="C21" s="232" t="s">
        <v>316</v>
      </c>
      <c r="D21" s="232" t="s">
        <v>317</v>
      </c>
      <c r="E21" s="233">
        <v>2100</v>
      </c>
      <c r="F21" s="233"/>
    </row>
    <row r="22" spans="1:6" ht="12.75" customHeight="1">
      <c r="A22" s="207">
        <v>62009</v>
      </c>
      <c r="B22" s="207" t="s">
        <v>100</v>
      </c>
      <c r="C22" s="228" t="s">
        <v>1235</v>
      </c>
      <c r="D22" s="231" t="s">
        <v>225</v>
      </c>
      <c r="E22" s="227"/>
      <c r="F22" s="227">
        <v>2300</v>
      </c>
    </row>
    <row r="23" spans="1:6" ht="12.75" customHeight="1">
      <c r="A23" s="207">
        <v>62010</v>
      </c>
      <c r="B23" s="207" t="s">
        <v>94</v>
      </c>
      <c r="C23" s="228" t="s">
        <v>298</v>
      </c>
      <c r="D23" s="231" t="s">
        <v>231</v>
      </c>
      <c r="E23" s="227"/>
      <c r="F23" s="227">
        <v>200</v>
      </c>
    </row>
    <row r="24" spans="1:6" ht="12.75" customHeight="1">
      <c r="A24" s="207">
        <v>62011</v>
      </c>
      <c r="B24" s="207" t="s">
        <v>97</v>
      </c>
      <c r="C24" s="208" t="s">
        <v>318</v>
      </c>
      <c r="D24" s="208" t="s">
        <v>319</v>
      </c>
      <c r="E24" s="209"/>
      <c r="F24" s="209">
        <v>2300</v>
      </c>
    </row>
    <row r="25" spans="1:6" ht="12.75" customHeight="1">
      <c r="A25" s="207">
        <v>62012</v>
      </c>
      <c r="B25" s="207" t="s">
        <v>100</v>
      </c>
      <c r="C25" s="228" t="s">
        <v>1235</v>
      </c>
      <c r="D25" s="208" t="s">
        <v>239</v>
      </c>
      <c r="E25" s="209">
        <v>400</v>
      </c>
      <c r="F25" s="209"/>
    </row>
    <row r="26" spans="1:6" ht="12.75" customHeight="1">
      <c r="A26" s="207">
        <v>62013</v>
      </c>
      <c r="B26" s="207" t="s">
        <v>97</v>
      </c>
      <c r="C26" s="208" t="s">
        <v>1232</v>
      </c>
      <c r="D26" s="208" t="s">
        <v>320</v>
      </c>
      <c r="E26" s="209"/>
      <c r="F26" s="209">
        <v>1000</v>
      </c>
    </row>
    <row r="27" spans="1:6" ht="12.75" customHeight="1">
      <c r="A27" s="207">
        <v>62014</v>
      </c>
      <c r="B27" s="207" t="s">
        <v>91</v>
      </c>
      <c r="C27" s="228" t="s">
        <v>1230</v>
      </c>
      <c r="D27" s="208" t="s">
        <v>321</v>
      </c>
      <c r="E27" s="209"/>
      <c r="F27" s="209">
        <v>300</v>
      </c>
    </row>
    <row r="28" spans="1:6" ht="12.75" customHeight="1">
      <c r="A28" s="207">
        <v>62015</v>
      </c>
      <c r="B28" s="207" t="s">
        <v>100</v>
      </c>
      <c r="C28" s="228" t="s">
        <v>302</v>
      </c>
      <c r="D28" s="208" t="s">
        <v>707</v>
      </c>
      <c r="E28" s="209"/>
      <c r="F28" s="209">
        <v>600</v>
      </c>
    </row>
    <row r="29" spans="1:6" ht="12.75" customHeight="1">
      <c r="A29" s="907" t="s">
        <v>322</v>
      </c>
      <c r="B29" s="908"/>
      <c r="C29" s="908"/>
      <c r="D29" s="908"/>
      <c r="E29" s="378">
        <f>SUM(E7:E28)</f>
        <v>16900</v>
      </c>
      <c r="F29" s="235">
        <f>SUM(F7:F28)</f>
        <v>18100</v>
      </c>
    </row>
    <row r="30" spans="1:6" ht="12.75" customHeight="1">
      <c r="A30" s="379"/>
      <c r="B30" s="380"/>
      <c r="C30" s="380"/>
      <c r="D30" s="380"/>
      <c r="E30" s="909">
        <f>SUM(E29:F29)</f>
        <v>35000</v>
      </c>
      <c r="F30" s="909"/>
    </row>
    <row r="31" spans="1:6" ht="12.75" customHeight="1">
      <c r="A31" s="379"/>
      <c r="B31" s="380"/>
      <c r="C31" s="380"/>
      <c r="D31" s="380"/>
      <c r="E31" s="381"/>
      <c r="F31" s="382"/>
    </row>
    <row r="32" spans="1:6" s="238" customFormat="1" ht="12.75" customHeight="1">
      <c r="A32" s="910" t="s">
        <v>323</v>
      </c>
      <c r="B32" s="910"/>
      <c r="C32" s="910"/>
      <c r="D32" s="236"/>
      <c r="E32" s="237"/>
      <c r="F32" s="237"/>
    </row>
    <row r="33" spans="1:6" ht="12.75" customHeight="1">
      <c r="A33" s="210">
        <v>52104</v>
      </c>
      <c r="B33" s="207" t="s">
        <v>94</v>
      </c>
      <c r="C33" s="226" t="s">
        <v>324</v>
      </c>
      <c r="D33" s="226" t="s">
        <v>325</v>
      </c>
      <c r="E33" s="227"/>
      <c r="F33" s="227">
        <v>1000</v>
      </c>
    </row>
    <row r="34" spans="1:6" ht="12.75" customHeight="1">
      <c r="A34" s="210">
        <v>52103</v>
      </c>
      <c r="B34" s="207" t="s">
        <v>94</v>
      </c>
      <c r="C34" s="226" t="s">
        <v>324</v>
      </c>
      <c r="D34" s="226" t="s">
        <v>326</v>
      </c>
      <c r="E34" s="227"/>
      <c r="F34" s="227">
        <v>200</v>
      </c>
    </row>
    <row r="35" spans="1:6" ht="12.75" customHeight="1">
      <c r="A35" s="207"/>
      <c r="B35" s="207"/>
      <c r="C35" s="226"/>
      <c r="D35" s="226"/>
      <c r="E35" s="227"/>
      <c r="F35" s="227"/>
    </row>
    <row r="36" spans="1:6" ht="24" customHeight="1">
      <c r="A36" s="912" t="s">
        <v>327</v>
      </c>
      <c r="B36" s="912"/>
      <c r="C36" s="912"/>
      <c r="D36" s="912"/>
      <c r="E36" s="234">
        <f>SUM(E33:E35)</f>
        <v>0</v>
      </c>
      <c r="F36" s="234">
        <f>SUM(F33:F35)</f>
        <v>1200</v>
      </c>
    </row>
    <row r="37" spans="1:6" ht="24" customHeight="1">
      <c r="A37" s="913"/>
      <c r="B37" s="913"/>
      <c r="C37" s="913"/>
      <c r="D37" s="913"/>
      <c r="E37" s="909">
        <v>1200</v>
      </c>
      <c r="F37" s="909"/>
    </row>
    <row r="38" spans="1:6" ht="13.5" customHeight="1">
      <c r="A38" s="239" t="s">
        <v>296</v>
      </c>
      <c r="B38" s="240"/>
      <c r="C38" s="240"/>
      <c r="D38" s="240"/>
      <c r="E38" s="241"/>
      <c r="F38" s="241"/>
    </row>
    <row r="39" spans="1:6" ht="13.5" customHeight="1">
      <c r="A39" s="239"/>
      <c r="B39" s="240"/>
      <c r="C39" s="240"/>
      <c r="D39" s="240"/>
      <c r="E39" s="241"/>
      <c r="F39" s="241"/>
    </row>
    <row r="40" spans="2:6" ht="12.75" customHeight="1">
      <c r="B40" s="911" t="s">
        <v>328</v>
      </c>
      <c r="C40" s="911"/>
      <c r="D40" s="216" t="s">
        <v>533</v>
      </c>
      <c r="E40" s="216" t="s">
        <v>89</v>
      </c>
      <c r="F40" s="216" t="s">
        <v>90</v>
      </c>
    </row>
    <row r="41" spans="2:6" ht="12.75" customHeight="1">
      <c r="B41" s="242" t="s">
        <v>91</v>
      </c>
      <c r="C41" s="243"/>
      <c r="D41" s="244">
        <f>SUM(E41+F41)</f>
        <v>4500</v>
      </c>
      <c r="E41" s="220">
        <f>SUM(E11)</f>
        <v>1000</v>
      </c>
      <c r="F41" s="220">
        <f>SUM(F15+F20+F27)</f>
        <v>3500</v>
      </c>
    </row>
    <row r="42" spans="2:6" ht="12.75" customHeight="1">
      <c r="B42" s="217" t="s">
        <v>94</v>
      </c>
      <c r="C42" s="218"/>
      <c r="D42" s="244">
        <f>SUM(E42+F42)</f>
        <v>1500</v>
      </c>
      <c r="E42" s="220">
        <f>SUM(E16)</f>
        <v>200</v>
      </c>
      <c r="F42" s="220">
        <f>SUM(F7+F12+F23)</f>
        <v>1300</v>
      </c>
    </row>
    <row r="43" spans="2:6" ht="12.75" customHeight="1">
      <c r="B43" s="245" t="s">
        <v>216</v>
      </c>
      <c r="C43" s="222" t="s">
        <v>414</v>
      </c>
      <c r="D43" s="244">
        <f>SUM(E43+F43)</f>
        <v>11300</v>
      </c>
      <c r="E43" s="220">
        <f>SUM(E8+E13+E17+E21)</f>
        <v>11300</v>
      </c>
      <c r="F43" s="220">
        <v>0</v>
      </c>
    </row>
    <row r="44" spans="2:6" ht="12.75" customHeight="1">
      <c r="B44" s="217" t="s">
        <v>97</v>
      </c>
      <c r="C44" s="218"/>
      <c r="D44" s="244">
        <f>SUM(E44+F44)</f>
        <v>9300</v>
      </c>
      <c r="E44" s="220">
        <f>SUM(E18)</f>
        <v>2000</v>
      </c>
      <c r="F44" s="220">
        <f>SUM(F9+F24+F26)</f>
        <v>7300</v>
      </c>
    </row>
    <row r="45" spans="2:6" ht="12.75" customHeight="1">
      <c r="B45" s="217" t="s">
        <v>100</v>
      </c>
      <c r="C45" s="218"/>
      <c r="D45" s="220">
        <f>SUM(E45+F45)</f>
        <v>8400</v>
      </c>
      <c r="E45" s="220">
        <f>SUM(E10+E25)</f>
        <v>2400</v>
      </c>
      <c r="F45" s="220">
        <f>SUM(F14+F19+F22+F28)</f>
        <v>6000</v>
      </c>
    </row>
    <row r="46" spans="4:6" ht="12.75" customHeight="1">
      <c r="D46" s="220"/>
      <c r="E46" s="220">
        <f>SUM(E41:E45)</f>
        <v>16900</v>
      </c>
      <c r="F46" s="220">
        <f>SUM(F41:F45)</f>
        <v>18100</v>
      </c>
    </row>
    <row r="47" spans="4:6" ht="12.75" customHeight="1">
      <c r="D47" s="246"/>
      <c r="E47" s="895">
        <f>SUM(E46+F46)</f>
        <v>35000</v>
      </c>
      <c r="F47" s="895"/>
    </row>
    <row r="48" spans="2:3" ht="12.75" customHeight="1">
      <c r="B48" s="911" t="s">
        <v>329</v>
      </c>
      <c r="C48" s="911"/>
    </row>
    <row r="49" spans="2:6" ht="12.75" customHeight="1">
      <c r="B49" s="217" t="s">
        <v>94</v>
      </c>
      <c r="C49" s="218"/>
      <c r="D49" s="219">
        <v>1200</v>
      </c>
      <c r="E49" s="220">
        <v>0</v>
      </c>
      <c r="F49" s="220">
        <f>INT(F36)</f>
        <v>1200</v>
      </c>
    </row>
    <row r="50" spans="4:6" ht="12.75">
      <c r="D50" s="220"/>
      <c r="E50" s="220">
        <f>SUM(E49:E49)</f>
        <v>0</v>
      </c>
      <c r="F50" s="220">
        <f>SUM(F49:F49)</f>
        <v>1200</v>
      </c>
    </row>
    <row r="51" spans="1:6" ht="14.25" customHeight="1">
      <c r="A51" s="240"/>
      <c r="B51" s="240"/>
      <c r="C51" s="240"/>
      <c r="D51" s="240"/>
      <c r="E51" s="909">
        <f>SUM(E50+F50)</f>
        <v>1200</v>
      </c>
      <c r="F51" s="909"/>
    </row>
    <row r="54" ht="12.75" customHeight="1"/>
  </sheetData>
  <mergeCells count="16">
    <mergeCell ref="B48:C48"/>
    <mergeCell ref="E51:F51"/>
    <mergeCell ref="A36:D37"/>
    <mergeCell ref="E37:F37"/>
    <mergeCell ref="B40:C40"/>
    <mergeCell ref="E47:F47"/>
    <mergeCell ref="A6:C6"/>
    <mergeCell ref="A29:D29"/>
    <mergeCell ref="E30:F30"/>
    <mergeCell ref="A32:C32"/>
    <mergeCell ref="A1:F1"/>
    <mergeCell ref="A4:A5"/>
    <mergeCell ref="B4:B5"/>
    <mergeCell ref="C4:C5"/>
    <mergeCell ref="D4:D5"/>
    <mergeCell ref="E4:F4"/>
  </mergeCells>
  <printOptions/>
  <pageMargins left="0.75" right="0.75" top="1" bottom="1" header="0.4921259845" footer="0.4921259845"/>
  <pageSetup firstPageNumber="24" useFirstPageNumber="1" horizontalDpi="600" verticalDpi="600" orientation="portrait" paperSize="9" scale="96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9" sqref="D29"/>
    </sheetView>
  </sheetViews>
  <sheetFormatPr defaultColWidth="9.00390625" defaultRowHeight="12.75"/>
  <cols>
    <col min="1" max="1" width="6.875" style="202" customWidth="1"/>
    <col min="2" max="2" width="7.00390625" style="202" customWidth="1"/>
    <col min="3" max="3" width="28.75390625" style="202" customWidth="1"/>
    <col min="4" max="4" width="33.00390625" style="202" customWidth="1"/>
    <col min="5" max="6" width="7.625" style="202" customWidth="1"/>
    <col min="7" max="16384" width="9.125" style="202" customWidth="1"/>
  </cols>
  <sheetData>
    <row r="1" spans="1:6" ht="42" customHeight="1">
      <c r="A1" s="903" t="s">
        <v>330</v>
      </c>
      <c r="B1" s="903"/>
      <c r="C1" s="903"/>
      <c r="D1" s="903"/>
      <c r="E1" s="903"/>
      <c r="F1" s="903"/>
    </row>
    <row r="2" spans="1:6" ht="12" customHeight="1">
      <c r="A2" s="204"/>
      <c r="B2" s="205"/>
      <c r="C2" s="205"/>
      <c r="D2" s="205"/>
      <c r="E2" s="205"/>
      <c r="F2" s="205"/>
    </row>
    <row r="3" ht="12.75" customHeight="1">
      <c r="E3" s="223"/>
    </row>
    <row r="4" spans="1:6" ht="12.75" customHeight="1">
      <c r="A4" s="897" t="s">
        <v>86</v>
      </c>
      <c r="B4" s="899" t="s">
        <v>87</v>
      </c>
      <c r="C4" s="901" t="s">
        <v>88</v>
      </c>
      <c r="D4" s="901" t="s">
        <v>532</v>
      </c>
      <c r="E4" s="893">
        <v>2006</v>
      </c>
      <c r="F4" s="894"/>
    </row>
    <row r="5" spans="1:6" ht="12.75" customHeight="1">
      <c r="A5" s="898"/>
      <c r="B5" s="900"/>
      <c r="C5" s="902"/>
      <c r="D5" s="902"/>
      <c r="E5" s="206" t="s">
        <v>89</v>
      </c>
      <c r="F5" s="206" t="s">
        <v>90</v>
      </c>
    </row>
    <row r="6" spans="1:6" ht="12.75" customHeight="1">
      <c r="A6" s="207">
        <v>64001</v>
      </c>
      <c r="B6" s="207" t="s">
        <v>97</v>
      </c>
      <c r="C6" s="226" t="s">
        <v>331</v>
      </c>
      <c r="D6" s="226" t="s">
        <v>332</v>
      </c>
      <c r="E6" s="209"/>
      <c r="F6" s="209">
        <v>1500</v>
      </c>
    </row>
    <row r="7" spans="1:6" ht="12.75" customHeight="1">
      <c r="A7" s="207">
        <v>64002</v>
      </c>
      <c r="B7" s="207" t="s">
        <v>91</v>
      </c>
      <c r="C7" s="226" t="s">
        <v>333</v>
      </c>
      <c r="D7" s="226" t="s">
        <v>334</v>
      </c>
      <c r="E7" s="209"/>
      <c r="F7" s="209">
        <v>600</v>
      </c>
    </row>
    <row r="8" spans="1:6" ht="12.75" customHeight="1">
      <c r="A8" s="207">
        <v>64003</v>
      </c>
      <c r="B8" s="207" t="s">
        <v>94</v>
      </c>
      <c r="C8" s="228" t="s">
        <v>335</v>
      </c>
      <c r="D8" s="226" t="s">
        <v>336</v>
      </c>
      <c r="E8" s="209">
        <v>700</v>
      </c>
      <c r="F8" s="209"/>
    </row>
    <row r="9" spans="1:6" ht="12.75" customHeight="1">
      <c r="A9" s="207">
        <v>64004</v>
      </c>
      <c r="B9" s="207" t="s">
        <v>100</v>
      </c>
      <c r="C9" s="228" t="s">
        <v>337</v>
      </c>
      <c r="D9" s="226" t="s">
        <v>338</v>
      </c>
      <c r="E9" s="209"/>
      <c r="F9" s="209">
        <v>600</v>
      </c>
    </row>
    <row r="10" spans="1:6" ht="12.75" customHeight="1">
      <c r="A10" s="207">
        <v>64005</v>
      </c>
      <c r="B10" s="207" t="s">
        <v>216</v>
      </c>
      <c r="C10" s="228" t="s">
        <v>339</v>
      </c>
      <c r="D10" s="231" t="s">
        <v>225</v>
      </c>
      <c r="E10" s="209"/>
      <c r="F10" s="209">
        <v>2300</v>
      </c>
    </row>
    <row r="11" spans="1:6" ht="12.75" customHeight="1">
      <c r="A11" s="207">
        <v>64006</v>
      </c>
      <c r="B11" s="207" t="s">
        <v>216</v>
      </c>
      <c r="C11" s="228" t="s">
        <v>339</v>
      </c>
      <c r="D11" s="231" t="s">
        <v>340</v>
      </c>
      <c r="E11" s="209"/>
      <c r="F11" s="209">
        <v>2300</v>
      </c>
    </row>
    <row r="12" spans="1:6" ht="12.75" customHeight="1">
      <c r="A12" s="207">
        <v>64007</v>
      </c>
      <c r="B12" s="207" t="s">
        <v>94</v>
      </c>
      <c r="C12" s="228" t="s">
        <v>335</v>
      </c>
      <c r="D12" s="226" t="s">
        <v>341</v>
      </c>
      <c r="E12" s="209"/>
      <c r="F12" s="209">
        <v>1000</v>
      </c>
    </row>
    <row r="13" spans="1:6" ht="12.75" customHeight="1">
      <c r="A13" s="207">
        <v>64008</v>
      </c>
      <c r="B13" s="207" t="s">
        <v>94</v>
      </c>
      <c r="C13" s="228" t="s">
        <v>342</v>
      </c>
      <c r="D13" s="228" t="s">
        <v>99</v>
      </c>
      <c r="E13" s="247">
        <v>3000</v>
      </c>
      <c r="F13" s="247"/>
    </row>
    <row r="14" spans="1:6" ht="12.75" customHeight="1">
      <c r="A14" s="207">
        <v>64009</v>
      </c>
      <c r="B14" s="207" t="s">
        <v>94</v>
      </c>
      <c r="C14" s="228" t="s">
        <v>343</v>
      </c>
      <c r="D14" s="228" t="s">
        <v>215</v>
      </c>
      <c r="E14" s="247"/>
      <c r="F14" s="247">
        <v>2000</v>
      </c>
    </row>
    <row r="15" spans="1:6" ht="12.75" customHeight="1">
      <c r="A15" s="207"/>
      <c r="B15" s="207"/>
      <c r="C15" s="228"/>
      <c r="D15" s="228"/>
      <c r="E15" s="247"/>
      <c r="F15" s="247"/>
    </row>
    <row r="16" spans="1:6" ht="12.75" customHeight="1">
      <c r="A16" s="374" t="s">
        <v>407</v>
      </c>
      <c r="B16" s="375"/>
      <c r="C16" s="375"/>
      <c r="D16" s="375"/>
      <c r="E16" s="376">
        <f>SUM(E6:E15)</f>
        <v>3700</v>
      </c>
      <c r="F16" s="212">
        <f>SUM(F6:F15)</f>
        <v>10300</v>
      </c>
    </row>
    <row r="17" spans="5:6" ht="12.75" customHeight="1">
      <c r="E17" s="895">
        <f>SUM(E16:F16)</f>
        <v>14000</v>
      </c>
      <c r="F17" s="896"/>
    </row>
    <row r="18" spans="1:6" ht="12.75" customHeight="1">
      <c r="A18" s="213"/>
      <c r="B18" s="213"/>
      <c r="C18" s="213"/>
      <c r="D18" s="213"/>
      <c r="E18" s="248"/>
      <c r="F18" s="249"/>
    </row>
    <row r="19" ht="12.75" customHeight="1">
      <c r="C19" s="250"/>
    </row>
    <row r="20" spans="1:6" ht="12.75" customHeight="1">
      <c r="A20" s="202" t="s">
        <v>296</v>
      </c>
      <c r="D20" s="216" t="s">
        <v>533</v>
      </c>
      <c r="E20" s="216" t="s">
        <v>89</v>
      </c>
      <c r="F20" s="216" t="s">
        <v>90</v>
      </c>
    </row>
    <row r="21" spans="2:6" ht="12.75" customHeight="1">
      <c r="B21" s="242" t="s">
        <v>91</v>
      </c>
      <c r="C21" s="243"/>
      <c r="D21" s="243">
        <f>VALUE(F21)</f>
        <v>600</v>
      </c>
      <c r="E21" s="220"/>
      <c r="F21" s="220">
        <f>SUM(F7)</f>
        <v>600</v>
      </c>
    </row>
    <row r="22" spans="2:6" ht="12.75" customHeight="1">
      <c r="B22" s="217" t="s">
        <v>94</v>
      </c>
      <c r="C22" s="218"/>
      <c r="D22" s="219">
        <f>SUM(E22+F22)</f>
        <v>6700</v>
      </c>
      <c r="E22" s="220">
        <f>SUM(E8+E13)</f>
        <v>3700</v>
      </c>
      <c r="F22" s="220">
        <f>SUM(F12+F14)</f>
        <v>3000</v>
      </c>
    </row>
    <row r="23" spans="2:6" ht="12.75" customHeight="1">
      <c r="B23" s="245" t="s">
        <v>216</v>
      </c>
      <c r="C23" s="222" t="s">
        <v>414</v>
      </c>
      <c r="D23" s="246">
        <v>4600</v>
      </c>
      <c r="E23" s="220"/>
      <c r="F23" s="220">
        <f>SUM(F10+F11)</f>
        <v>4600</v>
      </c>
    </row>
    <row r="24" spans="2:6" ht="12.75" customHeight="1">
      <c r="B24" s="217" t="s">
        <v>97</v>
      </c>
      <c r="C24" s="218"/>
      <c r="D24" s="219">
        <f>VALUE(F24)</f>
        <v>1500</v>
      </c>
      <c r="E24" s="220"/>
      <c r="F24" s="220">
        <f>SUM(F6)</f>
        <v>1500</v>
      </c>
    </row>
    <row r="25" spans="2:6" ht="12.75" customHeight="1">
      <c r="B25" s="217" t="s">
        <v>100</v>
      </c>
      <c r="C25" s="218"/>
      <c r="D25" s="218">
        <v>600</v>
      </c>
      <c r="E25" s="220"/>
      <c r="F25" s="220">
        <f>SUM(F9)</f>
        <v>600</v>
      </c>
    </row>
    <row r="26" spans="4:6" ht="12.75" customHeight="1">
      <c r="D26" s="221"/>
      <c r="E26" s="220">
        <f>SUM(E21:E25)</f>
        <v>3700</v>
      </c>
      <c r="F26" s="220">
        <f>SUM(F21:F25)</f>
        <v>10300</v>
      </c>
    </row>
    <row r="27" spans="1:6" ht="12.75" customHeight="1">
      <c r="A27" s="222"/>
      <c r="E27" s="895">
        <f>SUM(E26+F26)</f>
        <v>14000</v>
      </c>
      <c r="F27" s="896"/>
    </row>
  </sheetData>
  <mergeCells count="8">
    <mergeCell ref="E17:F17"/>
    <mergeCell ref="E27:F27"/>
    <mergeCell ref="A1:F1"/>
    <mergeCell ref="A4:A5"/>
    <mergeCell ref="B4:B5"/>
    <mergeCell ref="C4:C5"/>
    <mergeCell ref="D4:D5"/>
    <mergeCell ref="E4:F4"/>
  </mergeCells>
  <printOptions/>
  <pageMargins left="0.75" right="0.75" top="1" bottom="1" header="0.4921259845" footer="0.4921259845"/>
  <pageSetup firstPageNumber="25" useFirstPageNumber="1" horizontalDpi="600" verticalDpi="600" orientation="portrait" paperSize="9" scale="96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8">
      <selection activeCell="B41" sqref="B41"/>
    </sheetView>
  </sheetViews>
  <sheetFormatPr defaultColWidth="9.00390625" defaultRowHeight="12.75"/>
  <cols>
    <col min="1" max="1" width="11.125" style="0" customWidth="1"/>
    <col min="2" max="2" width="59.875" style="0" customWidth="1"/>
    <col min="3" max="3" width="7.875" style="0" customWidth="1"/>
    <col min="4" max="4" width="8.375" style="0" customWidth="1"/>
    <col min="5" max="5" width="34.00390625" style="0" customWidth="1"/>
    <col min="6" max="6" width="9.00390625" style="0" hidden="1" customWidth="1"/>
  </cols>
  <sheetData>
    <row r="1" spans="1:11" ht="20.25">
      <c r="A1" s="251"/>
      <c r="B1" s="251"/>
      <c r="C1" s="251"/>
      <c r="D1" s="251"/>
      <c r="E1" s="251"/>
      <c r="F1" s="252"/>
      <c r="G1" s="252"/>
      <c r="H1" s="252"/>
      <c r="I1" s="252"/>
      <c r="J1" s="252"/>
      <c r="K1" s="252"/>
    </row>
    <row r="2" spans="1:11" ht="15.75">
      <c r="A2" s="903" t="s">
        <v>613</v>
      </c>
      <c r="B2" s="903"/>
      <c r="C2" s="903"/>
      <c r="D2" s="903"/>
      <c r="E2" s="903"/>
      <c r="F2" s="903"/>
      <c r="G2" s="253"/>
      <c r="H2" s="253"/>
      <c r="I2" s="253"/>
      <c r="J2" s="253"/>
      <c r="K2" s="253"/>
    </row>
    <row r="3" spans="1:11" ht="12.75">
      <c r="A3" s="254"/>
      <c r="B3" s="253"/>
      <c r="C3" s="254"/>
      <c r="D3" s="254"/>
      <c r="E3" s="254"/>
      <c r="F3" s="255"/>
      <c r="G3" s="253"/>
      <c r="H3" s="253"/>
      <c r="I3" s="253"/>
      <c r="J3" s="253"/>
      <c r="K3" s="253"/>
    </row>
    <row r="4" spans="1:11" ht="18">
      <c r="A4" s="914" t="s">
        <v>86</v>
      </c>
      <c r="B4" s="916" t="s">
        <v>532</v>
      </c>
      <c r="C4" s="918">
        <v>2006</v>
      </c>
      <c r="D4" s="919"/>
      <c r="E4" s="920"/>
      <c r="F4" s="922"/>
      <c r="G4" s="256"/>
      <c r="H4" s="256"/>
      <c r="I4" s="256"/>
      <c r="J4" s="256"/>
      <c r="K4" s="256"/>
    </row>
    <row r="5" spans="1:11" ht="18">
      <c r="A5" s="915"/>
      <c r="B5" s="917"/>
      <c r="C5" s="257" t="s">
        <v>89</v>
      </c>
      <c r="D5" s="257" t="s">
        <v>90</v>
      </c>
      <c r="E5" s="921"/>
      <c r="F5" s="923"/>
      <c r="G5" s="256"/>
      <c r="H5" s="256"/>
      <c r="I5" s="256"/>
      <c r="J5" s="256"/>
      <c r="K5" s="256"/>
    </row>
    <row r="6" spans="1:11" s="2" customFormat="1" ht="15">
      <c r="A6" s="258">
        <v>7501</v>
      </c>
      <c r="B6" s="259" t="s">
        <v>344</v>
      </c>
      <c r="C6" s="260">
        <v>100</v>
      </c>
      <c r="D6" s="260"/>
      <c r="E6" s="261"/>
      <c r="F6" s="262"/>
      <c r="G6" s="263"/>
      <c r="H6" s="263"/>
      <c r="I6" s="263"/>
      <c r="J6" s="263"/>
      <c r="K6" s="263"/>
    </row>
    <row r="7" spans="1:11" s="2" customFormat="1" ht="15">
      <c r="A7" s="258">
        <v>7502</v>
      </c>
      <c r="B7" s="264" t="s">
        <v>350</v>
      </c>
      <c r="C7" s="260">
        <v>32000</v>
      </c>
      <c r="D7" s="264"/>
      <c r="E7" s="261" t="s">
        <v>351</v>
      </c>
      <c r="F7" s="262"/>
      <c r="G7" s="263"/>
      <c r="H7" s="263"/>
      <c r="I7" s="263"/>
      <c r="J7" s="263"/>
      <c r="K7" s="263"/>
    </row>
    <row r="8" spans="1:11" s="2" customFormat="1" ht="15">
      <c r="A8" s="258">
        <v>7504</v>
      </c>
      <c r="B8" s="265" t="s">
        <v>352</v>
      </c>
      <c r="C8" s="260">
        <v>100</v>
      </c>
      <c r="D8" s="260"/>
      <c r="E8" s="261" t="s">
        <v>353</v>
      </c>
      <c r="F8" s="262"/>
      <c r="G8" s="263"/>
      <c r="H8" s="263"/>
      <c r="I8" s="263"/>
      <c r="J8" s="263"/>
      <c r="K8" s="263"/>
    </row>
    <row r="9" spans="1:11" s="2" customFormat="1" ht="15">
      <c r="A9" s="258">
        <v>7508</v>
      </c>
      <c r="B9" s="265" t="s">
        <v>354</v>
      </c>
      <c r="C9" s="260">
        <v>5100</v>
      </c>
      <c r="D9" s="260"/>
      <c r="E9" s="261" t="s">
        <v>355</v>
      </c>
      <c r="F9" s="262"/>
      <c r="G9" s="263"/>
      <c r="H9" s="263"/>
      <c r="I9" s="263"/>
      <c r="J9" s="263"/>
      <c r="K9" s="263"/>
    </row>
    <row r="10" spans="1:11" s="2" customFormat="1" ht="15">
      <c r="A10" s="258">
        <v>7510</v>
      </c>
      <c r="B10" s="265" t="s">
        <v>356</v>
      </c>
      <c r="C10" s="260">
        <v>2100</v>
      </c>
      <c r="D10" s="260"/>
      <c r="E10" s="261" t="s">
        <v>357</v>
      </c>
      <c r="F10" s="262"/>
      <c r="G10" s="263"/>
      <c r="H10" s="263"/>
      <c r="I10" s="263"/>
      <c r="J10" s="263"/>
      <c r="K10" s="263"/>
    </row>
    <row r="11" spans="1:11" s="2" customFormat="1" ht="15">
      <c r="A11" s="258">
        <v>47501</v>
      </c>
      <c r="B11" s="264" t="s">
        <v>358</v>
      </c>
      <c r="C11" s="260">
        <v>28000</v>
      </c>
      <c r="D11" s="266"/>
      <c r="E11" s="267" t="s">
        <v>359</v>
      </c>
      <c r="F11" s="262"/>
      <c r="G11" s="263"/>
      <c r="H11" s="263"/>
      <c r="I11" s="263"/>
      <c r="J11" s="263"/>
      <c r="K11" s="263"/>
    </row>
    <row r="12" spans="1:11" s="2" customFormat="1" ht="15">
      <c r="A12" s="268">
        <v>47014</v>
      </c>
      <c r="B12" s="269" t="s">
        <v>360</v>
      </c>
      <c r="C12" s="260">
        <v>3403</v>
      </c>
      <c r="D12" s="266"/>
      <c r="E12" s="267" t="s">
        <v>361</v>
      </c>
      <c r="F12" s="270"/>
      <c r="G12" s="263"/>
      <c r="H12" s="263"/>
      <c r="I12" s="263"/>
      <c r="J12" s="263"/>
      <c r="K12" s="263"/>
    </row>
    <row r="13" spans="1:11" s="2" customFormat="1" ht="15">
      <c r="A13" s="258">
        <v>57003</v>
      </c>
      <c r="B13" s="271" t="s">
        <v>363</v>
      </c>
      <c r="C13" s="264">
        <v>200</v>
      </c>
      <c r="D13" s="272"/>
      <c r="E13" s="273" t="s">
        <v>710</v>
      </c>
      <c r="F13" s="262"/>
      <c r="G13" s="263"/>
      <c r="H13" s="263"/>
      <c r="I13" s="263"/>
      <c r="J13" s="263"/>
      <c r="K13" s="263"/>
    </row>
    <row r="14" spans="1:11" s="2" customFormat="1" ht="15">
      <c r="A14" s="258">
        <v>57005</v>
      </c>
      <c r="B14" s="271" t="s">
        <v>546</v>
      </c>
      <c r="C14" s="260">
        <v>23000</v>
      </c>
      <c r="D14" s="266"/>
      <c r="E14" s="267" t="s">
        <v>365</v>
      </c>
      <c r="F14" s="262"/>
      <c r="G14" s="263"/>
      <c r="H14" s="263"/>
      <c r="I14" s="263"/>
      <c r="J14" s="263"/>
      <c r="K14" s="263"/>
    </row>
    <row r="15" spans="1:11" s="2" customFormat="1" ht="15">
      <c r="A15" s="258">
        <v>57006</v>
      </c>
      <c r="B15" s="265" t="s">
        <v>366</v>
      </c>
      <c r="C15" s="260">
        <v>15000</v>
      </c>
      <c r="D15" s="272"/>
      <c r="E15" s="267" t="s">
        <v>365</v>
      </c>
      <c r="F15" s="262"/>
      <c r="G15" s="263"/>
      <c r="H15" s="263"/>
      <c r="I15" s="263"/>
      <c r="J15" s="263"/>
      <c r="K15" s="263"/>
    </row>
    <row r="16" spans="1:11" s="2" customFormat="1" ht="15">
      <c r="A16" s="268">
        <v>57007</v>
      </c>
      <c r="B16" s="269" t="s">
        <v>367</v>
      </c>
      <c r="C16" s="260">
        <v>7500</v>
      </c>
      <c r="D16" s="266"/>
      <c r="E16" s="267" t="s">
        <v>355</v>
      </c>
      <c r="F16" s="262"/>
      <c r="G16" s="263"/>
      <c r="H16" s="263"/>
      <c r="I16" s="263"/>
      <c r="J16" s="263"/>
      <c r="K16" s="263"/>
    </row>
    <row r="17" spans="1:11" s="2" customFormat="1" ht="15">
      <c r="A17" s="258">
        <v>57008</v>
      </c>
      <c r="B17" s="271" t="s">
        <v>368</v>
      </c>
      <c r="C17" s="260">
        <v>5500</v>
      </c>
      <c r="D17" s="260"/>
      <c r="E17" s="274" t="s">
        <v>369</v>
      </c>
      <c r="F17" s="262"/>
      <c r="G17" s="263"/>
      <c r="H17" s="263"/>
      <c r="I17" s="263"/>
      <c r="J17" s="263"/>
      <c r="K17" s="263"/>
    </row>
    <row r="18" spans="1:11" s="2" customFormat="1" ht="15">
      <c r="A18" s="258"/>
      <c r="B18" s="265" t="s">
        <v>370</v>
      </c>
      <c r="C18" s="260">
        <v>10000</v>
      </c>
      <c r="D18" s="266"/>
      <c r="E18" s="267" t="s">
        <v>371</v>
      </c>
      <c r="F18" s="262"/>
      <c r="G18" s="263"/>
      <c r="H18" s="263"/>
      <c r="I18" s="263"/>
      <c r="J18" s="263"/>
      <c r="K18" s="263"/>
    </row>
    <row r="19" spans="1:11" s="2" customFormat="1" ht="15">
      <c r="A19" s="258">
        <v>57009</v>
      </c>
      <c r="B19" s="265" t="s">
        <v>372</v>
      </c>
      <c r="C19" s="260">
        <v>4000</v>
      </c>
      <c r="D19" s="266"/>
      <c r="E19" s="267" t="s">
        <v>373</v>
      </c>
      <c r="F19" s="262"/>
      <c r="G19" s="263"/>
      <c r="H19" s="263"/>
      <c r="I19" s="263"/>
      <c r="J19" s="263"/>
      <c r="K19" s="263"/>
    </row>
    <row r="20" spans="1:11" s="2" customFormat="1" ht="15">
      <c r="A20" s="258">
        <v>57010</v>
      </c>
      <c r="B20" s="271" t="s">
        <v>374</v>
      </c>
      <c r="C20" s="260">
        <v>16000</v>
      </c>
      <c r="D20" s="275"/>
      <c r="E20" s="276" t="s">
        <v>711</v>
      </c>
      <c r="F20" s="262"/>
      <c r="G20" s="263"/>
      <c r="H20" s="263"/>
      <c r="I20" s="263"/>
      <c r="J20" s="263"/>
      <c r="K20" s="263"/>
    </row>
    <row r="21" spans="1:11" s="2" customFormat="1" ht="15">
      <c r="A21" s="268">
        <v>57012</v>
      </c>
      <c r="B21" s="269" t="s">
        <v>375</v>
      </c>
      <c r="C21" s="260">
        <v>2260</v>
      </c>
      <c r="D21" s="266"/>
      <c r="E21" s="267" t="s">
        <v>376</v>
      </c>
      <c r="F21" s="270"/>
      <c r="G21" s="263"/>
      <c r="H21" s="263"/>
      <c r="I21" s="263"/>
      <c r="J21" s="263"/>
      <c r="K21" s="263"/>
    </row>
    <row r="22" spans="1:11" s="2" customFormat="1" ht="15">
      <c r="A22" s="277">
        <v>57017</v>
      </c>
      <c r="B22" s="278" t="s">
        <v>377</v>
      </c>
      <c r="C22" s="260">
        <v>7100</v>
      </c>
      <c r="D22" s="279"/>
      <c r="E22" s="267" t="s">
        <v>369</v>
      </c>
      <c r="F22" s="280"/>
      <c r="G22" s="263"/>
      <c r="H22" s="263"/>
      <c r="I22" s="263"/>
      <c r="J22" s="263"/>
      <c r="K22" s="263"/>
    </row>
    <row r="23" spans="1:5" ht="15">
      <c r="A23" s="281">
        <v>57021</v>
      </c>
      <c r="B23" s="282" t="s">
        <v>378</v>
      </c>
      <c r="C23" s="122">
        <v>500</v>
      </c>
      <c r="D23" s="122"/>
      <c r="E23" s="108" t="s">
        <v>379</v>
      </c>
    </row>
    <row r="24" spans="1:5" ht="15" customHeight="1">
      <c r="A24" s="4"/>
      <c r="B24" s="282" t="s">
        <v>380</v>
      </c>
      <c r="C24" s="283">
        <v>15000</v>
      </c>
      <c r="D24" s="122"/>
      <c r="E24" s="108" t="s">
        <v>381</v>
      </c>
    </row>
    <row r="25" spans="1:5" ht="15" customHeight="1">
      <c r="A25" s="4"/>
      <c r="B25" s="282" t="s">
        <v>382</v>
      </c>
      <c r="C25" s="283">
        <v>10000</v>
      </c>
      <c r="D25" s="122"/>
      <c r="E25" s="4" t="s">
        <v>383</v>
      </c>
    </row>
    <row r="26" spans="1:5" ht="15" customHeight="1">
      <c r="A26" s="4"/>
      <c r="B26" s="284" t="s">
        <v>384</v>
      </c>
      <c r="C26" s="283">
        <v>2500</v>
      </c>
      <c r="D26" s="122"/>
      <c r="E26" s="4" t="s">
        <v>385</v>
      </c>
    </row>
    <row r="27" spans="1:5" ht="15" customHeight="1">
      <c r="A27" s="4"/>
      <c r="B27" s="284" t="s">
        <v>386</v>
      </c>
      <c r="C27" s="283">
        <v>10000</v>
      </c>
      <c r="D27" s="122"/>
      <c r="E27" s="4" t="s">
        <v>381</v>
      </c>
    </row>
    <row r="28" spans="1:5" ht="15" customHeight="1">
      <c r="A28" s="4"/>
      <c r="B28" s="284" t="s">
        <v>387</v>
      </c>
      <c r="C28" s="283">
        <v>2007</v>
      </c>
      <c r="D28" s="122"/>
      <c r="E28" s="4" t="s">
        <v>388</v>
      </c>
    </row>
    <row r="29" spans="1:5" ht="15" customHeight="1">
      <c r="A29" s="4"/>
      <c r="B29" s="284" t="s">
        <v>389</v>
      </c>
      <c r="C29" s="122">
        <v>500</v>
      </c>
      <c r="D29" s="122"/>
      <c r="E29" s="4" t="s">
        <v>390</v>
      </c>
    </row>
    <row r="30" spans="1:5" ht="15" customHeight="1">
      <c r="A30" s="285"/>
      <c r="B30" s="284" t="s">
        <v>391</v>
      </c>
      <c r="C30" s="286">
        <v>1000</v>
      </c>
      <c r="D30" s="122"/>
      <c r="E30" s="287" t="s">
        <v>385</v>
      </c>
    </row>
    <row r="31" spans="1:5" ht="15" customHeight="1">
      <c r="A31" s="285"/>
      <c r="B31" s="284" t="s">
        <v>511</v>
      </c>
      <c r="C31" s="283">
        <v>3000</v>
      </c>
      <c r="D31" s="122"/>
      <c r="E31" s="287"/>
    </row>
    <row r="32" spans="1:5" ht="15" customHeight="1">
      <c r="A32" s="4"/>
      <c r="B32" s="288" t="s">
        <v>392</v>
      </c>
      <c r="C32" s="289">
        <v>1500</v>
      </c>
      <c r="D32" s="290"/>
      <c r="E32" s="291" t="s">
        <v>393</v>
      </c>
    </row>
    <row r="33" spans="1:5" ht="15" customHeight="1">
      <c r="A33" s="4"/>
      <c r="B33" s="288" t="s">
        <v>394</v>
      </c>
      <c r="C33" s="289">
        <v>1600</v>
      </c>
      <c r="D33" s="290"/>
      <c r="E33" s="291" t="s">
        <v>393</v>
      </c>
    </row>
    <row r="34" spans="1:5" ht="15" customHeight="1">
      <c r="A34" s="4"/>
      <c r="B34" s="288" t="s">
        <v>395</v>
      </c>
      <c r="C34" s="289">
        <v>1500</v>
      </c>
      <c r="D34" s="290"/>
      <c r="E34" s="291" t="s">
        <v>393</v>
      </c>
    </row>
    <row r="35" spans="1:5" ht="15" customHeight="1">
      <c r="A35" s="4"/>
      <c r="B35" s="288" t="s">
        <v>396</v>
      </c>
      <c r="C35" s="289">
        <v>2000</v>
      </c>
      <c r="D35" s="290"/>
      <c r="E35" s="291" t="s">
        <v>393</v>
      </c>
    </row>
    <row r="36" spans="1:5" ht="24" customHeight="1">
      <c r="A36" s="4"/>
      <c r="B36" s="288" t="s">
        <v>397</v>
      </c>
      <c r="C36" s="289">
        <v>3500</v>
      </c>
      <c r="D36" s="290"/>
      <c r="E36" s="292" t="s">
        <v>398</v>
      </c>
    </row>
    <row r="37" spans="1:5" ht="22.5">
      <c r="A37" s="4"/>
      <c r="B37" s="288" t="s">
        <v>399</v>
      </c>
      <c r="C37" s="289">
        <v>2500</v>
      </c>
      <c r="D37" s="290"/>
      <c r="E37" s="292" t="s">
        <v>398</v>
      </c>
    </row>
    <row r="38" spans="1:5" ht="12.75">
      <c r="A38" s="4"/>
      <c r="B38" s="290" t="s">
        <v>400</v>
      </c>
      <c r="C38" s="293">
        <v>3000</v>
      </c>
      <c r="D38" s="294"/>
      <c r="E38" s="291" t="s">
        <v>401</v>
      </c>
    </row>
    <row r="39" spans="1:5" ht="12.75">
      <c r="A39" s="4"/>
      <c r="B39" s="290" t="s">
        <v>708</v>
      </c>
      <c r="C39" s="289">
        <v>500</v>
      </c>
      <c r="D39" s="290"/>
      <c r="E39" s="291" t="s">
        <v>401</v>
      </c>
    </row>
    <row r="40" spans="1:5" ht="12.75">
      <c r="A40" s="4"/>
      <c r="B40" s="290" t="s">
        <v>709</v>
      </c>
      <c r="C40" s="289">
        <v>300</v>
      </c>
      <c r="D40" s="290"/>
      <c r="E40" s="291" t="s">
        <v>401</v>
      </c>
    </row>
    <row r="41" spans="1:5" ht="12.75">
      <c r="A41" s="4"/>
      <c r="B41" s="290" t="s">
        <v>223</v>
      </c>
      <c r="C41" s="289">
        <v>1200</v>
      </c>
      <c r="D41" s="290"/>
      <c r="E41" s="291" t="s">
        <v>401</v>
      </c>
    </row>
    <row r="42" spans="1:11" s="2" customFormat="1" ht="15">
      <c r="A42" s="258">
        <v>47020</v>
      </c>
      <c r="B42" s="432" t="s">
        <v>362</v>
      </c>
      <c r="C42" s="261">
        <v>0</v>
      </c>
      <c r="D42" s="261"/>
      <c r="E42" s="261"/>
      <c r="F42" s="262"/>
      <c r="G42" s="263"/>
      <c r="H42" s="263"/>
      <c r="I42" s="263"/>
      <c r="J42" s="263"/>
      <c r="K42" s="263"/>
    </row>
    <row r="43" spans="1:11" s="2" customFormat="1" ht="15">
      <c r="A43" s="258">
        <v>57004</v>
      </c>
      <c r="B43" s="433" t="s">
        <v>364</v>
      </c>
      <c r="C43" s="261">
        <v>0</v>
      </c>
      <c r="D43" s="261"/>
      <c r="E43" s="261"/>
      <c r="F43" s="262"/>
      <c r="G43" s="263"/>
      <c r="H43" s="263"/>
      <c r="I43" s="263"/>
      <c r="J43" s="263"/>
      <c r="K43" s="263"/>
    </row>
    <row r="44" spans="1:11" s="2" customFormat="1" ht="15">
      <c r="A44" s="258"/>
      <c r="B44" s="433" t="s">
        <v>545</v>
      </c>
      <c r="C44" s="261">
        <v>20000</v>
      </c>
      <c r="D44" s="261"/>
      <c r="E44" s="261"/>
      <c r="F44" s="472"/>
      <c r="G44" s="263"/>
      <c r="H44" s="263"/>
      <c r="I44" s="263"/>
      <c r="J44" s="263"/>
      <c r="K44" s="263"/>
    </row>
    <row r="45" ht="12.75">
      <c r="C45" s="12">
        <f>SUM(C6:C44)</f>
        <v>243470</v>
      </c>
    </row>
    <row r="46" spans="2:3" ht="12.75">
      <c r="B46" s="62"/>
      <c r="C46" s="11"/>
    </row>
  </sheetData>
  <mergeCells count="6">
    <mergeCell ref="A2:F2"/>
    <mergeCell ref="A4:A5"/>
    <mergeCell ref="B4:B5"/>
    <mergeCell ref="C4:D4"/>
    <mergeCell ref="E4:E5"/>
    <mergeCell ref="F4:F5"/>
  </mergeCells>
  <printOptions/>
  <pageMargins left="0.75" right="0.75" top="1" bottom="1" header="0.4921259845" footer="0.4921259845"/>
  <pageSetup firstPageNumber="26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B26" sqref="B26"/>
    </sheetView>
  </sheetViews>
  <sheetFormatPr defaultColWidth="9.00390625" defaultRowHeight="12.75"/>
  <cols>
    <col min="1" max="1" width="16.625" style="0" customWidth="1"/>
    <col min="10" max="10" width="4.125" style="668" customWidth="1"/>
  </cols>
  <sheetData>
    <row r="1" ht="27.75">
      <c r="A1" s="667" t="s">
        <v>864</v>
      </c>
    </row>
    <row r="3" spans="1:10" ht="23.25">
      <c r="A3" s="719" t="s">
        <v>495</v>
      </c>
      <c r="J3" s="720">
        <v>4</v>
      </c>
    </row>
    <row r="5" spans="1:10" ht="15.75">
      <c r="A5" s="657" t="s">
        <v>865</v>
      </c>
      <c r="B5" s="784" t="s">
        <v>866</v>
      </c>
      <c r="C5" s="784"/>
      <c r="D5" s="784"/>
      <c r="E5" s="784"/>
      <c r="F5" s="784"/>
      <c r="G5" s="780"/>
      <c r="H5" s="780"/>
      <c r="I5" s="2"/>
      <c r="J5" s="668">
        <v>5</v>
      </c>
    </row>
    <row r="6" spans="1:9" ht="15.75">
      <c r="A6" s="657"/>
      <c r="B6" s="1"/>
      <c r="C6" s="2"/>
      <c r="D6" s="2"/>
      <c r="E6" s="2"/>
      <c r="F6" s="2"/>
      <c r="G6" s="2"/>
      <c r="H6" s="2"/>
      <c r="I6" s="2"/>
    </row>
    <row r="7" spans="1:10" ht="18">
      <c r="A7" s="657" t="s">
        <v>867</v>
      </c>
      <c r="B7" s="669" t="s">
        <v>868</v>
      </c>
      <c r="C7" s="670"/>
      <c r="D7" s="670"/>
      <c r="E7" s="128"/>
      <c r="F7" s="128"/>
      <c r="G7" s="128"/>
      <c r="H7" s="128"/>
      <c r="I7" s="2"/>
      <c r="J7" s="668">
        <v>7</v>
      </c>
    </row>
    <row r="8" spans="1:9" ht="18">
      <c r="A8" s="657"/>
      <c r="B8" s="669" t="s">
        <v>869</v>
      </c>
      <c r="C8" s="670"/>
      <c r="D8" s="670"/>
      <c r="E8" s="128"/>
      <c r="F8" s="128"/>
      <c r="G8" s="128"/>
      <c r="H8" s="128"/>
      <c r="I8" s="2"/>
    </row>
    <row r="9" spans="1:9" ht="15.75">
      <c r="A9" s="657"/>
      <c r="B9" s="128"/>
      <c r="C9" s="128"/>
      <c r="D9" s="128"/>
      <c r="E9" s="128"/>
      <c r="F9" s="128"/>
      <c r="G9" s="128"/>
      <c r="H9" s="128"/>
      <c r="I9" s="2"/>
    </row>
    <row r="10" spans="1:9" ht="18" customHeight="1">
      <c r="A10" s="657" t="s">
        <v>870</v>
      </c>
      <c r="B10" s="669" t="s">
        <v>871</v>
      </c>
      <c r="C10" s="670"/>
      <c r="D10" s="670"/>
      <c r="E10" s="128"/>
      <c r="F10" s="128"/>
      <c r="G10" s="128"/>
      <c r="H10" s="128"/>
      <c r="I10" s="2"/>
    </row>
    <row r="11" spans="1:10" ht="18" customHeight="1">
      <c r="A11" s="657"/>
      <c r="B11" s="669" t="s">
        <v>872</v>
      </c>
      <c r="C11" s="670"/>
      <c r="D11" s="670"/>
      <c r="E11" s="128"/>
      <c r="F11" s="128"/>
      <c r="G11" s="128"/>
      <c r="H11" s="128"/>
      <c r="I11" s="2"/>
      <c r="J11" s="668">
        <v>8</v>
      </c>
    </row>
    <row r="12" spans="1:9" ht="15.75">
      <c r="A12" s="657"/>
      <c r="B12" s="128"/>
      <c r="C12" s="128"/>
      <c r="D12" s="128"/>
      <c r="E12" s="128"/>
      <c r="F12" s="128"/>
      <c r="G12" s="128"/>
      <c r="H12" s="128"/>
      <c r="I12" s="2"/>
    </row>
    <row r="13" spans="1:9" ht="15.75">
      <c r="A13" s="657" t="s">
        <v>873</v>
      </c>
      <c r="B13" s="669" t="s">
        <v>172</v>
      </c>
      <c r="C13" s="128"/>
      <c r="D13" s="128"/>
      <c r="E13" s="128"/>
      <c r="F13" s="128"/>
      <c r="G13" s="128"/>
      <c r="H13" s="128"/>
      <c r="I13" s="128"/>
    </row>
    <row r="14" spans="1:10" ht="15.75">
      <c r="A14" s="657"/>
      <c r="B14" s="663" t="s">
        <v>874</v>
      </c>
      <c r="C14" s="663"/>
      <c r="D14" s="663"/>
      <c r="E14" s="663"/>
      <c r="F14" s="663"/>
      <c r="G14" s="663"/>
      <c r="H14" s="663"/>
      <c r="I14" s="663"/>
      <c r="J14" s="668">
        <v>10</v>
      </c>
    </row>
    <row r="15" spans="1:2" ht="15.75">
      <c r="A15" s="657"/>
      <c r="B15" s="1"/>
    </row>
    <row r="16" spans="1:10" ht="15.75">
      <c r="A16" s="657" t="s">
        <v>875</v>
      </c>
      <c r="B16" s="1" t="s">
        <v>879</v>
      </c>
      <c r="C16" s="1"/>
      <c r="D16" s="1"/>
      <c r="E16" s="1"/>
      <c r="F16" s="1"/>
      <c r="G16" s="1"/>
      <c r="H16" s="1"/>
      <c r="I16" s="1"/>
      <c r="J16" s="668">
        <v>11</v>
      </c>
    </row>
    <row r="17" spans="1:9" ht="15.75">
      <c r="A17" s="657"/>
      <c r="C17" s="1"/>
      <c r="D17" s="1"/>
      <c r="E17" s="1"/>
      <c r="F17" s="1"/>
      <c r="G17" s="1"/>
      <c r="H17" s="1"/>
      <c r="I17" s="1"/>
    </row>
    <row r="18" spans="1:9" ht="15.75">
      <c r="A18" s="657" t="s">
        <v>878</v>
      </c>
      <c r="B18" s="1" t="s">
        <v>876</v>
      </c>
      <c r="C18" s="1"/>
      <c r="D18" s="1"/>
      <c r="E18" s="1"/>
      <c r="F18" s="1"/>
      <c r="G18" s="1"/>
      <c r="H18" s="1"/>
      <c r="I18" s="1"/>
    </row>
    <row r="19" spans="2:10" ht="15.75">
      <c r="B19" s="1" t="s">
        <v>877</v>
      </c>
      <c r="C19" s="1"/>
      <c r="D19" s="1"/>
      <c r="E19" s="1"/>
      <c r="F19" s="1"/>
      <c r="G19" s="1"/>
      <c r="H19" s="1"/>
      <c r="I19" s="1"/>
      <c r="J19" s="668">
        <v>12</v>
      </c>
    </row>
    <row r="20" spans="1:8" ht="15.75">
      <c r="A20" s="657"/>
      <c r="B20" s="1"/>
      <c r="C20" s="1"/>
      <c r="D20" s="1"/>
      <c r="E20" s="1"/>
      <c r="F20" s="1"/>
      <c r="G20" s="1"/>
      <c r="H20" s="1"/>
    </row>
    <row r="21" spans="1:12" ht="15.75">
      <c r="A21" s="1" t="s">
        <v>880</v>
      </c>
      <c r="B21" s="671" t="s">
        <v>1011</v>
      </c>
      <c r="C21" s="671"/>
      <c r="D21" s="671"/>
      <c r="E21" s="671"/>
      <c r="F21" s="671"/>
      <c r="G21" s="671"/>
      <c r="H21" s="671"/>
      <c r="I21" s="672"/>
      <c r="J21" s="673">
        <v>13</v>
      </c>
      <c r="K21" s="672"/>
      <c r="L21" s="393"/>
    </row>
    <row r="22" spans="1:12" ht="15.75">
      <c r="A22" s="1"/>
      <c r="B22" s="671"/>
      <c r="C22" s="671"/>
      <c r="D22" s="671"/>
      <c r="E22" s="671"/>
      <c r="F22" s="671"/>
      <c r="G22" s="671"/>
      <c r="H22" s="671"/>
      <c r="I22" s="672"/>
      <c r="J22" s="673"/>
      <c r="K22" s="672"/>
      <c r="L22" s="393"/>
    </row>
    <row r="23" spans="1:12" ht="15.75">
      <c r="A23" s="1" t="s">
        <v>881</v>
      </c>
      <c r="B23" s="1" t="s">
        <v>701</v>
      </c>
      <c r="C23" s="671"/>
      <c r="D23" s="671"/>
      <c r="E23" s="671"/>
      <c r="F23" s="671"/>
      <c r="G23" s="671"/>
      <c r="H23" s="671"/>
      <c r="I23" s="672"/>
      <c r="J23" s="673">
        <v>15</v>
      </c>
      <c r="K23" s="672"/>
      <c r="L23" s="393"/>
    </row>
    <row r="24" spans="1:12" ht="15.75">
      <c r="A24" s="1"/>
      <c r="B24" s="1"/>
      <c r="C24" s="671"/>
      <c r="D24" s="671"/>
      <c r="E24" s="671"/>
      <c r="F24" s="671"/>
      <c r="G24" s="671"/>
      <c r="H24" s="671"/>
      <c r="I24" s="672"/>
      <c r="J24" s="673"/>
      <c r="K24" s="672"/>
      <c r="L24" s="393"/>
    </row>
    <row r="25" spans="1:12" ht="15.75">
      <c r="A25" s="1" t="s">
        <v>882</v>
      </c>
      <c r="B25" s="665" t="s">
        <v>1012</v>
      </c>
      <c r="C25" s="665"/>
      <c r="D25" s="665"/>
      <c r="E25" s="665"/>
      <c r="F25" s="665"/>
      <c r="G25" s="665"/>
      <c r="H25" s="665"/>
      <c r="I25" s="665"/>
      <c r="J25" s="668">
        <v>18</v>
      </c>
      <c r="K25" s="672"/>
      <c r="L25" s="393"/>
    </row>
    <row r="26" spans="1:12" ht="15.75">
      <c r="A26" s="1"/>
      <c r="B26" s="1"/>
      <c r="C26" s="671"/>
      <c r="D26" s="671"/>
      <c r="E26" s="671"/>
      <c r="F26" s="671"/>
      <c r="G26" s="671"/>
      <c r="H26" s="671"/>
      <c r="I26" s="672"/>
      <c r="J26" s="673"/>
      <c r="K26" s="672"/>
      <c r="L26" s="393"/>
    </row>
    <row r="27" spans="1:10" ht="15.75">
      <c r="A27" s="657" t="s">
        <v>883</v>
      </c>
      <c r="B27" s="1" t="s">
        <v>884</v>
      </c>
      <c r="C27" s="1"/>
      <c r="D27" s="1"/>
      <c r="E27" s="1"/>
      <c r="F27" s="1"/>
      <c r="G27" s="1"/>
      <c r="H27" s="1"/>
      <c r="I27" s="1"/>
      <c r="J27" s="668">
        <v>19</v>
      </c>
    </row>
    <row r="28" spans="1:9" ht="15.75">
      <c r="A28" s="657"/>
      <c r="B28" s="1"/>
      <c r="C28" s="1"/>
      <c r="D28" s="1"/>
      <c r="E28" s="1"/>
      <c r="F28" s="1"/>
      <c r="G28" s="1"/>
      <c r="H28" s="1"/>
      <c r="I28" s="1"/>
    </row>
    <row r="29" spans="1:10" ht="15.75">
      <c r="A29" s="657" t="s">
        <v>901</v>
      </c>
      <c r="B29" s="1" t="s">
        <v>885</v>
      </c>
      <c r="C29" s="1"/>
      <c r="D29" s="1"/>
      <c r="E29" s="1"/>
      <c r="F29" s="1"/>
      <c r="G29" s="1"/>
      <c r="H29" s="1"/>
      <c r="I29" s="1"/>
      <c r="J29" s="668">
        <v>20</v>
      </c>
    </row>
    <row r="30" spans="1:9" ht="15.75">
      <c r="A30" s="657"/>
      <c r="B30" s="1"/>
      <c r="C30" s="1"/>
      <c r="D30" s="1"/>
      <c r="E30" s="1"/>
      <c r="F30" s="1"/>
      <c r="G30" s="1"/>
      <c r="H30" s="1"/>
      <c r="I30" s="1"/>
    </row>
    <row r="31" spans="1:10" ht="15.75">
      <c r="A31" s="657" t="s">
        <v>902</v>
      </c>
      <c r="B31" s="1" t="s">
        <v>886</v>
      </c>
      <c r="C31" s="1"/>
      <c r="D31" s="1"/>
      <c r="E31" s="1"/>
      <c r="F31" s="1"/>
      <c r="G31" s="1"/>
      <c r="H31" s="1"/>
      <c r="I31" s="1"/>
      <c r="J31" s="668">
        <v>21</v>
      </c>
    </row>
    <row r="32" spans="1:9" ht="15.75">
      <c r="A32" s="657"/>
      <c r="B32" s="1"/>
      <c r="C32" s="1"/>
      <c r="D32" s="1"/>
      <c r="E32" s="1"/>
      <c r="F32" s="1"/>
      <c r="G32" s="1"/>
      <c r="H32" s="1"/>
      <c r="I32" s="1"/>
    </row>
    <row r="33" spans="1:10" ht="15.75">
      <c r="A33" s="657" t="s">
        <v>887</v>
      </c>
      <c r="B33" s="1" t="s">
        <v>888</v>
      </c>
      <c r="C33" s="1"/>
      <c r="D33" s="1"/>
      <c r="E33" s="1"/>
      <c r="F33" s="1"/>
      <c r="G33" s="1"/>
      <c r="H33" s="1"/>
      <c r="I33" s="1"/>
      <c r="J33" s="668">
        <v>22</v>
      </c>
    </row>
    <row r="34" spans="1:9" ht="15.75">
      <c r="A34" s="657"/>
      <c r="B34" s="1"/>
      <c r="C34" s="1"/>
      <c r="D34" s="1"/>
      <c r="E34" s="1"/>
      <c r="F34" s="1"/>
      <c r="G34" s="1"/>
      <c r="H34" s="1"/>
      <c r="I34" s="1"/>
    </row>
    <row r="35" spans="1:9" ht="15.75">
      <c r="A35" s="657" t="s">
        <v>889</v>
      </c>
      <c r="B35" s="1" t="s">
        <v>890</v>
      </c>
      <c r="C35" s="1"/>
      <c r="D35" s="1"/>
      <c r="E35" s="1"/>
      <c r="F35" s="1"/>
      <c r="G35" s="1"/>
      <c r="H35" s="1"/>
      <c r="I35" s="1"/>
    </row>
    <row r="36" spans="1:10" ht="15.75">
      <c r="A36" s="657"/>
      <c r="B36" s="1" t="s">
        <v>891</v>
      </c>
      <c r="C36" s="1"/>
      <c r="D36" s="1"/>
      <c r="E36" s="1"/>
      <c r="F36" s="1"/>
      <c r="G36" s="1"/>
      <c r="H36" s="1"/>
      <c r="I36" s="1"/>
      <c r="J36" s="668">
        <v>24</v>
      </c>
    </row>
    <row r="37" spans="1:9" ht="15.75">
      <c r="A37" s="657"/>
      <c r="B37" s="1"/>
      <c r="C37" s="1"/>
      <c r="D37" s="1"/>
      <c r="E37" s="1"/>
      <c r="F37" s="1"/>
      <c r="G37" s="1"/>
      <c r="H37" s="1"/>
      <c r="I37" s="1"/>
    </row>
    <row r="38" spans="1:10" ht="15.75">
      <c r="A38" s="657" t="s">
        <v>892</v>
      </c>
      <c r="B38" s="1" t="s">
        <v>893</v>
      </c>
      <c r="C38" s="1"/>
      <c r="D38" s="1"/>
      <c r="E38" s="1"/>
      <c r="F38" s="1"/>
      <c r="G38" s="1"/>
      <c r="H38" s="1"/>
      <c r="I38" s="1"/>
      <c r="J38" s="668">
        <v>25</v>
      </c>
    </row>
    <row r="39" spans="1:9" ht="15.75">
      <c r="A39" s="657"/>
      <c r="B39" s="1"/>
      <c r="C39" s="1"/>
      <c r="D39" s="1"/>
      <c r="E39" s="1"/>
      <c r="F39" s="1"/>
      <c r="G39" s="1"/>
      <c r="H39" s="1"/>
      <c r="I39" s="1"/>
    </row>
    <row r="40" spans="1:10" ht="15.75">
      <c r="A40" s="1" t="s">
        <v>894</v>
      </c>
      <c r="B40" s="1" t="s">
        <v>895</v>
      </c>
      <c r="C40" s="1"/>
      <c r="D40" s="1"/>
      <c r="E40" s="1"/>
      <c r="F40" s="1"/>
      <c r="G40" s="1"/>
      <c r="H40" s="1"/>
      <c r="I40" s="1"/>
      <c r="J40" s="668">
        <v>26</v>
      </c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10" ht="15.75">
      <c r="A42" s="657" t="s">
        <v>896</v>
      </c>
      <c r="B42" s="1" t="s">
        <v>897</v>
      </c>
      <c r="C42" s="1"/>
      <c r="D42" s="1"/>
      <c r="E42" s="1"/>
      <c r="F42" s="1"/>
      <c r="G42" s="1"/>
      <c r="H42" s="1"/>
      <c r="I42" s="1"/>
      <c r="J42" s="668">
        <v>28</v>
      </c>
    </row>
    <row r="43" spans="1:9" ht="15.75">
      <c r="A43" s="657"/>
      <c r="B43" s="1"/>
      <c r="C43" s="1"/>
      <c r="D43" s="1"/>
      <c r="E43" s="1"/>
      <c r="F43" s="1"/>
      <c r="G43" s="1"/>
      <c r="H43" s="1"/>
      <c r="I43" s="1"/>
    </row>
    <row r="44" spans="1:10" ht="15.75">
      <c r="A44" s="1" t="s">
        <v>898</v>
      </c>
      <c r="B44" s="1" t="s">
        <v>899</v>
      </c>
      <c r="C44" s="1"/>
      <c r="D44" s="1"/>
      <c r="E44" s="1"/>
      <c r="F44" s="1"/>
      <c r="G44" s="1"/>
      <c r="H44" s="1"/>
      <c r="I44" s="1"/>
      <c r="J44" s="668">
        <v>30</v>
      </c>
    </row>
    <row r="46" spans="1:10" ht="23.25">
      <c r="A46" s="719" t="s">
        <v>494</v>
      </c>
      <c r="J46" s="727">
        <v>31</v>
      </c>
    </row>
    <row r="48" spans="1:10" ht="15.75" customHeight="1">
      <c r="A48" s="726">
        <v>1</v>
      </c>
      <c r="B48" s="724" t="s">
        <v>77</v>
      </c>
      <c r="C48" s="611"/>
      <c r="D48" s="611"/>
      <c r="E48" s="611"/>
      <c r="F48" s="611"/>
      <c r="G48" s="724"/>
      <c r="J48" s="1">
        <v>32</v>
      </c>
    </row>
    <row r="49" spans="1:10" ht="15.75" customHeight="1">
      <c r="A49" s="532"/>
      <c r="B49" s="611"/>
      <c r="C49" s="611"/>
      <c r="D49" s="611"/>
      <c r="E49" s="611"/>
      <c r="F49" s="611"/>
      <c r="G49" s="725"/>
      <c r="J49" s="1"/>
    </row>
    <row r="50" spans="1:10" ht="15.75" customHeight="1">
      <c r="A50" s="726">
        <v>2</v>
      </c>
      <c r="B50" s="724" t="s">
        <v>78</v>
      </c>
      <c r="C50" s="724"/>
      <c r="D50" s="724"/>
      <c r="E50" s="724"/>
      <c r="F50" s="724"/>
      <c r="G50" s="724"/>
      <c r="J50" s="1">
        <v>33</v>
      </c>
    </row>
    <row r="51" spans="1:10" ht="15.75" customHeight="1">
      <c r="A51" s="532"/>
      <c r="B51" s="611"/>
      <c r="C51" s="611"/>
      <c r="D51" s="611"/>
      <c r="E51" s="611"/>
      <c r="F51" s="611"/>
      <c r="G51" s="725"/>
      <c r="J51" s="1"/>
    </row>
    <row r="52" spans="1:10" ht="15.75" customHeight="1">
      <c r="A52" s="726">
        <v>3</v>
      </c>
      <c r="B52" s="724" t="s">
        <v>79</v>
      </c>
      <c r="C52" s="724"/>
      <c r="D52" s="724"/>
      <c r="E52" s="724"/>
      <c r="F52" s="724"/>
      <c r="G52" s="724"/>
      <c r="J52" s="1">
        <v>34</v>
      </c>
    </row>
    <row r="53" spans="1:10" ht="15.75" customHeight="1">
      <c r="A53" s="532"/>
      <c r="B53" s="611"/>
      <c r="C53" s="611"/>
      <c r="D53" s="611"/>
      <c r="E53" s="611"/>
      <c r="F53" s="611"/>
      <c r="G53" s="725"/>
      <c r="J53" s="1"/>
    </row>
    <row r="54" spans="1:10" ht="15.75" customHeight="1">
      <c r="A54" s="726">
        <v>4</v>
      </c>
      <c r="B54" s="724" t="s">
        <v>80</v>
      </c>
      <c r="C54" s="724"/>
      <c r="D54" s="724"/>
      <c r="E54" s="724"/>
      <c r="F54" s="724"/>
      <c r="G54" s="724"/>
      <c r="J54" s="1">
        <v>35</v>
      </c>
    </row>
    <row r="55" spans="1:10" ht="15.75" customHeight="1">
      <c r="A55" s="532"/>
      <c r="B55" s="611"/>
      <c r="C55" s="611"/>
      <c r="D55" s="611"/>
      <c r="E55" s="611"/>
      <c r="F55" s="611"/>
      <c r="G55" s="725"/>
      <c r="J55" s="1"/>
    </row>
    <row r="56" spans="1:10" ht="15.75" customHeight="1">
      <c r="A56" s="726">
        <v>5</v>
      </c>
      <c r="B56" s="724" t="s">
        <v>81</v>
      </c>
      <c r="C56" s="724"/>
      <c r="D56" s="724"/>
      <c r="E56" s="724"/>
      <c r="F56" s="724"/>
      <c r="G56" s="724"/>
      <c r="J56" s="1">
        <v>37</v>
      </c>
    </row>
    <row r="57" spans="1:10" ht="15.75" customHeight="1">
      <c r="A57" s="532"/>
      <c r="B57" s="611"/>
      <c r="C57" s="611"/>
      <c r="D57" s="611"/>
      <c r="E57" s="611"/>
      <c r="F57" s="611"/>
      <c r="G57" s="725"/>
      <c r="J57" s="1"/>
    </row>
    <row r="58" spans="1:10" ht="15.75" customHeight="1">
      <c r="A58" s="726">
        <v>6</v>
      </c>
      <c r="B58" s="724" t="s">
        <v>82</v>
      </c>
      <c r="C58" s="724"/>
      <c r="D58" s="724"/>
      <c r="E58" s="724"/>
      <c r="F58" s="724"/>
      <c r="G58" s="724"/>
      <c r="J58" s="1">
        <v>38</v>
      </c>
    </row>
    <row r="59" spans="1:10" ht="15.75" customHeight="1">
      <c r="A59" s="532"/>
      <c r="B59" s="611"/>
      <c r="C59" s="611"/>
      <c r="D59" s="611"/>
      <c r="E59" s="611"/>
      <c r="F59" s="611"/>
      <c r="G59" s="725"/>
      <c r="J59" s="1"/>
    </row>
    <row r="60" spans="1:10" ht="15.75" customHeight="1">
      <c r="A60" s="726">
        <v>7</v>
      </c>
      <c r="B60" s="724" t="s">
        <v>75</v>
      </c>
      <c r="C60" s="724"/>
      <c r="D60" s="724"/>
      <c r="E60" s="724"/>
      <c r="F60" s="724"/>
      <c r="G60" s="724"/>
      <c r="J60" s="1">
        <v>39</v>
      </c>
    </row>
    <row r="61" spans="1:10" ht="15.75" customHeight="1">
      <c r="A61" s="726"/>
      <c r="B61" s="724" t="s">
        <v>83</v>
      </c>
      <c r="C61" s="724"/>
      <c r="D61" s="724"/>
      <c r="E61" s="724"/>
      <c r="F61" s="724"/>
      <c r="G61" s="724"/>
      <c r="J61" s="1"/>
    </row>
    <row r="62" spans="1:10" ht="15.75" customHeight="1">
      <c r="A62" s="532"/>
      <c r="B62" s="611"/>
      <c r="C62" s="611"/>
      <c r="D62" s="611"/>
      <c r="E62" s="611"/>
      <c r="F62" s="611"/>
      <c r="G62" s="725"/>
      <c r="J62" s="1"/>
    </row>
    <row r="63" spans="1:10" ht="15.75" customHeight="1">
      <c r="A63" s="726">
        <v>8</v>
      </c>
      <c r="B63" s="724" t="s">
        <v>76</v>
      </c>
      <c r="C63" s="724"/>
      <c r="D63" s="724"/>
      <c r="E63" s="724"/>
      <c r="F63" s="724"/>
      <c r="G63" s="724"/>
      <c r="J63" s="1"/>
    </row>
    <row r="64" spans="1:10" ht="15.75" customHeight="1">
      <c r="A64" s="724"/>
      <c r="B64" s="724" t="s">
        <v>84</v>
      </c>
      <c r="C64" s="724"/>
      <c r="D64" s="724"/>
      <c r="E64" s="724"/>
      <c r="F64" s="724"/>
      <c r="G64" s="724"/>
      <c r="J64" s="1">
        <v>40</v>
      </c>
    </row>
  </sheetData>
  <mergeCells count="1">
    <mergeCell ref="B5:H5"/>
  </mergeCells>
  <printOptions/>
  <pageMargins left="0.75" right="0.75" top="1" bottom="1" header="0.4921259845" footer="0.4921259845"/>
  <pageSetup firstPageNumber="2" useFirstPageNumber="1" horizontalDpi="200" verticalDpi="200" orientation="portrait" paperSize="9" scale="91" r:id="rId1"/>
  <headerFooter alignWithMargins="0">
    <oddFooter>&amp;C&amp;P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C14" sqref="C14"/>
    </sheetView>
  </sheetViews>
  <sheetFormatPr defaultColWidth="9.00390625" defaultRowHeight="12.75"/>
  <cols>
    <col min="1" max="1" width="44.625" style="0" customWidth="1"/>
    <col min="2" max="2" width="13.25390625" style="145" customWidth="1"/>
    <col min="3" max="3" width="13.75390625" style="145" customWidth="1"/>
    <col min="4" max="4" width="12.875" style="145" customWidth="1"/>
    <col min="5" max="5" width="13.875" style="0" customWidth="1"/>
    <col min="6" max="6" width="67.875" style="0" customWidth="1"/>
    <col min="8" max="8" width="12.00390625" style="0" bestFit="1" customWidth="1"/>
  </cols>
  <sheetData>
    <row r="1" spans="1:4" ht="20.25">
      <c r="A1" s="143" t="s">
        <v>623</v>
      </c>
      <c r="B1" s="144"/>
      <c r="C1" s="144"/>
      <c r="D1" s="144"/>
    </row>
    <row r="3" ht="12.75">
      <c r="A3" s="13" t="s">
        <v>52</v>
      </c>
    </row>
    <row r="5" spans="1:6" ht="12.75">
      <c r="A5" s="133" t="s">
        <v>624</v>
      </c>
      <c r="B5" s="146" t="s">
        <v>625</v>
      </c>
      <c r="C5" s="147" t="s">
        <v>626</v>
      </c>
      <c r="D5" s="147" t="s">
        <v>627</v>
      </c>
      <c r="E5" s="133" t="s">
        <v>639</v>
      </c>
      <c r="F5" s="133" t="s">
        <v>640</v>
      </c>
    </row>
    <row r="6" spans="1:6" ht="12.75">
      <c r="A6" s="108" t="s">
        <v>641</v>
      </c>
      <c r="B6" s="148">
        <v>500000</v>
      </c>
      <c r="C6" s="149">
        <v>400000</v>
      </c>
      <c r="D6" s="149">
        <f aca="true" t="shared" si="0" ref="D6:D12">B6-C6</f>
        <v>100000</v>
      </c>
      <c r="E6" s="4" t="s">
        <v>642</v>
      </c>
      <c r="F6" s="150" t="s">
        <v>643</v>
      </c>
    </row>
    <row r="7" spans="1:6" ht="12.75">
      <c r="A7" s="108" t="s">
        <v>644</v>
      </c>
      <c r="B7" s="148">
        <v>500000</v>
      </c>
      <c r="C7" s="149">
        <v>200000</v>
      </c>
      <c r="D7" s="149">
        <f t="shared" si="0"/>
        <v>300000</v>
      </c>
      <c r="E7" s="4" t="s">
        <v>642</v>
      </c>
      <c r="F7" s="150" t="s">
        <v>645</v>
      </c>
    </row>
    <row r="8" spans="1:6" ht="12.75">
      <c r="A8" s="4" t="s">
        <v>646</v>
      </c>
      <c r="B8" s="151">
        <v>300000</v>
      </c>
      <c r="C8" s="149">
        <v>200000</v>
      </c>
      <c r="D8" s="149">
        <f t="shared" si="0"/>
        <v>100000</v>
      </c>
      <c r="E8" s="4" t="s">
        <v>642</v>
      </c>
      <c r="F8" s="150" t="s">
        <v>647</v>
      </c>
    </row>
    <row r="9" spans="1:6" ht="12.75">
      <c r="A9" s="4" t="s">
        <v>648</v>
      </c>
      <c r="B9" s="151">
        <v>300000</v>
      </c>
      <c r="C9" s="149">
        <v>300000</v>
      </c>
      <c r="D9" s="149">
        <f t="shared" si="0"/>
        <v>0</v>
      </c>
      <c r="E9" s="4" t="s">
        <v>642</v>
      </c>
      <c r="F9" s="150" t="s">
        <v>649</v>
      </c>
    </row>
    <row r="10" spans="1:6" ht="12.75">
      <c r="A10" s="4" t="s">
        <v>650</v>
      </c>
      <c r="B10" s="151">
        <v>1000000</v>
      </c>
      <c r="C10" s="149">
        <v>1000000</v>
      </c>
      <c r="D10" s="149">
        <f t="shared" si="0"/>
        <v>0</v>
      </c>
      <c r="E10" s="4" t="s">
        <v>642</v>
      </c>
      <c r="F10" s="150" t="s">
        <v>651</v>
      </c>
    </row>
    <row r="11" spans="1:6" ht="12.75">
      <c r="A11" s="108" t="s">
        <v>652</v>
      </c>
      <c r="B11" s="152">
        <v>500000</v>
      </c>
      <c r="C11" s="153">
        <v>400000</v>
      </c>
      <c r="D11" s="153">
        <f t="shared" si="0"/>
        <v>100000</v>
      </c>
      <c r="E11" s="108" t="s">
        <v>642</v>
      </c>
      <c r="F11" s="154" t="s">
        <v>653</v>
      </c>
    </row>
    <row r="12" spans="1:6" ht="12.75">
      <c r="A12" s="108" t="s">
        <v>654</v>
      </c>
      <c r="B12" s="155">
        <v>400000</v>
      </c>
      <c r="C12" s="153">
        <v>400000</v>
      </c>
      <c r="D12" s="153">
        <f t="shared" si="0"/>
        <v>0</v>
      </c>
      <c r="E12" s="108" t="s">
        <v>642</v>
      </c>
      <c r="F12" s="154" t="s">
        <v>655</v>
      </c>
    </row>
    <row r="13" spans="1:6" ht="12.75">
      <c r="A13" s="4" t="s">
        <v>656</v>
      </c>
      <c r="B13" s="151">
        <v>3000000</v>
      </c>
      <c r="C13" s="149">
        <v>3000000</v>
      </c>
      <c r="D13" s="149">
        <v>0</v>
      </c>
      <c r="E13" s="4" t="s">
        <v>642</v>
      </c>
      <c r="F13" s="150" t="s">
        <v>614</v>
      </c>
    </row>
    <row r="14" spans="1:6" ht="12.75">
      <c r="A14" s="108" t="s">
        <v>657</v>
      </c>
      <c r="B14" s="155">
        <v>510000</v>
      </c>
      <c r="C14" s="153">
        <v>510000</v>
      </c>
      <c r="D14" s="149">
        <v>0</v>
      </c>
      <c r="E14" s="4" t="s">
        <v>642</v>
      </c>
      <c r="F14" s="154" t="s">
        <v>658</v>
      </c>
    </row>
    <row r="15" spans="1:6" ht="12.75">
      <c r="A15" s="134" t="s">
        <v>533</v>
      </c>
      <c r="B15" s="156">
        <f>SUM(B6:B14)</f>
        <v>7010000</v>
      </c>
      <c r="C15" s="157">
        <f>SUM(C6:C14)</f>
        <v>6410000</v>
      </c>
      <c r="D15" s="157">
        <f>SUM(D6:D14)</f>
        <v>600000</v>
      </c>
      <c r="E15" s="134"/>
      <c r="F15" s="134"/>
    </row>
    <row r="16" spans="1:6" s="158" customFormat="1" ht="24" customHeight="1">
      <c r="A16" s="924" t="s">
        <v>659</v>
      </c>
      <c r="B16" s="925"/>
      <c r="C16" s="925"/>
      <c r="D16" s="925"/>
      <c r="E16" s="925"/>
      <c r="F16" s="925"/>
    </row>
    <row r="17" spans="2:4" ht="12.75">
      <c r="B17" s="159"/>
      <c r="C17" s="159"/>
      <c r="D17" s="159"/>
    </row>
    <row r="18" spans="1:4" ht="12.75">
      <c r="A18" s="13" t="s">
        <v>53</v>
      </c>
      <c r="B18" s="159"/>
      <c r="C18" s="159"/>
      <c r="D18" s="159"/>
    </row>
    <row r="19" spans="2:4" ht="12.75">
      <c r="B19" s="159"/>
      <c r="C19" s="159"/>
      <c r="D19" s="159"/>
    </row>
    <row r="20" spans="1:6" ht="12.75">
      <c r="A20" s="133" t="s">
        <v>624</v>
      </c>
      <c r="B20" s="146" t="s">
        <v>625</v>
      </c>
      <c r="C20" s="147" t="s">
        <v>626</v>
      </c>
      <c r="D20" s="147" t="s">
        <v>627</v>
      </c>
      <c r="E20" s="133" t="s">
        <v>639</v>
      </c>
      <c r="F20" s="133" t="s">
        <v>640</v>
      </c>
    </row>
    <row r="21" spans="1:6" ht="12.75">
      <c r="A21" s="108" t="s">
        <v>660</v>
      </c>
      <c r="B21" s="148">
        <v>450000</v>
      </c>
      <c r="C21" s="149">
        <v>100000</v>
      </c>
      <c r="D21" s="149">
        <f aca="true" t="shared" si="1" ref="D21:D84">B21-C21</f>
        <v>350000</v>
      </c>
      <c r="E21" s="4" t="s">
        <v>661</v>
      </c>
      <c r="F21" s="150" t="s">
        <v>664</v>
      </c>
    </row>
    <row r="22" spans="1:6" ht="12.75">
      <c r="A22" s="108" t="s">
        <v>665</v>
      </c>
      <c r="B22" s="148">
        <v>600000</v>
      </c>
      <c r="C22" s="149">
        <v>600000</v>
      </c>
      <c r="D22" s="149">
        <f t="shared" si="1"/>
        <v>0</v>
      </c>
      <c r="E22" s="4" t="s">
        <v>661</v>
      </c>
      <c r="F22" s="150" t="s">
        <v>666</v>
      </c>
    </row>
    <row r="23" spans="1:6" ht="12.75">
      <c r="A23" s="108" t="s">
        <v>667</v>
      </c>
      <c r="B23" s="148">
        <v>150000</v>
      </c>
      <c r="C23" s="149">
        <v>150000</v>
      </c>
      <c r="D23" s="149">
        <f t="shared" si="1"/>
        <v>0</v>
      </c>
      <c r="E23" s="4" t="s">
        <v>661</v>
      </c>
      <c r="F23" s="150" t="s">
        <v>668</v>
      </c>
    </row>
    <row r="24" spans="1:6" ht="12.75">
      <c r="A24" s="108" t="s">
        <v>669</v>
      </c>
      <c r="B24" s="148">
        <v>160000</v>
      </c>
      <c r="C24" s="149">
        <v>160000</v>
      </c>
      <c r="D24" s="149">
        <f t="shared" si="1"/>
        <v>0</v>
      </c>
      <c r="E24" s="4" t="s">
        <v>661</v>
      </c>
      <c r="F24" s="150" t="s">
        <v>670</v>
      </c>
    </row>
    <row r="25" spans="1:6" ht="12.75">
      <c r="A25" s="108" t="s">
        <v>671</v>
      </c>
      <c r="B25" s="148">
        <v>200000</v>
      </c>
      <c r="C25" s="149">
        <v>200000</v>
      </c>
      <c r="D25" s="149">
        <f t="shared" si="1"/>
        <v>0</v>
      </c>
      <c r="E25" s="4" t="s">
        <v>661</v>
      </c>
      <c r="F25" s="150" t="s">
        <v>672</v>
      </c>
    </row>
    <row r="26" spans="1:6" ht="12.75">
      <c r="A26" s="108" t="s">
        <v>673</v>
      </c>
      <c r="B26" s="148">
        <v>200000</v>
      </c>
      <c r="C26" s="149">
        <v>200000</v>
      </c>
      <c r="D26" s="149">
        <f t="shared" si="1"/>
        <v>0</v>
      </c>
      <c r="E26" s="4" t="s">
        <v>661</v>
      </c>
      <c r="F26" s="150" t="s">
        <v>675</v>
      </c>
    </row>
    <row r="27" spans="1:6" ht="12.75">
      <c r="A27" s="108" t="s">
        <v>676</v>
      </c>
      <c r="B27" s="148">
        <v>320000</v>
      </c>
      <c r="C27" s="149">
        <v>320000</v>
      </c>
      <c r="D27" s="149">
        <f t="shared" si="1"/>
        <v>0</v>
      </c>
      <c r="E27" s="4" t="s">
        <v>661</v>
      </c>
      <c r="F27" s="150" t="s">
        <v>677</v>
      </c>
    </row>
    <row r="28" spans="1:6" ht="12.75">
      <c r="A28" s="108" t="s">
        <v>678</v>
      </c>
      <c r="B28" s="152">
        <v>300000</v>
      </c>
      <c r="C28" s="153">
        <v>50000</v>
      </c>
      <c r="D28" s="153">
        <f t="shared" si="1"/>
        <v>250000</v>
      </c>
      <c r="E28" s="108" t="s">
        <v>661</v>
      </c>
      <c r="F28" s="154" t="s">
        <v>679</v>
      </c>
    </row>
    <row r="29" spans="1:6" ht="12.75">
      <c r="A29" s="108" t="s">
        <v>680</v>
      </c>
      <c r="B29" s="152">
        <v>70000</v>
      </c>
      <c r="C29" s="153">
        <v>70000</v>
      </c>
      <c r="D29" s="153">
        <f t="shared" si="1"/>
        <v>0</v>
      </c>
      <c r="E29" s="108" t="s">
        <v>661</v>
      </c>
      <c r="F29" s="154" t="s">
        <v>681</v>
      </c>
    </row>
    <row r="30" spans="1:6" ht="12.75">
      <c r="A30" s="108" t="s">
        <v>682</v>
      </c>
      <c r="B30" s="152">
        <v>500000</v>
      </c>
      <c r="C30" s="153">
        <v>500000</v>
      </c>
      <c r="D30" s="153">
        <f t="shared" si="1"/>
        <v>0</v>
      </c>
      <c r="E30" s="108" t="s">
        <v>661</v>
      </c>
      <c r="F30" s="154" t="s">
        <v>683</v>
      </c>
    </row>
    <row r="31" spans="1:6" ht="12.75">
      <c r="A31" s="108" t="s">
        <v>684</v>
      </c>
      <c r="B31" s="152">
        <v>600000</v>
      </c>
      <c r="C31" s="153">
        <v>200000</v>
      </c>
      <c r="D31" s="153">
        <f t="shared" si="1"/>
        <v>400000</v>
      </c>
      <c r="E31" s="108" t="s">
        <v>685</v>
      </c>
      <c r="F31" s="154" t="s">
        <v>686</v>
      </c>
    </row>
    <row r="32" spans="1:6" ht="12.75">
      <c r="A32" s="108" t="s">
        <v>687</v>
      </c>
      <c r="B32" s="152">
        <v>400000</v>
      </c>
      <c r="C32" s="153">
        <v>50000</v>
      </c>
      <c r="D32" s="153">
        <f t="shared" si="1"/>
        <v>350000</v>
      </c>
      <c r="E32" s="108" t="s">
        <v>685</v>
      </c>
      <c r="F32" s="154" t="s">
        <v>689</v>
      </c>
    </row>
    <row r="33" spans="1:6" ht="12.75">
      <c r="A33" s="108" t="s">
        <v>690</v>
      </c>
      <c r="B33" s="152">
        <v>300000</v>
      </c>
      <c r="C33" s="153">
        <v>0</v>
      </c>
      <c r="D33" s="153">
        <f t="shared" si="1"/>
        <v>300000</v>
      </c>
      <c r="E33" s="108" t="s">
        <v>685</v>
      </c>
      <c r="F33" s="154" t="s">
        <v>691</v>
      </c>
    </row>
    <row r="34" spans="1:6" ht="12.75">
      <c r="A34" s="108" t="s">
        <v>692</v>
      </c>
      <c r="B34" s="152">
        <v>1600000</v>
      </c>
      <c r="C34" s="153">
        <v>1200000</v>
      </c>
      <c r="D34" s="153">
        <f t="shared" si="1"/>
        <v>400000</v>
      </c>
      <c r="E34" s="108" t="s">
        <v>693</v>
      </c>
      <c r="F34" s="154" t="s">
        <v>694</v>
      </c>
    </row>
    <row r="35" spans="1:6" ht="12.75">
      <c r="A35" s="108" t="s">
        <v>695</v>
      </c>
      <c r="B35" s="152">
        <v>450000</v>
      </c>
      <c r="C35" s="153">
        <v>100000</v>
      </c>
      <c r="D35" s="153">
        <f t="shared" si="1"/>
        <v>350000</v>
      </c>
      <c r="E35" s="108" t="s">
        <v>696</v>
      </c>
      <c r="F35" s="154" t="s">
        <v>697</v>
      </c>
    </row>
    <row r="36" spans="1:6" ht="12.75">
      <c r="A36" s="108" t="s">
        <v>698</v>
      </c>
      <c r="B36" s="152">
        <v>2000000</v>
      </c>
      <c r="C36" s="153">
        <v>2000000</v>
      </c>
      <c r="D36" s="153">
        <f t="shared" si="1"/>
        <v>0</v>
      </c>
      <c r="E36" s="108" t="s">
        <v>696</v>
      </c>
      <c r="F36" s="154" t="s">
        <v>699</v>
      </c>
    </row>
    <row r="37" spans="1:6" ht="12.75">
      <c r="A37" s="108" t="s">
        <v>700</v>
      </c>
      <c r="B37" s="152">
        <v>200000</v>
      </c>
      <c r="C37" s="153">
        <v>200000</v>
      </c>
      <c r="D37" s="153">
        <f t="shared" si="1"/>
        <v>0</v>
      </c>
      <c r="E37" s="108" t="s">
        <v>661</v>
      </c>
      <c r="F37" s="154" t="s">
        <v>702</v>
      </c>
    </row>
    <row r="38" spans="1:6" ht="12.75">
      <c r="A38" s="160" t="s">
        <v>703</v>
      </c>
      <c r="B38" s="161">
        <f>SUM(B21:B37)</f>
        <v>8500000</v>
      </c>
      <c r="C38" s="149">
        <f>SUM(C21:C37)</f>
        <v>6100000</v>
      </c>
      <c r="D38" s="149">
        <f>SUM(D21:D37)</f>
        <v>2400000</v>
      </c>
      <c r="E38" s="4"/>
      <c r="F38" s="150"/>
    </row>
    <row r="39" spans="1:6" ht="12.75">
      <c r="A39" s="160"/>
      <c r="B39" s="161"/>
      <c r="C39" s="149"/>
      <c r="D39" s="149"/>
      <c r="E39" s="4"/>
      <c r="F39" s="150"/>
    </row>
    <row r="40" spans="1:6" ht="12.75">
      <c r="A40" s="108" t="s">
        <v>704</v>
      </c>
      <c r="B40" s="148">
        <v>82000</v>
      </c>
      <c r="C40" s="149">
        <v>82000</v>
      </c>
      <c r="D40" s="149">
        <f t="shared" si="1"/>
        <v>0</v>
      </c>
      <c r="E40" s="4" t="s">
        <v>705</v>
      </c>
      <c r="F40" s="150" t="s">
        <v>706</v>
      </c>
    </row>
    <row r="41" spans="1:6" ht="12.75">
      <c r="A41" s="108" t="s">
        <v>713</v>
      </c>
      <c r="B41" s="152">
        <v>650000</v>
      </c>
      <c r="C41" s="153">
        <v>650000</v>
      </c>
      <c r="D41" s="153">
        <f t="shared" si="1"/>
        <v>0</v>
      </c>
      <c r="E41" s="108" t="s">
        <v>714</v>
      </c>
      <c r="F41" s="154" t="s">
        <v>715</v>
      </c>
    </row>
    <row r="42" spans="1:6" ht="12.75">
      <c r="A42" s="108" t="s">
        <v>716</v>
      </c>
      <c r="B42" s="152">
        <v>40000</v>
      </c>
      <c r="C42" s="153">
        <v>40000</v>
      </c>
      <c r="D42" s="153">
        <f t="shared" si="1"/>
        <v>0</v>
      </c>
      <c r="E42" s="108" t="s">
        <v>714</v>
      </c>
      <c r="F42" s="154" t="s">
        <v>717</v>
      </c>
    </row>
    <row r="43" spans="1:6" ht="12.75">
      <c r="A43" s="108" t="s">
        <v>718</v>
      </c>
      <c r="B43" s="152">
        <v>150000</v>
      </c>
      <c r="C43" s="153">
        <v>150000</v>
      </c>
      <c r="D43" s="153">
        <f t="shared" si="1"/>
        <v>0</v>
      </c>
      <c r="E43" s="108" t="s">
        <v>705</v>
      </c>
      <c r="F43" s="154" t="s">
        <v>719</v>
      </c>
    </row>
    <row r="44" spans="1:6" ht="12.75">
      <c r="A44" s="108" t="s">
        <v>720</v>
      </c>
      <c r="B44" s="152">
        <v>410000</v>
      </c>
      <c r="C44" s="153">
        <v>410000</v>
      </c>
      <c r="D44" s="153">
        <f t="shared" si="1"/>
        <v>0</v>
      </c>
      <c r="E44" s="108" t="s">
        <v>705</v>
      </c>
      <c r="F44" s="154" t="s">
        <v>721</v>
      </c>
    </row>
    <row r="45" spans="1:6" ht="12.75">
      <c r="A45" s="108" t="s">
        <v>722</v>
      </c>
      <c r="B45" s="152">
        <v>350000</v>
      </c>
      <c r="C45" s="153">
        <v>350000</v>
      </c>
      <c r="D45" s="153">
        <f t="shared" si="1"/>
        <v>0</v>
      </c>
      <c r="E45" s="108" t="s">
        <v>705</v>
      </c>
      <c r="F45" s="154" t="s">
        <v>723</v>
      </c>
    </row>
    <row r="46" spans="1:6" ht="12.75">
      <c r="A46" s="108" t="s">
        <v>724</v>
      </c>
      <c r="B46" s="152">
        <v>150000</v>
      </c>
      <c r="C46" s="153">
        <v>150000</v>
      </c>
      <c r="D46" s="153">
        <f t="shared" si="1"/>
        <v>0</v>
      </c>
      <c r="E46" s="108" t="s">
        <v>714</v>
      </c>
      <c r="F46" s="154" t="s">
        <v>725</v>
      </c>
    </row>
    <row r="47" spans="1:6" ht="12.75">
      <c r="A47" s="108" t="s">
        <v>726</v>
      </c>
      <c r="B47" s="152">
        <v>760000</v>
      </c>
      <c r="C47" s="153">
        <v>760000</v>
      </c>
      <c r="D47" s="153">
        <f t="shared" si="1"/>
        <v>0</v>
      </c>
      <c r="E47" s="108" t="s">
        <v>705</v>
      </c>
      <c r="F47" s="154" t="s">
        <v>727</v>
      </c>
    </row>
    <row r="48" spans="1:8" ht="12.75">
      <c r="A48" s="108" t="s">
        <v>728</v>
      </c>
      <c r="B48" s="152">
        <v>150000</v>
      </c>
      <c r="C48" s="153">
        <v>150000</v>
      </c>
      <c r="D48" s="153">
        <f t="shared" si="1"/>
        <v>0</v>
      </c>
      <c r="E48" s="108" t="s">
        <v>714</v>
      </c>
      <c r="F48" s="154" t="s">
        <v>729</v>
      </c>
      <c r="H48" s="145"/>
    </row>
    <row r="49" spans="1:6" ht="12.75">
      <c r="A49" s="108" t="s">
        <v>730</v>
      </c>
      <c r="B49" s="152">
        <v>200000</v>
      </c>
      <c r="C49" s="153">
        <v>200000</v>
      </c>
      <c r="D49" s="153">
        <f t="shared" si="1"/>
        <v>0</v>
      </c>
      <c r="E49" s="108" t="s">
        <v>705</v>
      </c>
      <c r="F49" s="154" t="s">
        <v>731</v>
      </c>
    </row>
    <row r="50" spans="1:6" ht="12.75">
      <c r="A50" s="108" t="s">
        <v>732</v>
      </c>
      <c r="B50" s="152">
        <v>300000</v>
      </c>
      <c r="C50" s="153">
        <v>50000</v>
      </c>
      <c r="D50" s="153">
        <f t="shared" si="1"/>
        <v>250000</v>
      </c>
      <c r="E50" s="108" t="s">
        <v>733</v>
      </c>
      <c r="F50" s="154" t="s">
        <v>734</v>
      </c>
    </row>
    <row r="51" spans="1:6" ht="12.75">
      <c r="A51" s="108" t="s">
        <v>735</v>
      </c>
      <c r="B51" s="152">
        <v>200000</v>
      </c>
      <c r="C51" s="153">
        <v>200000</v>
      </c>
      <c r="D51" s="153">
        <f t="shared" si="1"/>
        <v>0</v>
      </c>
      <c r="E51" s="108" t="s">
        <v>714</v>
      </c>
      <c r="F51" s="154" t="s">
        <v>736</v>
      </c>
    </row>
    <row r="52" spans="1:6" ht="12.75">
      <c r="A52" s="108" t="s">
        <v>737</v>
      </c>
      <c r="B52" s="152">
        <v>30000</v>
      </c>
      <c r="C52" s="153">
        <v>30000</v>
      </c>
      <c r="D52" s="153">
        <f t="shared" si="1"/>
        <v>0</v>
      </c>
      <c r="E52" s="108" t="s">
        <v>705</v>
      </c>
      <c r="F52" s="154" t="s">
        <v>738</v>
      </c>
    </row>
    <row r="53" spans="1:6" ht="12.75">
      <c r="A53" s="108" t="s">
        <v>739</v>
      </c>
      <c r="B53" s="152">
        <v>50000</v>
      </c>
      <c r="C53" s="153">
        <v>50000</v>
      </c>
      <c r="D53" s="153">
        <f t="shared" si="1"/>
        <v>0</v>
      </c>
      <c r="E53" s="108" t="s">
        <v>740</v>
      </c>
      <c r="F53" s="154" t="s">
        <v>741</v>
      </c>
    </row>
    <row r="54" spans="1:6" ht="12.75">
      <c r="A54" s="108" t="s">
        <v>742</v>
      </c>
      <c r="B54" s="152">
        <v>90000</v>
      </c>
      <c r="C54" s="153">
        <v>90000</v>
      </c>
      <c r="D54" s="153">
        <f t="shared" si="1"/>
        <v>0</v>
      </c>
      <c r="E54" s="108" t="s">
        <v>705</v>
      </c>
      <c r="F54" s="154" t="s">
        <v>743</v>
      </c>
    </row>
    <row r="55" spans="1:6" ht="12.75">
      <c r="A55" s="108" t="s">
        <v>744</v>
      </c>
      <c r="B55" s="152">
        <v>10000</v>
      </c>
      <c r="C55" s="153">
        <v>10000</v>
      </c>
      <c r="D55" s="153">
        <f t="shared" si="1"/>
        <v>0</v>
      </c>
      <c r="E55" s="108" t="s">
        <v>714</v>
      </c>
      <c r="F55" s="154" t="s">
        <v>745</v>
      </c>
    </row>
    <row r="56" spans="1:6" ht="12.75">
      <c r="A56" s="108" t="s">
        <v>746</v>
      </c>
      <c r="B56" s="152">
        <v>150000</v>
      </c>
      <c r="C56" s="153">
        <v>150000</v>
      </c>
      <c r="D56" s="153">
        <f t="shared" si="1"/>
        <v>0</v>
      </c>
      <c r="E56" s="108" t="s">
        <v>705</v>
      </c>
      <c r="F56" s="154" t="s">
        <v>747</v>
      </c>
    </row>
    <row r="57" spans="1:6" ht="12.75">
      <c r="A57" s="108" t="s">
        <v>748</v>
      </c>
      <c r="B57" s="152">
        <v>60000</v>
      </c>
      <c r="C57" s="153">
        <v>60000</v>
      </c>
      <c r="D57" s="153">
        <f t="shared" si="1"/>
        <v>0</v>
      </c>
      <c r="E57" s="108" t="s">
        <v>714</v>
      </c>
      <c r="F57" s="154" t="s">
        <v>749</v>
      </c>
    </row>
    <row r="58" spans="1:6" ht="12.75">
      <c r="A58" s="108" t="s">
        <v>750</v>
      </c>
      <c r="B58" s="152">
        <v>15000</v>
      </c>
      <c r="C58" s="153">
        <v>15000</v>
      </c>
      <c r="D58" s="153">
        <f t="shared" si="1"/>
        <v>0</v>
      </c>
      <c r="E58" s="108" t="s">
        <v>705</v>
      </c>
      <c r="F58" s="154" t="s">
        <v>751</v>
      </c>
    </row>
    <row r="59" spans="1:6" ht="12.75">
      <c r="A59" s="108" t="s">
        <v>752</v>
      </c>
      <c r="B59" s="152">
        <v>150000</v>
      </c>
      <c r="C59" s="153">
        <v>150000</v>
      </c>
      <c r="D59" s="153">
        <f t="shared" si="1"/>
        <v>0</v>
      </c>
      <c r="E59" s="108" t="s">
        <v>714</v>
      </c>
      <c r="F59" s="154" t="s">
        <v>753</v>
      </c>
    </row>
    <row r="60" spans="1:6" ht="12.75">
      <c r="A60" s="108" t="s">
        <v>754</v>
      </c>
      <c r="B60" s="152">
        <v>10000</v>
      </c>
      <c r="C60" s="153">
        <v>10000</v>
      </c>
      <c r="D60" s="153">
        <f t="shared" si="1"/>
        <v>0</v>
      </c>
      <c r="E60" s="108" t="s">
        <v>705</v>
      </c>
      <c r="F60" s="154" t="s">
        <v>755</v>
      </c>
    </row>
    <row r="61" spans="1:6" ht="12.75">
      <c r="A61" s="108" t="s">
        <v>756</v>
      </c>
      <c r="B61" s="152">
        <v>70000</v>
      </c>
      <c r="C61" s="153">
        <v>70000</v>
      </c>
      <c r="D61" s="153">
        <f t="shared" si="1"/>
        <v>0</v>
      </c>
      <c r="E61" s="108" t="s">
        <v>705</v>
      </c>
      <c r="F61" s="154" t="s">
        <v>757</v>
      </c>
    </row>
    <row r="62" spans="1:6" ht="12.75">
      <c r="A62" s="108" t="s">
        <v>758</v>
      </c>
      <c r="B62" s="152">
        <v>30000</v>
      </c>
      <c r="C62" s="153">
        <v>30000</v>
      </c>
      <c r="D62" s="153">
        <f t="shared" si="1"/>
        <v>0</v>
      </c>
      <c r="E62" s="108" t="s">
        <v>705</v>
      </c>
      <c r="F62" s="154" t="s">
        <v>759</v>
      </c>
    </row>
    <row r="63" spans="1:6" ht="12.75">
      <c r="A63" s="108" t="s">
        <v>760</v>
      </c>
      <c r="B63" s="152">
        <v>100000</v>
      </c>
      <c r="C63" s="153">
        <v>100000</v>
      </c>
      <c r="D63" s="153">
        <f t="shared" si="1"/>
        <v>0</v>
      </c>
      <c r="E63" s="108" t="s">
        <v>705</v>
      </c>
      <c r="F63" s="154" t="s">
        <v>761</v>
      </c>
    </row>
    <row r="64" spans="1:6" ht="12.75">
      <c r="A64" s="108" t="s">
        <v>762</v>
      </c>
      <c r="B64" s="152">
        <v>200000</v>
      </c>
      <c r="C64" s="153">
        <v>200000</v>
      </c>
      <c r="D64" s="153">
        <f t="shared" si="1"/>
        <v>0</v>
      </c>
      <c r="E64" s="108" t="s">
        <v>705</v>
      </c>
      <c r="F64" s="154" t="s">
        <v>763</v>
      </c>
    </row>
    <row r="65" spans="1:6" ht="12.75">
      <c r="A65" s="108" t="s">
        <v>764</v>
      </c>
      <c r="B65" s="152">
        <v>200000</v>
      </c>
      <c r="C65" s="153">
        <v>200000</v>
      </c>
      <c r="D65" s="153">
        <f t="shared" si="1"/>
        <v>0</v>
      </c>
      <c r="E65" s="108" t="s">
        <v>765</v>
      </c>
      <c r="F65" s="154" t="s">
        <v>766</v>
      </c>
    </row>
    <row r="66" spans="1:6" ht="12.75">
      <c r="A66" s="108" t="s">
        <v>767</v>
      </c>
      <c r="B66" s="152">
        <v>130000</v>
      </c>
      <c r="C66" s="153">
        <v>130000</v>
      </c>
      <c r="D66" s="153">
        <f t="shared" si="1"/>
        <v>0</v>
      </c>
      <c r="E66" s="108" t="s">
        <v>768</v>
      </c>
      <c r="F66" s="154" t="s">
        <v>769</v>
      </c>
    </row>
    <row r="67" spans="1:6" ht="12.75">
      <c r="A67" s="108" t="s">
        <v>770</v>
      </c>
      <c r="B67" s="152">
        <v>25000</v>
      </c>
      <c r="C67" s="153">
        <v>25000</v>
      </c>
      <c r="D67" s="153">
        <f t="shared" si="1"/>
        <v>0</v>
      </c>
      <c r="E67" s="108" t="s">
        <v>768</v>
      </c>
      <c r="F67" s="154" t="s">
        <v>771</v>
      </c>
    </row>
    <row r="68" spans="1:6" ht="12.75">
      <c r="A68" s="108" t="s">
        <v>772</v>
      </c>
      <c r="B68" s="152">
        <v>100000</v>
      </c>
      <c r="C68" s="153">
        <v>100000</v>
      </c>
      <c r="D68" s="153">
        <f t="shared" si="1"/>
        <v>0</v>
      </c>
      <c r="E68" s="108" t="s">
        <v>714</v>
      </c>
      <c r="F68" s="154" t="s">
        <v>773</v>
      </c>
    </row>
    <row r="69" spans="1:6" ht="12.75">
      <c r="A69" s="108" t="s">
        <v>774</v>
      </c>
      <c r="B69" s="152">
        <v>150000</v>
      </c>
      <c r="C69" s="153">
        <v>150000</v>
      </c>
      <c r="D69" s="153">
        <f t="shared" si="1"/>
        <v>0</v>
      </c>
      <c r="E69" s="108" t="s">
        <v>714</v>
      </c>
      <c r="F69" s="154" t="s">
        <v>775</v>
      </c>
    </row>
    <row r="70" spans="1:6" ht="12.75">
      <c r="A70" s="108" t="s">
        <v>776</v>
      </c>
      <c r="B70" s="152">
        <v>150000</v>
      </c>
      <c r="C70" s="153">
        <v>150000</v>
      </c>
      <c r="D70" s="153">
        <f t="shared" si="1"/>
        <v>0</v>
      </c>
      <c r="E70" s="108" t="s">
        <v>740</v>
      </c>
      <c r="F70" s="154" t="s">
        <v>1071</v>
      </c>
    </row>
    <row r="71" spans="1:6" ht="12.75">
      <c r="A71" s="108" t="s">
        <v>1072</v>
      </c>
      <c r="B71" s="152">
        <v>238000</v>
      </c>
      <c r="C71" s="153">
        <v>238000</v>
      </c>
      <c r="D71" s="153">
        <f t="shared" si="1"/>
        <v>0</v>
      </c>
      <c r="E71" s="108" t="s">
        <v>705</v>
      </c>
      <c r="F71" s="154" t="s">
        <v>1073</v>
      </c>
    </row>
    <row r="72" spans="1:6" ht="12.75">
      <c r="A72" s="108" t="s">
        <v>1074</v>
      </c>
      <c r="B72" s="152">
        <v>600000</v>
      </c>
      <c r="C72" s="153">
        <v>0</v>
      </c>
      <c r="D72" s="153">
        <f>B72-C72</f>
        <v>600000</v>
      </c>
      <c r="E72" s="108" t="s">
        <v>740</v>
      </c>
      <c r="F72" s="154" t="s">
        <v>1075</v>
      </c>
    </row>
    <row r="73" spans="1:6" ht="12.75">
      <c r="A73" s="160" t="s">
        <v>1076</v>
      </c>
      <c r="B73" s="162">
        <f>SUM(B40:B72)</f>
        <v>6000000</v>
      </c>
      <c r="C73" s="153">
        <f>SUM(C40:C72)</f>
        <v>5150000</v>
      </c>
      <c r="D73" s="149">
        <f>SUM(D40:D72)</f>
        <v>850000</v>
      </c>
      <c r="E73" s="108"/>
      <c r="F73" s="150"/>
    </row>
    <row r="74" spans="1:6" ht="12.75">
      <c r="A74" s="108"/>
      <c r="B74" s="152"/>
      <c r="C74" s="153"/>
      <c r="D74" s="149"/>
      <c r="E74" s="4"/>
      <c r="F74" s="154"/>
    </row>
    <row r="75" spans="1:6" ht="12.75">
      <c r="A75" s="108" t="s">
        <v>1077</v>
      </c>
      <c r="B75" s="152">
        <v>200000</v>
      </c>
      <c r="C75" s="153">
        <v>200000</v>
      </c>
      <c r="D75" s="149">
        <f t="shared" si="1"/>
        <v>0</v>
      </c>
      <c r="E75" s="4" t="s">
        <v>1078</v>
      </c>
      <c r="F75" s="154" t="s">
        <v>1079</v>
      </c>
    </row>
    <row r="76" spans="1:6" ht="12.75">
      <c r="A76" s="108" t="s">
        <v>1080</v>
      </c>
      <c r="B76" s="152">
        <v>100000</v>
      </c>
      <c r="C76" s="153">
        <v>0</v>
      </c>
      <c r="D76" s="153">
        <f t="shared" si="1"/>
        <v>100000</v>
      </c>
      <c r="E76" s="108" t="s">
        <v>1078</v>
      </c>
      <c r="F76" s="154" t="s">
        <v>1081</v>
      </c>
    </row>
    <row r="77" spans="1:6" ht="12.75">
      <c r="A77" s="108" t="s">
        <v>1082</v>
      </c>
      <c r="B77" s="152">
        <v>250000</v>
      </c>
      <c r="C77" s="153">
        <v>250000</v>
      </c>
      <c r="D77" s="149">
        <f t="shared" si="1"/>
        <v>0</v>
      </c>
      <c r="E77" s="4" t="s">
        <v>1083</v>
      </c>
      <c r="F77" s="150" t="s">
        <v>1084</v>
      </c>
    </row>
    <row r="78" spans="1:6" ht="12.75">
      <c r="A78" s="108" t="s">
        <v>1085</v>
      </c>
      <c r="B78" s="152">
        <v>300000</v>
      </c>
      <c r="C78" s="153"/>
      <c r="D78" s="153">
        <f t="shared" si="1"/>
        <v>300000</v>
      </c>
      <c r="E78" s="108" t="s">
        <v>1087</v>
      </c>
      <c r="F78" s="154" t="s">
        <v>1088</v>
      </c>
    </row>
    <row r="79" spans="1:6" ht="12.75">
      <c r="A79" s="108" t="s">
        <v>1089</v>
      </c>
      <c r="B79" s="152">
        <v>300000</v>
      </c>
      <c r="C79" s="153">
        <v>300000</v>
      </c>
      <c r="D79" s="153">
        <f t="shared" si="1"/>
        <v>0</v>
      </c>
      <c r="E79" s="108" t="s">
        <v>1087</v>
      </c>
      <c r="F79" s="154" t="s">
        <v>1090</v>
      </c>
    </row>
    <row r="80" spans="1:6" ht="12.75">
      <c r="A80" s="108" t="s">
        <v>1091</v>
      </c>
      <c r="B80" s="152">
        <v>200000</v>
      </c>
      <c r="C80" s="153">
        <v>200000</v>
      </c>
      <c r="D80" s="149">
        <f t="shared" si="1"/>
        <v>0</v>
      </c>
      <c r="E80" s="4" t="s">
        <v>705</v>
      </c>
      <c r="F80" s="154" t="s">
        <v>1092</v>
      </c>
    </row>
    <row r="81" spans="1:6" ht="12.75">
      <c r="A81" s="108" t="s">
        <v>1093</v>
      </c>
      <c r="B81" s="152">
        <v>250000</v>
      </c>
      <c r="C81" s="153">
        <v>150000</v>
      </c>
      <c r="D81" s="149">
        <f t="shared" si="1"/>
        <v>100000</v>
      </c>
      <c r="E81" s="4" t="s">
        <v>1094</v>
      </c>
      <c r="F81" s="154" t="s">
        <v>1095</v>
      </c>
    </row>
    <row r="82" spans="1:6" ht="12.75">
      <c r="A82" s="108" t="s">
        <v>1096</v>
      </c>
      <c r="B82" s="152">
        <v>500000</v>
      </c>
      <c r="C82" s="153">
        <v>0</v>
      </c>
      <c r="D82" s="153">
        <v>500000</v>
      </c>
      <c r="E82" s="108" t="s">
        <v>1094</v>
      </c>
      <c r="F82" s="154" t="s">
        <v>1097</v>
      </c>
    </row>
    <row r="83" spans="1:6" ht="12.75">
      <c r="A83" s="108" t="s">
        <v>1098</v>
      </c>
      <c r="B83" s="152">
        <v>600000</v>
      </c>
      <c r="C83" s="153">
        <v>0</v>
      </c>
      <c r="D83" s="153">
        <f t="shared" si="1"/>
        <v>600000</v>
      </c>
      <c r="E83" s="108" t="s">
        <v>1094</v>
      </c>
      <c r="F83" s="154" t="s">
        <v>1099</v>
      </c>
    </row>
    <row r="84" spans="1:6" ht="12.75">
      <c r="A84" s="108" t="s">
        <v>1100</v>
      </c>
      <c r="B84" s="152">
        <v>900000</v>
      </c>
      <c r="C84" s="153">
        <v>0</v>
      </c>
      <c r="D84" s="153">
        <f t="shared" si="1"/>
        <v>900000</v>
      </c>
      <c r="E84" s="108" t="s">
        <v>1094</v>
      </c>
      <c r="F84" s="154" t="s">
        <v>1101</v>
      </c>
    </row>
    <row r="85" spans="1:6" ht="12.75">
      <c r="A85" s="108" t="s">
        <v>1102</v>
      </c>
      <c r="B85" s="152">
        <v>300000</v>
      </c>
      <c r="C85" s="153">
        <v>100000</v>
      </c>
      <c r="D85" s="149">
        <f>B85-C85</f>
        <v>200000</v>
      </c>
      <c r="E85" s="4" t="s">
        <v>1094</v>
      </c>
      <c r="F85" s="154" t="s">
        <v>1103</v>
      </c>
    </row>
    <row r="86" spans="1:6" ht="12.75">
      <c r="A86" s="108" t="s">
        <v>1104</v>
      </c>
      <c r="B86" s="152">
        <v>300000</v>
      </c>
      <c r="C86" s="153">
        <v>300000</v>
      </c>
      <c r="D86" s="149">
        <f>B86-C86</f>
        <v>0</v>
      </c>
      <c r="E86" s="4" t="s">
        <v>1078</v>
      </c>
      <c r="F86" s="154" t="s">
        <v>1200</v>
      </c>
    </row>
    <row r="87" spans="1:6" ht="12.75">
      <c r="A87" s="108" t="s">
        <v>1201</v>
      </c>
      <c r="B87" s="152">
        <v>300000</v>
      </c>
      <c r="C87" s="153">
        <v>0</v>
      </c>
      <c r="D87" s="149">
        <f>B87-C87</f>
        <v>300000</v>
      </c>
      <c r="E87" s="4" t="s">
        <v>1202</v>
      </c>
      <c r="F87" s="154" t="s">
        <v>1203</v>
      </c>
    </row>
    <row r="88" spans="1:6" ht="12.75">
      <c r="A88" s="160" t="s">
        <v>1204</v>
      </c>
      <c r="B88" s="162">
        <f>SUM(B75:B87)</f>
        <v>4500000</v>
      </c>
      <c r="C88" s="153">
        <f>SUM(C75:C87)</f>
        <v>1500000</v>
      </c>
      <c r="D88" s="153">
        <f>SUM(D75:D87)</f>
        <v>3000000</v>
      </c>
      <c r="E88" s="4"/>
      <c r="F88" s="154"/>
    </row>
    <row r="89" spans="1:6" ht="12.75">
      <c r="A89" s="108"/>
      <c r="B89" s="152"/>
      <c r="C89" s="153"/>
      <c r="D89" s="149"/>
      <c r="E89" s="4"/>
      <c r="F89" s="154"/>
    </row>
    <row r="90" spans="1:6" ht="12.75">
      <c r="A90" s="134" t="s">
        <v>533</v>
      </c>
      <c r="B90" s="163">
        <f>B88+B73+B38</f>
        <v>19000000</v>
      </c>
      <c r="C90" s="157">
        <f>C88+C73+C38</f>
        <v>12750000</v>
      </c>
      <c r="D90" s="157">
        <f>D88+D73+D38</f>
        <v>6250000</v>
      </c>
      <c r="E90" s="134"/>
      <c r="F90" s="164"/>
    </row>
    <row r="91" spans="1:6" ht="12.75">
      <c r="A91" s="6"/>
      <c r="B91" s="165"/>
      <c r="C91" s="165"/>
      <c r="D91" s="165"/>
      <c r="F91" s="127"/>
    </row>
    <row r="92" spans="1:6" ht="27.75" customHeight="1">
      <c r="A92" s="926" t="s">
        <v>1205</v>
      </c>
      <c r="B92" s="926"/>
      <c r="C92" s="926"/>
      <c r="D92" s="926"/>
      <c r="E92" s="926"/>
      <c r="F92" s="926"/>
    </row>
  </sheetData>
  <mergeCells count="2">
    <mergeCell ref="A16:F16"/>
    <mergeCell ref="A92:F92"/>
  </mergeCells>
  <printOptions/>
  <pageMargins left="0.75" right="0.75" top="1" bottom="1" header="0.4921259845" footer="0.4921259845"/>
  <pageSetup firstPageNumber="28" useFirstPageNumber="1" horizontalDpi="600" verticalDpi="600" orientation="landscape" paperSize="9" scale="72" r:id="rId1"/>
  <headerFooter alignWithMargins="0">
    <oddFooter>&amp;C&amp;P</oddFooter>
  </headerFooter>
  <rowBreaks count="1" manualBreakCount="1">
    <brk id="43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5" sqref="K15"/>
    </sheetView>
  </sheetViews>
  <sheetFormatPr defaultColWidth="9.00390625" defaultRowHeight="12.75"/>
  <sheetData>
    <row r="1" ht="15.75">
      <c r="A1" s="1" t="s">
        <v>206</v>
      </c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102158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9">
      <selection activeCell="F28" sqref="F28"/>
    </sheetView>
  </sheetViews>
  <sheetFormatPr defaultColWidth="9.00390625" defaultRowHeight="12.75"/>
  <cols>
    <col min="1" max="1" width="43.75390625" style="0" customWidth="1"/>
    <col min="3" max="3" width="27.625" style="0" customWidth="1"/>
  </cols>
  <sheetData>
    <row r="1" spans="1:3" ht="27.75" customHeight="1">
      <c r="A1" s="785" t="s">
        <v>494</v>
      </c>
      <c r="B1" s="785"/>
      <c r="C1" s="785"/>
    </row>
    <row r="2" spans="1:3" ht="12.75" customHeight="1">
      <c r="A2" s="785"/>
      <c r="B2" s="785"/>
      <c r="C2" s="785"/>
    </row>
    <row r="3" spans="1:3" ht="12.75" customHeight="1">
      <c r="A3" s="785"/>
      <c r="B3" s="785"/>
      <c r="C3" s="785"/>
    </row>
    <row r="4" spans="1:3" ht="12.75">
      <c r="A4" s="785"/>
      <c r="B4" s="785"/>
      <c r="C4" s="785"/>
    </row>
    <row r="5" spans="1:8" ht="12.75">
      <c r="A5" s="785"/>
      <c r="B5" s="785"/>
      <c r="C5" s="785"/>
      <c r="D5" s="674"/>
      <c r="E5" s="674"/>
      <c r="F5" s="674"/>
      <c r="G5" s="674"/>
      <c r="H5" s="674"/>
    </row>
    <row r="6" spans="1:8" ht="12.75">
      <c r="A6" s="785"/>
      <c r="B6" s="785"/>
      <c r="C6" s="785"/>
      <c r="D6" s="393"/>
      <c r="E6" s="393"/>
      <c r="F6" s="393"/>
      <c r="G6" s="393"/>
      <c r="H6" s="393"/>
    </row>
    <row r="7" spans="1:8" ht="12.75" customHeight="1">
      <c r="A7" s="785"/>
      <c r="B7" s="785"/>
      <c r="C7" s="785"/>
      <c r="D7" s="674"/>
      <c r="E7" s="674"/>
      <c r="F7" s="674"/>
      <c r="G7" s="674"/>
      <c r="H7" s="674"/>
    </row>
    <row r="8" spans="1:8" ht="12.75">
      <c r="A8" s="785"/>
      <c r="B8" s="785"/>
      <c r="C8" s="785"/>
      <c r="D8" s="393"/>
      <c r="E8" s="393"/>
      <c r="F8" s="393"/>
      <c r="G8" s="393"/>
      <c r="H8" s="393"/>
    </row>
    <row r="9" spans="1:8" ht="12.75">
      <c r="A9" s="785"/>
      <c r="B9" s="785"/>
      <c r="C9" s="785"/>
      <c r="D9" s="393"/>
      <c r="E9" s="393"/>
      <c r="F9" s="393"/>
      <c r="G9" s="393"/>
      <c r="H9" s="393"/>
    </row>
    <row r="10" spans="1:8" ht="12.75">
      <c r="A10" s="785"/>
      <c r="B10" s="785"/>
      <c r="C10" s="785"/>
      <c r="D10" s="393"/>
      <c r="E10" s="393"/>
      <c r="F10" s="393"/>
      <c r="G10" s="393"/>
      <c r="H10" s="393"/>
    </row>
    <row r="11" spans="1:8" ht="12.75">
      <c r="A11" s="785"/>
      <c r="B11" s="785"/>
      <c r="C11" s="785"/>
      <c r="D11" s="393"/>
      <c r="E11" s="393"/>
      <c r="F11" s="393"/>
      <c r="G11" s="393"/>
      <c r="H11" s="393"/>
    </row>
    <row r="12" spans="1:8" ht="12.75">
      <c r="A12" s="785"/>
      <c r="B12" s="785"/>
      <c r="C12" s="785"/>
      <c r="D12" s="393"/>
      <c r="E12" s="393"/>
      <c r="F12" s="393"/>
      <c r="G12" s="393"/>
      <c r="H12" s="393"/>
    </row>
    <row r="13" spans="1:8" ht="12.75">
      <c r="A13" s="785"/>
      <c r="B13" s="785"/>
      <c r="C13" s="785"/>
      <c r="D13" s="393"/>
      <c r="E13" s="393"/>
      <c r="F13" s="393"/>
      <c r="G13" s="393"/>
      <c r="H13" s="393"/>
    </row>
    <row r="14" spans="1:8" ht="12.75">
      <c r="A14" s="785"/>
      <c r="B14" s="785"/>
      <c r="C14" s="785"/>
      <c r="D14" s="393"/>
      <c r="E14" s="393"/>
      <c r="F14" s="393"/>
      <c r="G14" s="393"/>
      <c r="H14" s="393"/>
    </row>
    <row r="15" spans="1:3" ht="12.75">
      <c r="A15" s="785"/>
      <c r="B15" s="785"/>
      <c r="C15" s="785"/>
    </row>
    <row r="16" spans="1:3" ht="12.75">
      <c r="A16" s="785"/>
      <c r="B16" s="785"/>
      <c r="C16" s="785"/>
    </row>
    <row r="17" spans="1:3" ht="12.75">
      <c r="A17" s="785"/>
      <c r="B17" s="785"/>
      <c r="C17" s="785"/>
    </row>
    <row r="18" spans="1:3" ht="12.75">
      <c r="A18" s="785"/>
      <c r="B18" s="785"/>
      <c r="C18" s="785"/>
    </row>
    <row r="19" spans="1:3" ht="12.75">
      <c r="A19" s="785"/>
      <c r="B19" s="785"/>
      <c r="C19" s="785"/>
    </row>
    <row r="20" spans="1:3" ht="12.75">
      <c r="A20" s="785"/>
      <c r="B20" s="785"/>
      <c r="C20" s="785"/>
    </row>
    <row r="21" spans="1:3" ht="12.75">
      <c r="A21" s="785"/>
      <c r="B21" s="785"/>
      <c r="C21" s="785"/>
    </row>
    <row r="22" spans="1:3" ht="12.75">
      <c r="A22" s="785"/>
      <c r="B22" s="785"/>
      <c r="C22" s="785"/>
    </row>
    <row r="23" spans="1:3" ht="12.75">
      <c r="A23" s="785"/>
      <c r="B23" s="785"/>
      <c r="C23" s="785"/>
    </row>
    <row r="24" spans="1:3" ht="12.75">
      <c r="A24" s="785"/>
      <c r="B24" s="785"/>
      <c r="C24" s="785"/>
    </row>
    <row r="25" spans="1:3" ht="12.75">
      <c r="A25" s="785"/>
      <c r="B25" s="785"/>
      <c r="C25" s="785"/>
    </row>
    <row r="26" spans="1:3" ht="12.75">
      <c r="A26" s="785"/>
      <c r="B26" s="785"/>
      <c r="C26" s="785"/>
    </row>
    <row r="27" spans="1:3" ht="12.75">
      <c r="A27" s="785"/>
      <c r="B27" s="785"/>
      <c r="C27" s="785"/>
    </row>
    <row r="28" spans="1:3" ht="12.75">
      <c r="A28" s="785"/>
      <c r="B28" s="785"/>
      <c r="C28" s="785"/>
    </row>
    <row r="29" spans="1:3" ht="12.75">
      <c r="A29" s="785"/>
      <c r="B29" s="785"/>
      <c r="C29" s="785"/>
    </row>
    <row r="30" spans="1:3" ht="12.75">
      <c r="A30" s="785"/>
      <c r="B30" s="785"/>
      <c r="C30" s="785"/>
    </row>
    <row r="31" spans="1:3" ht="12.75">
      <c r="A31" s="785"/>
      <c r="B31" s="785"/>
      <c r="C31" s="785"/>
    </row>
    <row r="32" spans="1:3" ht="12.75">
      <c r="A32" s="785"/>
      <c r="B32" s="785"/>
      <c r="C32" s="785"/>
    </row>
    <row r="33" spans="1:3" ht="12.75">
      <c r="A33" s="785"/>
      <c r="B33" s="785"/>
      <c r="C33" s="785"/>
    </row>
    <row r="34" spans="1:3" ht="12.75">
      <c r="A34" s="785"/>
      <c r="B34" s="785"/>
      <c r="C34" s="785"/>
    </row>
    <row r="35" spans="1:3" ht="12.75">
      <c r="A35" s="785"/>
      <c r="B35" s="785"/>
      <c r="C35" s="785"/>
    </row>
    <row r="36" spans="1:3" ht="12.75">
      <c r="A36" s="785"/>
      <c r="B36" s="785"/>
      <c r="C36" s="785"/>
    </row>
    <row r="37" spans="1:3" ht="12.75">
      <c r="A37" s="785"/>
      <c r="B37" s="785"/>
      <c r="C37" s="785"/>
    </row>
    <row r="38" spans="1:3" ht="12.75">
      <c r="A38" s="785"/>
      <c r="B38" s="785"/>
      <c r="C38" s="785"/>
    </row>
    <row r="39" spans="1:3" ht="12.75">
      <c r="A39" s="785"/>
      <c r="B39" s="785"/>
      <c r="C39" s="785"/>
    </row>
    <row r="40" spans="1:3" ht="12.75">
      <c r="A40" s="785"/>
      <c r="B40" s="785"/>
      <c r="C40" s="785"/>
    </row>
    <row r="41" spans="1:3" ht="12.75">
      <c r="A41" s="785"/>
      <c r="B41" s="785"/>
      <c r="C41" s="785"/>
    </row>
    <row r="42" spans="1:3" ht="12.75">
      <c r="A42" s="785"/>
      <c r="B42" s="785"/>
      <c r="C42" s="785"/>
    </row>
    <row r="43" spans="1:3" ht="12.75">
      <c r="A43" s="785"/>
      <c r="B43" s="785"/>
      <c r="C43" s="785"/>
    </row>
    <row r="44" spans="1:3" ht="12.75">
      <c r="A44" s="785"/>
      <c r="B44" s="785"/>
      <c r="C44" s="785"/>
    </row>
    <row r="45" spans="1:3" ht="12.75">
      <c r="A45" s="785"/>
      <c r="B45" s="785"/>
      <c r="C45" s="785"/>
    </row>
    <row r="46" spans="1:3" ht="12.75">
      <c r="A46" s="785"/>
      <c r="B46" s="785"/>
      <c r="C46" s="785"/>
    </row>
    <row r="47" spans="1:3" ht="12.75">
      <c r="A47" s="785"/>
      <c r="B47" s="785"/>
      <c r="C47" s="785"/>
    </row>
    <row r="48" spans="1:3" ht="12.75">
      <c r="A48" s="785"/>
      <c r="B48" s="785"/>
      <c r="C48" s="785"/>
    </row>
    <row r="49" spans="1:3" ht="12.75">
      <c r="A49" s="785"/>
      <c r="B49" s="785"/>
      <c r="C49" s="785"/>
    </row>
    <row r="50" spans="1:3" ht="12.75">
      <c r="A50" s="785"/>
      <c r="B50" s="785"/>
      <c r="C50" s="785"/>
    </row>
    <row r="51" spans="1:3" ht="12.75">
      <c r="A51" s="785"/>
      <c r="B51" s="785"/>
      <c r="C51" s="785"/>
    </row>
    <row r="52" spans="1:3" ht="12.75">
      <c r="A52" s="785"/>
      <c r="B52" s="785"/>
      <c r="C52" s="785"/>
    </row>
    <row r="53" spans="1:3" ht="12.75">
      <c r="A53" s="785"/>
      <c r="B53" s="785"/>
      <c r="C53" s="785"/>
    </row>
    <row r="54" spans="1:3" ht="12.75">
      <c r="A54" s="785"/>
      <c r="B54" s="785"/>
      <c r="C54" s="785"/>
    </row>
    <row r="55" spans="1:3" ht="12.75">
      <c r="A55" s="785"/>
      <c r="B55" s="785"/>
      <c r="C55" s="785"/>
    </row>
  </sheetData>
  <mergeCells count="1">
    <mergeCell ref="A1:C55"/>
  </mergeCells>
  <printOptions/>
  <pageMargins left="0.75" right="0.75" top="1" bottom="1" header="0.4921259845" footer="0.4921259845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6">
      <selection activeCell="G30" sqref="G30"/>
    </sheetView>
  </sheetViews>
  <sheetFormatPr defaultColWidth="9.00390625" defaultRowHeight="12.75"/>
  <cols>
    <col min="3" max="3" width="14.625" style="0" customWidth="1"/>
  </cols>
  <sheetData>
    <row r="1" ht="20.25">
      <c r="A1" s="98" t="s">
        <v>974</v>
      </c>
    </row>
    <row r="3" spans="1:9" ht="15.75">
      <c r="A3" s="770" t="s">
        <v>906</v>
      </c>
      <c r="B3" s="770"/>
      <c r="C3" s="770"/>
      <c r="D3" s="770"/>
      <c r="E3" s="770"/>
      <c r="F3" s="770"/>
      <c r="G3" s="770"/>
      <c r="H3" s="770"/>
      <c r="I3" s="770"/>
    </row>
    <row r="5" spans="1:4" ht="12.75">
      <c r="A5" t="s">
        <v>907</v>
      </c>
      <c r="C5" s="11">
        <f>'[1]Příjmy'!$F$194-C6</f>
        <v>3209183</v>
      </c>
      <c r="D5" t="s">
        <v>1167</v>
      </c>
    </row>
    <row r="6" spans="1:4" ht="12.75">
      <c r="A6" t="s">
        <v>908</v>
      </c>
      <c r="C6" s="11">
        <f>'[1]Příjmy'!$F$148+'[1]Příjmy'!$F$179</f>
        <v>3780182</v>
      </c>
      <c r="D6" t="s">
        <v>1167</v>
      </c>
    </row>
    <row r="7" ht="12.75">
      <c r="C7" s="11"/>
    </row>
    <row r="30" ht="15.75">
      <c r="A30" s="1" t="s">
        <v>909</v>
      </c>
    </row>
    <row r="32" spans="1:4" ht="12.75">
      <c r="A32" t="s">
        <v>910</v>
      </c>
      <c r="C32" s="11">
        <f>'[1]Příjmy'!$F$190</f>
        <v>6984362</v>
      </c>
      <c r="D32" t="s">
        <v>1167</v>
      </c>
    </row>
    <row r="33" spans="1:4" ht="12.75">
      <c r="A33" t="s">
        <v>911</v>
      </c>
      <c r="C33" s="11">
        <f>'[1]Příjmy'!$F$192</f>
        <v>5003</v>
      </c>
      <c r="D33" t="s">
        <v>1167</v>
      </c>
    </row>
    <row r="34" ht="12.75">
      <c r="C34" s="11"/>
    </row>
  </sheetData>
  <mergeCells count="1">
    <mergeCell ref="A3:I3"/>
  </mergeCells>
  <printOptions/>
  <pageMargins left="0.75" right="0.75" top="1" bottom="1" header="0.4921259845" footer="0.4921259845"/>
  <pageSetup firstPageNumber="3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6" sqref="H6"/>
    </sheetView>
  </sheetViews>
  <sheetFormatPr defaultColWidth="9.00390625" defaultRowHeight="12.75"/>
  <cols>
    <col min="7" max="7" width="12.625" style="0" customWidth="1"/>
  </cols>
  <sheetData>
    <row r="1" spans="1:2" ht="20.25">
      <c r="A1" s="98" t="s">
        <v>975</v>
      </c>
      <c r="B1" s="98"/>
    </row>
    <row r="3" spans="1:2" ht="15.75">
      <c r="A3" s="1" t="s">
        <v>964</v>
      </c>
      <c r="B3" s="1"/>
    </row>
    <row r="5" spans="1:6" ht="12.75">
      <c r="A5" t="s">
        <v>912</v>
      </c>
      <c r="D5" s="11">
        <f>'[1]Zem.'!$F$113+'[1]Škol.'!$F$120+'[1]Kult'!$F$162+'[1]Zdrav.'!$F$118+'[1]ŽP'!$F$121+'[1]Dopr.'!$F$117+'[1]Soc.'!$F$187+'[1]PO'!$F$65+'[1]Zast.'!$F$69+'[1]Kr.úřad'!$F$42+'[1]Infor.'!$F$51+'[1]Nuts'!$F$33+500+87200+57700</f>
        <v>5968590</v>
      </c>
      <c r="E5" t="s">
        <v>663</v>
      </c>
      <c r="F5" s="125"/>
    </row>
    <row r="6" spans="1:5" ht="12.75">
      <c r="A6" t="s">
        <v>913</v>
      </c>
      <c r="D6" s="11">
        <f>'[1]Zem.'!$F$160+'[1]Škol.'!$F$143+'[1]Kult'!$F$178+'[1]Zdrav.'!$F$163+'[1]ŽP'!$F$137+7730+'[1]Dopr.'!$F$133+'[1]Soc.'!$F$203+'[1]PO'!$F$113+'[1]Zast.'!$F$83+'[1]Kr.úřad'!$F$68+'[1]Infor.'!$F$87+340465+23000+5800+69500</f>
        <v>712295</v>
      </c>
      <c r="E6" t="s">
        <v>663</v>
      </c>
    </row>
    <row r="7" spans="1:5" ht="12.75">
      <c r="A7" t="s">
        <v>1032</v>
      </c>
      <c r="D7" s="11">
        <f>'[1]Škol.'!$F$148+'[1]Škol.'!$F$157+'[1]Škol.'!$F$169+'[1]Zdrav.'!$F$169+'[1]Rezerva'!$F$46</f>
        <v>232675</v>
      </c>
      <c r="E7" t="s">
        <v>663</v>
      </c>
    </row>
    <row r="8" ht="12.75">
      <c r="D8" s="11"/>
    </row>
    <row r="32" spans="1:2" ht="15.75">
      <c r="A32" s="1" t="s">
        <v>986</v>
      </c>
      <c r="B32" s="1"/>
    </row>
    <row r="33" spans="1:2" ht="12.75" customHeight="1">
      <c r="A33" s="1"/>
      <c r="B33" s="1"/>
    </row>
    <row r="34" spans="1:9" ht="12.75">
      <c r="A34" s="140" t="s">
        <v>347</v>
      </c>
      <c r="B34" s="675"/>
      <c r="C34" s="675"/>
      <c r="D34" s="675"/>
      <c r="E34" s="675"/>
      <c r="F34" s="676"/>
      <c r="G34" s="927" t="s">
        <v>1030</v>
      </c>
      <c r="H34" s="928"/>
      <c r="I34" s="677" t="s">
        <v>544</v>
      </c>
    </row>
    <row r="35" spans="1:9" ht="12.75">
      <c r="A35" s="929" t="s">
        <v>914</v>
      </c>
      <c r="B35" s="929"/>
      <c r="C35" s="929"/>
      <c r="D35" s="929"/>
      <c r="E35" s="929"/>
      <c r="F35" s="929"/>
      <c r="G35" s="678">
        <f>'[1]Souhrn'!I17</f>
        <v>95840</v>
      </c>
      <c r="H35" s="287" t="s">
        <v>663</v>
      </c>
      <c r="I35" s="679">
        <f>(G35/G51)*100</f>
        <v>1.3862612026220933</v>
      </c>
    </row>
    <row r="36" spans="1:9" ht="12.75">
      <c r="A36" s="930" t="s">
        <v>915</v>
      </c>
      <c r="B36" s="930"/>
      <c r="C36" s="930"/>
      <c r="D36" s="930"/>
      <c r="E36" s="930"/>
      <c r="F36" s="930"/>
      <c r="G36" s="678">
        <f>'[1]Souhrn'!I18</f>
        <v>3773530</v>
      </c>
      <c r="H36" s="287" t="s">
        <v>663</v>
      </c>
      <c r="I36" s="679">
        <f>(G36/G51)*100</f>
        <v>54.58157591747232</v>
      </c>
    </row>
    <row r="37" spans="1:9" ht="12.75">
      <c r="A37" s="930" t="s">
        <v>916</v>
      </c>
      <c r="B37" s="930"/>
      <c r="C37" s="930"/>
      <c r="D37" s="930"/>
      <c r="E37" s="930"/>
      <c r="F37" s="930"/>
      <c r="G37" s="678">
        <f>'[1]Souhrn'!I19</f>
        <v>120810</v>
      </c>
      <c r="H37" s="287" t="s">
        <v>663</v>
      </c>
      <c r="I37" s="679">
        <f>(G37/G51)*100</f>
        <v>1.7474354746324614</v>
      </c>
    </row>
    <row r="38" spans="1:9" ht="12.75">
      <c r="A38" s="930" t="s">
        <v>917</v>
      </c>
      <c r="B38" s="930"/>
      <c r="C38" s="930"/>
      <c r="D38" s="930"/>
      <c r="E38" s="930"/>
      <c r="F38" s="930"/>
      <c r="G38" s="678">
        <f>'[1]Souhrn'!I20</f>
        <v>437810</v>
      </c>
      <c r="H38" s="287" t="s">
        <v>663</v>
      </c>
      <c r="I38" s="679">
        <f>(G38/G51)*100</f>
        <v>6.332627474123317</v>
      </c>
    </row>
    <row r="39" spans="1:9" ht="12.75">
      <c r="A39" s="930" t="s">
        <v>918</v>
      </c>
      <c r="B39" s="930"/>
      <c r="C39" s="930"/>
      <c r="D39" s="930"/>
      <c r="E39" s="930"/>
      <c r="F39" s="930"/>
      <c r="G39" s="678">
        <f>'[1]Souhrn'!I21</f>
        <v>5330</v>
      </c>
      <c r="H39" s="287" t="s">
        <v>663</v>
      </c>
      <c r="I39" s="679">
        <f>(G39/G51)*100</f>
        <v>0.07709486863497243</v>
      </c>
    </row>
    <row r="40" spans="1:9" ht="12.75">
      <c r="A40" s="930" t="s">
        <v>920</v>
      </c>
      <c r="B40" s="930"/>
      <c r="C40" s="930"/>
      <c r="D40" s="930"/>
      <c r="E40" s="930"/>
      <c r="F40" s="930"/>
      <c r="G40" s="678">
        <f>'[1]Souhrn'!I22</f>
        <v>8230</v>
      </c>
      <c r="H40" s="287" t="s">
        <v>663</v>
      </c>
      <c r="I40" s="679">
        <f>(G40/G51)*100</f>
        <v>0.11904142004987302</v>
      </c>
    </row>
    <row r="41" spans="1:9" ht="12.75">
      <c r="A41" s="930" t="s">
        <v>919</v>
      </c>
      <c r="B41" s="930"/>
      <c r="C41" s="930"/>
      <c r="D41" s="930"/>
      <c r="E41" s="930"/>
      <c r="F41" s="930"/>
      <c r="G41" s="678">
        <f>'[1]Souhrn'!I23</f>
        <v>1097210</v>
      </c>
      <c r="H41" s="287" t="s">
        <v>663</v>
      </c>
      <c r="I41" s="679">
        <f>(G41/G51)*100</f>
        <v>15.87040540618726</v>
      </c>
    </row>
    <row r="42" spans="1:9" ht="12.75">
      <c r="A42" s="930" t="s">
        <v>921</v>
      </c>
      <c r="B42" s="930"/>
      <c r="C42" s="930"/>
      <c r="D42" s="930"/>
      <c r="E42" s="930"/>
      <c r="F42" s="930"/>
      <c r="G42" s="678">
        <f>'[1]Souhrn'!I24</f>
        <v>350260</v>
      </c>
      <c r="H42" s="287" t="s">
        <v>663</v>
      </c>
      <c r="I42" s="679">
        <f>(G42/G51)*100</f>
        <v>5.066275551235543</v>
      </c>
    </row>
    <row r="43" spans="1:9" ht="12.75">
      <c r="A43" s="930" t="s">
        <v>922</v>
      </c>
      <c r="B43" s="930"/>
      <c r="C43" s="930"/>
      <c r="D43" s="930"/>
      <c r="E43" s="930"/>
      <c r="F43" s="930"/>
      <c r="G43" s="678">
        <f>'[1]Souhrn'!I25</f>
        <v>15020</v>
      </c>
      <c r="H43" s="287" t="s">
        <v>663</v>
      </c>
      <c r="I43" s="679">
        <f>(G43/G51)*100</f>
        <v>0.21725420767303677</v>
      </c>
    </row>
    <row r="44" spans="1:9" ht="12.75">
      <c r="A44" s="930" t="s">
        <v>988</v>
      </c>
      <c r="B44" s="930"/>
      <c r="C44" s="930"/>
      <c r="D44" s="930"/>
      <c r="E44" s="930"/>
      <c r="F44" s="930"/>
      <c r="G44" s="678">
        <f>'[1]Souhrn'!I26</f>
        <v>37830</v>
      </c>
      <c r="H44" s="287" t="s">
        <v>663</v>
      </c>
      <c r="I44" s="679">
        <f>(G44/G51)*100</f>
        <v>0.5471855310433409</v>
      </c>
    </row>
    <row r="45" spans="1:9" ht="12.75">
      <c r="A45" s="930" t="s">
        <v>990</v>
      </c>
      <c r="B45" s="930"/>
      <c r="C45" s="930"/>
      <c r="D45" s="930"/>
      <c r="E45" s="930"/>
      <c r="F45" s="930"/>
      <c r="G45" s="678">
        <f>'[1]Souhrn'!I27</f>
        <v>218250</v>
      </c>
      <c r="H45" s="287" t="s">
        <v>663</v>
      </c>
      <c r="I45" s="679">
        <f>(G45/G51)*100</f>
        <v>3.1568396021731204</v>
      </c>
    </row>
    <row r="46" spans="1:9" ht="12.75">
      <c r="A46" s="930" t="s">
        <v>989</v>
      </c>
      <c r="B46" s="930"/>
      <c r="C46" s="930"/>
      <c r="D46" s="930"/>
      <c r="E46" s="930"/>
      <c r="F46" s="930"/>
      <c r="G46" s="678">
        <f>'[1]Souhrn'!I28</f>
        <v>80700</v>
      </c>
      <c r="H46" s="287" t="s">
        <v>663</v>
      </c>
      <c r="I46" s="679">
        <f>(G46/G51)*100</f>
        <v>1.1672712755801642</v>
      </c>
    </row>
    <row r="47" spans="1:9" ht="12.75">
      <c r="A47" s="932" t="s">
        <v>991</v>
      </c>
      <c r="B47" s="932"/>
      <c r="C47" s="932"/>
      <c r="D47" s="932"/>
      <c r="E47" s="932"/>
      <c r="F47" s="932"/>
      <c r="G47" s="678">
        <f>'[1]Souhrn'!I29</f>
        <v>502965</v>
      </c>
      <c r="H47" s="287" t="s">
        <v>663</v>
      </c>
      <c r="I47" s="679">
        <f>(G47/G51)*100</f>
        <v>7.27505076979154</v>
      </c>
    </row>
    <row r="48" spans="1:9" ht="12.75">
      <c r="A48" s="932" t="s">
        <v>1005</v>
      </c>
      <c r="B48" s="932"/>
      <c r="C48" s="932"/>
      <c r="D48" s="932"/>
      <c r="E48" s="932"/>
      <c r="F48" s="932"/>
      <c r="G48" s="678">
        <f>'[1]Souhrn'!I30</f>
        <v>26010</v>
      </c>
      <c r="H48" s="287" t="s">
        <v>663</v>
      </c>
      <c r="I48" s="679">
        <f>(G48/G51)*100</f>
        <v>0.3762171732074358</v>
      </c>
    </row>
    <row r="49" spans="1:9" ht="12.75">
      <c r="A49" s="931" t="s">
        <v>1006</v>
      </c>
      <c r="B49" s="931"/>
      <c r="C49" s="931"/>
      <c r="D49" s="931"/>
      <c r="E49" s="931"/>
      <c r="F49" s="931"/>
      <c r="G49" s="678">
        <f>'[1]Souhrn'!I31</f>
        <v>90</v>
      </c>
      <c r="H49" s="287" t="s">
        <v>663</v>
      </c>
      <c r="I49" s="679">
        <f>(G49/G51)*100</f>
        <v>0.0013017895266693282</v>
      </c>
    </row>
    <row r="50" spans="1:9" ht="12.75">
      <c r="A50" s="931" t="s">
        <v>987</v>
      </c>
      <c r="B50" s="931"/>
      <c r="C50" s="931"/>
      <c r="D50" s="931"/>
      <c r="E50" s="931"/>
      <c r="F50" s="931"/>
      <c r="G50" s="678">
        <f>'[1]Souhrn'!I32</f>
        <v>143675</v>
      </c>
      <c r="H50" s="287" t="s">
        <v>663</v>
      </c>
      <c r="I50" s="679">
        <f>(G50/G51)*100</f>
        <v>2.0781623360468413</v>
      </c>
    </row>
    <row r="51" spans="1:9" ht="12.75">
      <c r="A51" s="430" t="s">
        <v>533</v>
      </c>
      <c r="B51" s="370"/>
      <c r="C51" s="370"/>
      <c r="D51" s="370"/>
      <c r="E51" s="370"/>
      <c r="F51" s="431"/>
      <c r="G51" s="131">
        <f>SUM(G35:G50)</f>
        <v>6913560</v>
      </c>
      <c r="H51" s="431" t="s">
        <v>663</v>
      </c>
      <c r="I51" s="681">
        <f>(G51/G51)*100</f>
        <v>100</v>
      </c>
    </row>
    <row r="53" ht="12.75">
      <c r="G53" s="11"/>
    </row>
  </sheetData>
  <mergeCells count="17">
    <mergeCell ref="A50:F50"/>
    <mergeCell ref="A46:F46"/>
    <mergeCell ref="A47:F47"/>
    <mergeCell ref="A48:F48"/>
    <mergeCell ref="A49:F49"/>
    <mergeCell ref="A42:F42"/>
    <mergeCell ref="A43:F43"/>
    <mergeCell ref="A44:F44"/>
    <mergeCell ref="A45:F45"/>
    <mergeCell ref="A38:F38"/>
    <mergeCell ref="A39:F39"/>
    <mergeCell ref="A40:F40"/>
    <mergeCell ref="A41:F41"/>
    <mergeCell ref="G34:H34"/>
    <mergeCell ref="A35:F35"/>
    <mergeCell ref="A36:F36"/>
    <mergeCell ref="A37:F37"/>
  </mergeCells>
  <printOptions/>
  <pageMargins left="0.75" right="0.75" top="1" bottom="1" header="0.4921259845" footer="0.4921259845"/>
  <pageSetup firstPageNumber="3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37">
      <selection activeCell="C55" sqref="C55"/>
    </sheetView>
  </sheetViews>
  <sheetFormatPr defaultColWidth="9.00390625" defaultRowHeight="12.75"/>
  <cols>
    <col min="1" max="1" width="10.00390625" style="0" customWidth="1"/>
    <col min="2" max="2" width="7.625" style="0" customWidth="1"/>
    <col min="3" max="3" width="52.875" style="0" customWidth="1"/>
    <col min="4" max="4" width="15.625" style="11" customWidth="1"/>
  </cols>
  <sheetData>
    <row r="1" ht="20.25">
      <c r="A1" s="98" t="s">
        <v>976</v>
      </c>
    </row>
    <row r="4" spans="1:4" ht="12.75">
      <c r="A4" s="933" t="s">
        <v>493</v>
      </c>
      <c r="B4" s="934"/>
      <c r="C4" s="934"/>
      <c r="D4" s="100">
        <f>D12+D22+D26+D31</f>
        <v>6989365</v>
      </c>
    </row>
    <row r="5" spans="1:4" ht="12.75">
      <c r="A5" s="4" t="s">
        <v>409</v>
      </c>
      <c r="B5" s="4" t="s">
        <v>500</v>
      </c>
      <c r="C5" s="4" t="s">
        <v>410</v>
      </c>
      <c r="D5" s="385"/>
    </row>
    <row r="6" spans="1:4" ht="12.75">
      <c r="A6" s="200" t="s">
        <v>36</v>
      </c>
      <c r="B6" s="682">
        <v>1111</v>
      </c>
      <c r="C6" s="683" t="s">
        <v>923</v>
      </c>
      <c r="D6" s="684">
        <f>'[1]Příjmy'!F7</f>
        <v>655330</v>
      </c>
    </row>
    <row r="7" spans="1:4" ht="25.5">
      <c r="A7" s="200" t="s">
        <v>36</v>
      </c>
      <c r="B7" s="682">
        <v>1112</v>
      </c>
      <c r="C7" s="683" t="s">
        <v>37</v>
      </c>
      <c r="D7" s="684">
        <f>'[1]Příjmy'!F8</f>
        <v>104580</v>
      </c>
    </row>
    <row r="8" spans="1:4" ht="12.75">
      <c r="A8" s="200" t="s">
        <v>36</v>
      </c>
      <c r="B8" s="682">
        <v>1113</v>
      </c>
      <c r="C8" s="683" t="s">
        <v>924</v>
      </c>
      <c r="D8" s="684">
        <f>'[1]Příjmy'!F9</f>
        <v>41830</v>
      </c>
    </row>
    <row r="9" spans="1:4" ht="12.75">
      <c r="A9" s="200" t="s">
        <v>36</v>
      </c>
      <c r="B9" s="682">
        <v>1121</v>
      </c>
      <c r="C9" s="683" t="s">
        <v>38</v>
      </c>
      <c r="D9" s="684">
        <f>'[1]Příjmy'!F10</f>
        <v>773850</v>
      </c>
    </row>
    <row r="10" spans="1:4" ht="12.75">
      <c r="A10" s="200" t="s">
        <v>36</v>
      </c>
      <c r="B10" s="682">
        <v>1211</v>
      </c>
      <c r="C10" s="683" t="s">
        <v>39</v>
      </c>
      <c r="D10" s="684">
        <f>'[1]Příjmy'!F11</f>
        <v>1380390</v>
      </c>
    </row>
    <row r="11" spans="1:4" ht="12.75">
      <c r="A11" s="200" t="s">
        <v>36</v>
      </c>
      <c r="B11" s="685">
        <v>1361</v>
      </c>
      <c r="C11" s="686" t="s">
        <v>40</v>
      </c>
      <c r="D11" s="687">
        <f>'[1]Příjmy'!F13</f>
        <v>1200</v>
      </c>
    </row>
    <row r="12" spans="1:4" ht="12.75">
      <c r="A12" s="660" t="s">
        <v>929</v>
      </c>
      <c r="B12" s="660"/>
      <c r="C12" s="660" t="s">
        <v>930</v>
      </c>
      <c r="D12" s="5">
        <f>SUM(D6:D11)</f>
        <v>2957180</v>
      </c>
    </row>
    <row r="13" spans="1:4" ht="12.75">
      <c r="A13" s="935"/>
      <c r="B13" s="936"/>
      <c r="C13" s="937"/>
      <c r="D13" s="99"/>
    </row>
    <row r="14" spans="1:4" ht="12.75">
      <c r="A14" s="7" t="s">
        <v>41</v>
      </c>
      <c r="B14" s="8">
        <v>2111</v>
      </c>
      <c r="C14" s="688" t="s">
        <v>42</v>
      </c>
      <c r="D14" s="687">
        <f>'[1]Příjmy'!F31</f>
        <v>1100</v>
      </c>
    </row>
    <row r="15" spans="1:4" ht="12.75">
      <c r="A15" s="7" t="s">
        <v>43</v>
      </c>
      <c r="B15" s="8" t="s">
        <v>44</v>
      </c>
      <c r="C15" s="688" t="s">
        <v>45</v>
      </c>
      <c r="D15" s="687">
        <f>'[1]Příjmy'!F32</f>
        <v>8000</v>
      </c>
    </row>
    <row r="16" spans="1:4" ht="12.75">
      <c r="A16" s="7" t="s">
        <v>484</v>
      </c>
      <c r="B16" s="8">
        <v>2122</v>
      </c>
      <c r="C16" s="688" t="s">
        <v>46</v>
      </c>
      <c r="D16" s="687">
        <f>'[1]Příjmy'!F33</f>
        <v>43400</v>
      </c>
    </row>
    <row r="17" spans="1:4" ht="12.75">
      <c r="A17" s="7" t="s">
        <v>61</v>
      </c>
      <c r="B17" s="8">
        <v>2132</v>
      </c>
      <c r="C17" s="688" t="s">
        <v>992</v>
      </c>
      <c r="D17" s="687">
        <f>'[1]Příjmy'!F34</f>
        <v>38300</v>
      </c>
    </row>
    <row r="18" spans="1:4" ht="12.75">
      <c r="A18" s="7" t="s">
        <v>61</v>
      </c>
      <c r="B18" s="8">
        <v>2133</v>
      </c>
      <c r="C18" s="721" t="s">
        <v>62</v>
      </c>
      <c r="D18" s="687">
        <f>'[1]Příjmy'!F35</f>
        <v>141700</v>
      </c>
    </row>
    <row r="19" spans="1:4" ht="12.75">
      <c r="A19" s="722" t="s">
        <v>58</v>
      </c>
      <c r="B19" s="723">
        <v>2324</v>
      </c>
      <c r="C19" s="721" t="s">
        <v>57</v>
      </c>
      <c r="D19" s="687">
        <f>'[1]Příjmy'!F36</f>
        <v>1500</v>
      </c>
    </row>
    <row r="20" spans="1:4" ht="25.5">
      <c r="A20" s="722" t="s">
        <v>484</v>
      </c>
      <c r="B20" s="723" t="s">
        <v>484</v>
      </c>
      <c r="C20" s="721" t="s">
        <v>66</v>
      </c>
      <c r="D20" s="687">
        <f>'[1]Příjmy'!F38</f>
        <v>1000</v>
      </c>
    </row>
    <row r="21" spans="1:4" ht="12.75">
      <c r="A21" s="7" t="s">
        <v>1007</v>
      </c>
      <c r="B21" s="8">
        <v>2342</v>
      </c>
      <c r="C21" s="688" t="s">
        <v>47</v>
      </c>
      <c r="D21" s="687">
        <f>'[1]Příjmy'!F37</f>
        <v>12000</v>
      </c>
    </row>
    <row r="22" spans="1:4" ht="12.75">
      <c r="A22" s="660" t="s">
        <v>925</v>
      </c>
      <c r="B22" s="660"/>
      <c r="C22" s="660" t="s">
        <v>931</v>
      </c>
      <c r="D22" s="5">
        <f>SUM(D14:D21)</f>
        <v>247000</v>
      </c>
    </row>
    <row r="23" spans="1:4" ht="12.75">
      <c r="A23" s="935"/>
      <c r="B23" s="936"/>
      <c r="C23" s="937"/>
      <c r="D23" s="99"/>
    </row>
    <row r="24" spans="1:4" ht="12.75">
      <c r="A24" s="126">
        <v>6172</v>
      </c>
      <c r="B24" s="126">
        <v>3111</v>
      </c>
      <c r="C24" s="689" t="s">
        <v>48</v>
      </c>
      <c r="D24" s="389">
        <f>'[1]Příjmy'!F116</f>
        <v>2000</v>
      </c>
    </row>
    <row r="25" spans="1:4" ht="12.75">
      <c r="A25" s="126">
        <v>6172</v>
      </c>
      <c r="B25" s="126">
        <v>3112</v>
      </c>
      <c r="C25" s="689" t="s">
        <v>926</v>
      </c>
      <c r="D25" s="389">
        <f>'[1]Příjmy'!F117</f>
        <v>3003</v>
      </c>
    </row>
    <row r="26" spans="1:4" ht="12.75">
      <c r="A26" s="661" t="s">
        <v>927</v>
      </c>
      <c r="B26" s="662"/>
      <c r="C26" s="660" t="s">
        <v>932</v>
      </c>
      <c r="D26" s="5">
        <f>SUM(D24:D25)</f>
        <v>5003</v>
      </c>
    </row>
    <row r="27" spans="1:4" ht="12.75">
      <c r="A27" s="938"/>
      <c r="B27" s="938"/>
      <c r="C27" s="938"/>
      <c r="D27" s="938"/>
    </row>
    <row r="28" spans="1:4" ht="25.5">
      <c r="A28" s="7" t="s">
        <v>36</v>
      </c>
      <c r="B28" s="8">
        <v>4112</v>
      </c>
      <c r="C28" s="683" t="s">
        <v>933</v>
      </c>
      <c r="D28" s="687">
        <f>'[1]Příjmy'!F143</f>
        <v>349797</v>
      </c>
    </row>
    <row r="29" spans="1:4" ht="12.75">
      <c r="A29" s="7" t="s">
        <v>36</v>
      </c>
      <c r="B29" s="8">
        <v>4116</v>
      </c>
      <c r="C29" s="683" t="s">
        <v>49</v>
      </c>
      <c r="D29" s="687">
        <f>'[1]Příjmy'!F144</f>
        <v>3428885</v>
      </c>
    </row>
    <row r="30" spans="1:4" ht="12.75">
      <c r="A30" s="722" t="s">
        <v>36</v>
      </c>
      <c r="B30" s="723">
        <v>4152</v>
      </c>
      <c r="C30" s="721" t="s">
        <v>63</v>
      </c>
      <c r="D30" s="687">
        <f>'[1]Příjmy'!F146</f>
        <v>1500</v>
      </c>
    </row>
    <row r="31" spans="1:4" ht="12.75">
      <c r="A31" s="690" t="s">
        <v>928</v>
      </c>
      <c r="B31" s="690"/>
      <c r="C31" s="690" t="s">
        <v>934</v>
      </c>
      <c r="D31" s="5">
        <f>SUM(D28:D30)</f>
        <v>3780182</v>
      </c>
    </row>
    <row r="32" ht="12.75">
      <c r="D32"/>
    </row>
    <row r="33" ht="12.75">
      <c r="D33"/>
    </row>
  </sheetData>
  <mergeCells count="4">
    <mergeCell ref="A4:C4"/>
    <mergeCell ref="A13:C13"/>
    <mergeCell ref="A23:C23"/>
    <mergeCell ref="A27:D27"/>
  </mergeCells>
  <printOptions/>
  <pageMargins left="0.75" right="0.75" top="1" bottom="1" header="0.4921259845" footer="0.4921259845"/>
  <pageSetup firstPageNumber="3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B2" sqref="B2"/>
    </sheetView>
  </sheetViews>
  <sheetFormatPr defaultColWidth="9.00390625" defaultRowHeight="12.75"/>
  <cols>
    <col min="1" max="1" width="17.25390625" style="16" customWidth="1"/>
    <col min="2" max="2" width="55.875" style="0" customWidth="1"/>
    <col min="3" max="3" width="13.75390625" style="11" customWidth="1"/>
  </cols>
  <sheetData>
    <row r="1" spans="1:3" ht="20.25">
      <c r="A1" s="939" t="s">
        <v>977</v>
      </c>
      <c r="B1" s="939"/>
      <c r="C1" s="939"/>
    </row>
    <row r="4" spans="1:3" ht="12.75">
      <c r="A4" s="677" t="s">
        <v>409</v>
      </c>
      <c r="B4" s="133" t="s">
        <v>935</v>
      </c>
      <c r="C4" s="5" t="s">
        <v>905</v>
      </c>
    </row>
    <row r="5" spans="1:3" ht="12.75">
      <c r="A5" s="3" t="s">
        <v>65</v>
      </c>
      <c r="B5" s="691" t="s">
        <v>1037</v>
      </c>
      <c r="C5" s="692">
        <f>'[1]Zem.'!F69</f>
        <v>35000</v>
      </c>
    </row>
    <row r="6" spans="1:3" ht="12.75">
      <c r="A6" s="3">
        <v>1039</v>
      </c>
      <c r="B6" s="680" t="s">
        <v>567</v>
      </c>
      <c r="C6" s="692">
        <f>'[1]Zem.'!F31</f>
        <v>360</v>
      </c>
    </row>
    <row r="7" spans="1:3" ht="12.75">
      <c r="A7" s="3">
        <v>1019</v>
      </c>
      <c r="B7" s="680" t="s">
        <v>568</v>
      </c>
      <c r="C7" s="692">
        <f>'[1]Zem.'!F53</f>
        <v>180</v>
      </c>
    </row>
    <row r="8" spans="1:3" ht="12.75">
      <c r="A8" s="677" t="s">
        <v>936</v>
      </c>
      <c r="B8" s="660" t="s">
        <v>937</v>
      </c>
      <c r="C8" s="100">
        <f>SUM(C5:C7)</f>
        <v>35540</v>
      </c>
    </row>
    <row r="9" spans="1:3" s="91" customFormat="1" ht="12.75">
      <c r="A9" s="116">
        <v>2139</v>
      </c>
      <c r="B9" s="132" t="s">
        <v>577</v>
      </c>
      <c r="C9" s="693">
        <f>'[1]Reg.'!F6</f>
        <v>2050</v>
      </c>
    </row>
    <row r="10" spans="1:3" s="91" customFormat="1" ht="12.75">
      <c r="A10" s="116">
        <v>2140</v>
      </c>
      <c r="B10" s="132" t="s">
        <v>578</v>
      </c>
      <c r="C10" s="693">
        <f>'[1]Reg.'!F29</f>
        <v>6800</v>
      </c>
    </row>
    <row r="11" spans="1:3" s="91" customFormat="1" ht="12.75">
      <c r="A11" s="116">
        <v>2199</v>
      </c>
      <c r="B11" s="132" t="s">
        <v>1009</v>
      </c>
      <c r="C11" s="693">
        <f>'[1]Reg.'!F46</f>
        <v>750</v>
      </c>
    </row>
    <row r="12" spans="1:3" ht="12.75">
      <c r="A12" s="116">
        <v>2212</v>
      </c>
      <c r="B12" s="132" t="s">
        <v>543</v>
      </c>
      <c r="C12" s="693">
        <f>'[1]Dopr.'!F6+'[1]Dopr.'!F7</f>
        <v>598286</v>
      </c>
    </row>
    <row r="13" spans="1:3" ht="12.75">
      <c r="A13" s="116">
        <v>2221</v>
      </c>
      <c r="B13" s="132" t="s">
        <v>542</v>
      </c>
      <c r="C13" s="693">
        <f>'[1]Dopr.'!F85+23000</f>
        <v>243774</v>
      </c>
    </row>
    <row r="14" spans="1:3" ht="12.75">
      <c r="A14" s="116">
        <v>2223</v>
      </c>
      <c r="B14" s="132" t="s">
        <v>56</v>
      </c>
      <c r="C14" s="693">
        <f>'[1]Dopr.'!F58</f>
        <v>150</v>
      </c>
    </row>
    <row r="15" spans="1:3" ht="12.75">
      <c r="A15" s="126">
        <v>2242</v>
      </c>
      <c r="B15" s="680" t="s">
        <v>541</v>
      </c>
      <c r="C15" s="692">
        <f>'[1]Dopr.'!F70+7000</f>
        <v>255000</v>
      </c>
    </row>
    <row r="16" spans="1:3" ht="12.75">
      <c r="A16" s="126">
        <v>2321</v>
      </c>
      <c r="B16" s="680" t="s">
        <v>1028</v>
      </c>
      <c r="C16" s="692">
        <f>'[1]Zem.'!F119</f>
        <v>46700</v>
      </c>
    </row>
    <row r="17" spans="1:3" ht="12.75">
      <c r="A17" s="126">
        <v>2339</v>
      </c>
      <c r="B17" s="680" t="s">
        <v>59</v>
      </c>
      <c r="C17" s="692">
        <f>'[1]Zem.'!F120</f>
        <v>3100</v>
      </c>
    </row>
    <row r="18" spans="1:3" ht="12.75">
      <c r="A18" s="3">
        <v>2399</v>
      </c>
      <c r="B18" s="680" t="s">
        <v>712</v>
      </c>
      <c r="C18" s="692">
        <f>'[1]Zem.'!F8+'[1]Zem.'!F121</f>
        <v>10500</v>
      </c>
    </row>
    <row r="19" spans="1:3" ht="12.75">
      <c r="A19" s="677" t="s">
        <v>938</v>
      </c>
      <c r="B19" s="660" t="s">
        <v>939</v>
      </c>
      <c r="C19" s="100">
        <f>SUM(C9:C18)</f>
        <v>1167110</v>
      </c>
    </row>
    <row r="20" spans="1:3" ht="12.75">
      <c r="A20" s="3">
        <v>3114</v>
      </c>
      <c r="B20" s="680" t="s">
        <v>547</v>
      </c>
      <c r="C20" s="692">
        <f>'[1]Škol.'!F6+'[1]Škol.'!F169</f>
        <v>12303</v>
      </c>
    </row>
    <row r="21" spans="1:3" ht="12.75">
      <c r="A21" s="3">
        <v>3116</v>
      </c>
      <c r="B21" s="680" t="s">
        <v>548</v>
      </c>
      <c r="C21" s="692">
        <f>'[1]Škol.'!F7</f>
        <v>3264</v>
      </c>
    </row>
    <row r="22" spans="1:3" ht="12.75">
      <c r="A22" s="3">
        <v>3121</v>
      </c>
      <c r="B22" s="680" t="s">
        <v>549</v>
      </c>
      <c r="C22" s="692">
        <f>'[1]Škol.'!F8</f>
        <v>48841</v>
      </c>
    </row>
    <row r="23" spans="1:3" ht="12.75">
      <c r="A23" s="3">
        <v>3122</v>
      </c>
      <c r="B23" s="680" t="s">
        <v>550</v>
      </c>
      <c r="C23" s="692">
        <f>'[1]Škol.'!F9</f>
        <v>94450</v>
      </c>
    </row>
    <row r="24" spans="1:3" ht="12.75">
      <c r="A24" s="3">
        <v>3123</v>
      </c>
      <c r="B24" s="680" t="s">
        <v>551</v>
      </c>
      <c r="C24" s="692">
        <f>'[1]Škol.'!F10</f>
        <v>118139</v>
      </c>
    </row>
    <row r="25" spans="1:3" ht="12.75">
      <c r="A25" s="3">
        <v>3125</v>
      </c>
      <c r="B25" s="680" t="s">
        <v>552</v>
      </c>
      <c r="C25" s="692">
        <f>'[1]Škol.'!F11</f>
        <v>3324</v>
      </c>
    </row>
    <row r="26" spans="1:3" ht="12.75">
      <c r="A26" s="3">
        <v>3127</v>
      </c>
      <c r="B26" s="680" t="s">
        <v>553</v>
      </c>
      <c r="C26" s="692">
        <f>'[1]Škol.'!F12</f>
        <v>0</v>
      </c>
    </row>
    <row r="27" spans="1:3" ht="12.75">
      <c r="A27" s="3">
        <v>3145</v>
      </c>
      <c r="B27" s="680" t="s">
        <v>554</v>
      </c>
      <c r="C27" s="692">
        <f>'[1]Škol.'!F13</f>
        <v>3649</v>
      </c>
    </row>
    <row r="28" spans="1:3" ht="12.75">
      <c r="A28" s="3">
        <v>3146</v>
      </c>
      <c r="B28" s="680" t="s">
        <v>995</v>
      </c>
      <c r="C28" s="692">
        <f>'[1]Škol.'!F14</f>
        <v>4053</v>
      </c>
    </row>
    <row r="29" spans="1:3" ht="12.75">
      <c r="A29" s="3">
        <v>3147</v>
      </c>
      <c r="B29" s="680" t="s">
        <v>555</v>
      </c>
      <c r="C29" s="692">
        <f>'[1]Škol.'!F15</f>
        <v>1820</v>
      </c>
    </row>
    <row r="30" spans="1:3" ht="12.75">
      <c r="A30" s="3">
        <v>3149</v>
      </c>
      <c r="B30" s="680" t="s">
        <v>556</v>
      </c>
      <c r="C30" s="692">
        <f>'[1]Škol.'!F16</f>
        <v>0</v>
      </c>
    </row>
    <row r="31" spans="1:3" ht="12.75">
      <c r="A31" s="3">
        <v>3150</v>
      </c>
      <c r="B31" s="680" t="s">
        <v>557</v>
      </c>
      <c r="C31" s="692">
        <f>'[1]Škol.'!F17</f>
        <v>2519</v>
      </c>
    </row>
    <row r="32" spans="1:3" ht="12.75">
      <c r="A32" s="3">
        <v>3231</v>
      </c>
      <c r="B32" s="680" t="s">
        <v>558</v>
      </c>
      <c r="C32" s="692">
        <f>'[1]Škol.'!F18+'[1]Škol.'!F157</f>
        <v>1000</v>
      </c>
    </row>
    <row r="33" spans="1:3" ht="12.75">
      <c r="A33" s="3">
        <v>3299</v>
      </c>
      <c r="B33" s="680" t="s">
        <v>1003</v>
      </c>
      <c r="C33" s="692">
        <f>40+505+200+470+1700</f>
        <v>2915</v>
      </c>
    </row>
    <row r="34" spans="1:3" ht="12.75">
      <c r="A34" s="3">
        <v>3311</v>
      </c>
      <c r="B34" s="680" t="s">
        <v>572</v>
      </c>
      <c r="C34" s="692">
        <f>'[1]Kult'!F6</f>
        <v>28400</v>
      </c>
    </row>
    <row r="35" spans="1:3" ht="12.75">
      <c r="A35" s="3">
        <v>3314</v>
      </c>
      <c r="B35" s="680" t="s">
        <v>573</v>
      </c>
      <c r="C35" s="692">
        <f>'[1]Kult'!F15</f>
        <v>21290</v>
      </c>
    </row>
    <row r="36" spans="1:3" ht="12.75">
      <c r="A36" s="3">
        <v>3315</v>
      </c>
      <c r="B36" s="680" t="s">
        <v>574</v>
      </c>
      <c r="C36" s="692">
        <f>'[1]Kult'!F33+'[1]Kult'!F169</f>
        <v>52190</v>
      </c>
    </row>
    <row r="37" spans="1:3" ht="12.75">
      <c r="A37" s="3">
        <v>3317</v>
      </c>
      <c r="B37" s="680" t="s">
        <v>994</v>
      </c>
      <c r="C37" s="692">
        <f>'[1]Kult'!F79</f>
        <v>150</v>
      </c>
    </row>
    <row r="38" spans="1:3" ht="12.75">
      <c r="A38" s="3">
        <v>3319</v>
      </c>
      <c r="B38" s="680" t="s">
        <v>575</v>
      </c>
      <c r="C38" s="692">
        <f>'[1]Kult'!F89</f>
        <v>1030</v>
      </c>
    </row>
    <row r="39" spans="1:3" ht="12.75">
      <c r="A39" s="3">
        <v>3321</v>
      </c>
      <c r="B39" s="680" t="s">
        <v>576</v>
      </c>
      <c r="C39" s="692">
        <f>'[1]Kult'!F145</f>
        <v>1680</v>
      </c>
    </row>
    <row r="40" spans="1:3" ht="12.75">
      <c r="A40" s="3">
        <v>3322</v>
      </c>
      <c r="B40" s="680" t="s">
        <v>1004</v>
      </c>
      <c r="C40" s="692">
        <f>'[1]Kult'!F127</f>
        <v>16070</v>
      </c>
    </row>
    <row r="41" spans="1:3" ht="12.75">
      <c r="A41" s="3">
        <v>3419</v>
      </c>
      <c r="B41" s="680" t="s">
        <v>64</v>
      </c>
      <c r="C41" s="692">
        <f>2050+'[1]Nem.'!F150</f>
        <v>21245</v>
      </c>
    </row>
    <row r="42" spans="1:3" ht="12.75">
      <c r="A42" s="3">
        <v>3421</v>
      </c>
      <c r="B42" s="680" t="s">
        <v>559</v>
      </c>
      <c r="C42" s="692">
        <f>'[1]Škol.'!F19+1500+330</f>
        <v>6724</v>
      </c>
    </row>
    <row r="43" spans="1:3" ht="12.75">
      <c r="A43" s="3">
        <v>3522</v>
      </c>
      <c r="B43" s="680" t="s">
        <v>566</v>
      </c>
      <c r="C43" s="692">
        <f>'[1]Zdrav.'!F124+'[1]Zdrav.'!F169</f>
        <v>260000</v>
      </c>
    </row>
    <row r="44" spans="1:3" ht="12.75">
      <c r="A44" s="3">
        <v>3539</v>
      </c>
      <c r="B44" s="680" t="s">
        <v>996</v>
      </c>
      <c r="C44" s="692">
        <f>'[1]Zdrav.'!F6</f>
        <v>3500</v>
      </c>
    </row>
    <row r="45" spans="1:3" ht="12.75">
      <c r="A45" s="3">
        <v>3549</v>
      </c>
      <c r="B45" s="680" t="s">
        <v>1026</v>
      </c>
      <c r="C45" s="692">
        <f>'[1]Zdrav.'!F53</f>
        <v>300</v>
      </c>
    </row>
    <row r="46" spans="1:3" ht="12.75">
      <c r="A46" s="3">
        <v>3569</v>
      </c>
      <c r="B46" s="680" t="s">
        <v>562</v>
      </c>
      <c r="C46" s="692">
        <f>'[1]Zdrav.'!F15</f>
        <v>200</v>
      </c>
    </row>
    <row r="47" spans="1:3" ht="12.75">
      <c r="A47" s="3">
        <v>3592</v>
      </c>
      <c r="B47" s="680" t="s">
        <v>564</v>
      </c>
      <c r="C47" s="692">
        <f>'[1]Zdrav.'!F62</f>
        <v>500</v>
      </c>
    </row>
    <row r="48" spans="1:3" ht="12.75">
      <c r="A48" s="3">
        <v>3635</v>
      </c>
      <c r="B48" s="680" t="s">
        <v>997</v>
      </c>
      <c r="C48" s="692">
        <f>500+7730</f>
        <v>8230</v>
      </c>
    </row>
    <row r="49" spans="1:3" ht="12.75">
      <c r="A49" s="3">
        <v>3636</v>
      </c>
      <c r="B49" s="680" t="s">
        <v>402</v>
      </c>
      <c r="C49" s="692">
        <f>'[1]Infor.'!F6+'[1]Infor.'!F58+'[1]Nuts'!F33</f>
        <v>7100</v>
      </c>
    </row>
    <row r="50" spans="1:3" ht="12.75">
      <c r="A50" s="3">
        <v>3699</v>
      </c>
      <c r="B50" s="680" t="s">
        <v>1000</v>
      </c>
      <c r="C50" s="692">
        <f>'[1]Reg.'!F58+'[1]Reg.'!F68</f>
        <v>71100</v>
      </c>
    </row>
    <row r="51" spans="1:3" ht="12.75">
      <c r="A51" s="3">
        <v>3719</v>
      </c>
      <c r="B51" s="680" t="s">
        <v>534</v>
      </c>
      <c r="C51" s="692">
        <f>'[1]ŽP'!F6</f>
        <v>130</v>
      </c>
    </row>
    <row r="52" spans="1:3" ht="12.75">
      <c r="A52" s="3">
        <v>3729</v>
      </c>
      <c r="B52" s="680" t="s">
        <v>535</v>
      </c>
      <c r="C52" s="692">
        <f>'[1]ŽP'!F19</f>
        <v>150</v>
      </c>
    </row>
    <row r="53" spans="1:3" ht="12.75">
      <c r="A53" s="3">
        <v>3741</v>
      </c>
      <c r="B53" s="680" t="s">
        <v>539</v>
      </c>
      <c r="C53" s="692">
        <f>'[1]ŽP'!F84</f>
        <v>150</v>
      </c>
    </row>
    <row r="54" spans="1:3" ht="12.75">
      <c r="A54" s="3">
        <v>3742</v>
      </c>
      <c r="B54" s="680" t="s">
        <v>538</v>
      </c>
      <c r="C54" s="692">
        <f>'[1]ŽP'!F54</f>
        <v>4500</v>
      </c>
    </row>
    <row r="55" spans="1:3" ht="12.75">
      <c r="A55" s="3">
        <v>3749</v>
      </c>
      <c r="B55" s="680" t="s">
        <v>540</v>
      </c>
      <c r="C55" s="692">
        <f>'[1]ŽP'!F100</f>
        <v>0</v>
      </c>
    </row>
    <row r="56" spans="1:3" ht="12.75">
      <c r="A56" s="3">
        <v>3792</v>
      </c>
      <c r="B56" s="680" t="s">
        <v>537</v>
      </c>
      <c r="C56" s="692">
        <f>'[1]ŽP'!F41</f>
        <v>100</v>
      </c>
    </row>
    <row r="57" spans="1:3" ht="12.75">
      <c r="A57" s="3">
        <v>3799</v>
      </c>
      <c r="B57" s="680" t="s">
        <v>536</v>
      </c>
      <c r="C57" s="692">
        <f>'[1]ŽP'!F29</f>
        <v>300</v>
      </c>
    </row>
    <row r="58" spans="1:3" ht="12.75">
      <c r="A58" s="677" t="s">
        <v>940</v>
      </c>
      <c r="B58" s="660" t="s">
        <v>941</v>
      </c>
      <c r="C58" s="100">
        <f>SUM(C20:C57)</f>
        <v>801316</v>
      </c>
    </row>
    <row r="59" spans="1:3" ht="12.75">
      <c r="A59" s="190"/>
      <c r="B59" s="120"/>
      <c r="C59" s="694"/>
    </row>
    <row r="60" spans="1:3" ht="12.75">
      <c r="A60" s="190"/>
      <c r="B60" s="120"/>
      <c r="C60" s="694"/>
    </row>
    <row r="61" spans="1:3" ht="12.75">
      <c r="A61" s="190"/>
      <c r="B61" s="120"/>
      <c r="C61" s="694"/>
    </row>
    <row r="62" spans="1:3" ht="12.75">
      <c r="A62" s="129"/>
      <c r="B62" s="139"/>
      <c r="C62" s="198"/>
    </row>
    <row r="63" spans="1:3" ht="12.75">
      <c r="A63" s="677" t="s">
        <v>409</v>
      </c>
      <c r="B63" s="133" t="s">
        <v>935</v>
      </c>
      <c r="C63" s="5" t="s">
        <v>905</v>
      </c>
    </row>
    <row r="64" spans="1:3" ht="12.75">
      <c r="A64" s="695">
        <v>4311</v>
      </c>
      <c r="B64" s="696" t="s">
        <v>1206</v>
      </c>
      <c r="C64" s="697">
        <f>'[1]Soc.'!F22</f>
        <v>55770</v>
      </c>
    </row>
    <row r="65" spans="1:3" ht="12.75">
      <c r="A65" s="695">
        <v>4313</v>
      </c>
      <c r="B65" s="696" t="s">
        <v>1001</v>
      </c>
      <c r="C65" s="697">
        <f>'[1]Soc.'!F40</f>
        <v>91940</v>
      </c>
    </row>
    <row r="66" spans="1:3" ht="12.75">
      <c r="A66" s="695">
        <v>4316</v>
      </c>
      <c r="B66" s="696" t="s">
        <v>903</v>
      </c>
      <c r="C66" s="697">
        <f>'[1]Soc.'!F57+'[1]Soc.'!F81</f>
        <v>166840</v>
      </c>
    </row>
    <row r="67" spans="1:3" ht="12.75">
      <c r="A67" s="695">
        <v>4322</v>
      </c>
      <c r="B67" s="696" t="s">
        <v>993</v>
      </c>
      <c r="C67" s="697">
        <f>'[1]Škol.'!F20</f>
        <v>20254</v>
      </c>
    </row>
    <row r="68" spans="1:3" ht="12.75">
      <c r="A68" s="695">
        <v>4339</v>
      </c>
      <c r="B68" s="696" t="s">
        <v>1207</v>
      </c>
      <c r="C68" s="697">
        <f>'[1]Soc.'!F104</f>
        <v>5080</v>
      </c>
    </row>
    <row r="69" spans="1:3" ht="12.75">
      <c r="A69" s="3">
        <v>4399</v>
      </c>
      <c r="B69" s="680" t="s">
        <v>998</v>
      </c>
      <c r="C69" s="692">
        <f>'[1]Soc.'!F6</f>
        <v>400</v>
      </c>
    </row>
    <row r="70" spans="1:3" ht="12.75">
      <c r="A70" s="677" t="s">
        <v>942</v>
      </c>
      <c r="B70" s="660" t="s">
        <v>943</v>
      </c>
      <c r="C70" s="100">
        <f>SUM(C64:C69)</f>
        <v>340284</v>
      </c>
    </row>
    <row r="71" spans="1:3" ht="12.75">
      <c r="A71" s="3">
        <v>5272</v>
      </c>
      <c r="B71" s="680" t="s">
        <v>60</v>
      </c>
      <c r="C71" s="692">
        <f>'[1]PO'!F8</f>
        <v>105</v>
      </c>
    </row>
    <row r="72" spans="1:3" ht="12.75">
      <c r="A72" s="3">
        <v>5311</v>
      </c>
      <c r="B72" s="680" t="s">
        <v>498</v>
      </c>
      <c r="C72" s="692">
        <f>'[1]PO'!F95</f>
        <v>1000</v>
      </c>
    </row>
    <row r="73" spans="1:3" ht="12.75">
      <c r="A73" s="3">
        <v>5511</v>
      </c>
      <c r="B73" s="680" t="s">
        <v>497</v>
      </c>
      <c r="C73" s="692">
        <f>'[1]PO'!F71</f>
        <v>4000</v>
      </c>
    </row>
    <row r="74" spans="1:3" ht="12.75">
      <c r="A74" s="3">
        <v>5512</v>
      </c>
      <c r="B74" s="680" t="s">
        <v>496</v>
      </c>
      <c r="C74" s="692">
        <f>'[1]PO'!F39</f>
        <v>9710</v>
      </c>
    </row>
    <row r="75" spans="1:3" ht="12.75">
      <c r="A75" s="3">
        <v>5529</v>
      </c>
      <c r="B75" s="680" t="s">
        <v>999</v>
      </c>
      <c r="C75" s="692">
        <f>'[1]PO'!F7</f>
        <v>205</v>
      </c>
    </row>
    <row r="76" spans="1:3" ht="12.75">
      <c r="A76" s="677" t="s">
        <v>944</v>
      </c>
      <c r="B76" s="660" t="s">
        <v>945</v>
      </c>
      <c r="C76" s="100">
        <f>SUM(C71:C75)</f>
        <v>15020</v>
      </c>
    </row>
    <row r="77" spans="1:3" ht="12.75">
      <c r="A77" s="3">
        <v>6113</v>
      </c>
      <c r="B77" s="680" t="s">
        <v>492</v>
      </c>
      <c r="C77" s="692">
        <f>'[1]Zast.'!F6+'[1]Zast.'!F33+'[1]Zast.'!F75</f>
        <v>30940</v>
      </c>
    </row>
    <row r="78" spans="1:3" ht="12.75">
      <c r="A78" s="3">
        <v>6171</v>
      </c>
      <c r="B78" s="680" t="s">
        <v>54</v>
      </c>
      <c r="C78" s="692">
        <f>'[1]Zast.'!F58</f>
        <v>700</v>
      </c>
    </row>
    <row r="79" spans="1:3" ht="12.75">
      <c r="A79" s="3">
        <v>6172</v>
      </c>
      <c r="B79" s="680" t="s">
        <v>413</v>
      </c>
      <c r="C79" s="692">
        <f>'[1]Kr.úřad'!F6+'[1]Kr.úřad'!F56+'[1]Nem.'!F140+'[1]Infor.'!F26+'[1]Infor.'!F71</f>
        <v>238620</v>
      </c>
    </row>
    <row r="80" spans="1:3" ht="12.75">
      <c r="A80" s="3">
        <v>6330</v>
      </c>
      <c r="B80" s="680" t="s">
        <v>415</v>
      </c>
      <c r="C80" s="692">
        <f>'[1]Zast.'!F48+'[1]Kr.úřad'!F20</f>
        <v>3820</v>
      </c>
    </row>
    <row r="81" spans="1:3" ht="12.75">
      <c r="A81" s="3">
        <v>6409</v>
      </c>
      <c r="B81" s="680" t="s">
        <v>1029</v>
      </c>
      <c r="C81" s="692">
        <f>'[1]Rezerva'!F6</f>
        <v>103675</v>
      </c>
    </row>
    <row r="82" spans="1:3" ht="12.75">
      <c r="A82" s="3">
        <v>6409</v>
      </c>
      <c r="B82" s="680" t="s">
        <v>1038</v>
      </c>
      <c r="C82" s="692">
        <f>'[1]Rezerva'!F18</f>
        <v>10000</v>
      </c>
    </row>
    <row r="83" spans="1:3" ht="12.75">
      <c r="A83" s="3">
        <v>6409</v>
      </c>
      <c r="B83" s="680" t="s">
        <v>1039</v>
      </c>
      <c r="C83" s="692">
        <f>'[1]Rezerva'!F32</f>
        <v>30000</v>
      </c>
    </row>
    <row r="84" spans="1:3" ht="12.75">
      <c r="A84" s="677" t="s">
        <v>946</v>
      </c>
      <c r="B84" s="660" t="s">
        <v>947</v>
      </c>
      <c r="C84" s="100">
        <f>SUM(C77:C83)</f>
        <v>417755</v>
      </c>
    </row>
    <row r="85" spans="1:3" ht="12.75">
      <c r="A85" s="3" t="s">
        <v>484</v>
      </c>
      <c r="B85" s="680" t="s">
        <v>560</v>
      </c>
      <c r="C85" s="692">
        <f>'[1]Škol.'!F34</f>
        <v>3428885</v>
      </c>
    </row>
    <row r="86" spans="1:3" ht="12.75">
      <c r="A86" s="3" t="s">
        <v>484</v>
      </c>
      <c r="B86" s="680" t="s">
        <v>561</v>
      </c>
      <c r="C86" s="692">
        <f>'[1]Škol.'!F126</f>
        <v>9500</v>
      </c>
    </row>
    <row r="87" spans="1:3" ht="12.75">
      <c r="A87" s="3" t="s">
        <v>484</v>
      </c>
      <c r="B87" s="680" t="s">
        <v>1027</v>
      </c>
      <c r="C87" s="692">
        <f>'[1]Škol.'!F148</f>
        <v>7000</v>
      </c>
    </row>
    <row r="88" spans="1:3" ht="12.75">
      <c r="A88" s="3" t="s">
        <v>484</v>
      </c>
      <c r="B88" s="680" t="s">
        <v>67</v>
      </c>
      <c r="C88" s="692">
        <f>'[1]Škol.'!F90</f>
        <v>2840</v>
      </c>
    </row>
    <row r="89" spans="1:3" ht="12.75">
      <c r="A89" s="3" t="s">
        <v>484</v>
      </c>
      <c r="B89" s="680" t="s">
        <v>563</v>
      </c>
      <c r="C89" s="692">
        <f>'[1]Zdrav.'!F25</f>
        <v>37990</v>
      </c>
    </row>
    <row r="90" spans="1:3" ht="12.75">
      <c r="A90" s="3" t="s">
        <v>484</v>
      </c>
      <c r="B90" s="680" t="s">
        <v>565</v>
      </c>
      <c r="C90" s="692">
        <f>'[1]Zdrav.'!F72</f>
        <v>135320</v>
      </c>
    </row>
    <row r="91" spans="1:3" ht="12.75">
      <c r="A91" s="3" t="s">
        <v>484</v>
      </c>
      <c r="B91" s="680" t="s">
        <v>1208</v>
      </c>
      <c r="C91" s="692">
        <f>'[1]Soc.'!F117</f>
        <v>24980</v>
      </c>
    </row>
    <row r="92" spans="1:3" ht="12.75">
      <c r="A92" s="3" t="s">
        <v>484</v>
      </c>
      <c r="B92" s="680" t="s">
        <v>1209</v>
      </c>
      <c r="C92" s="692">
        <f>'[1]Soc.'!F178+'[1]Soc.'!F193</f>
        <v>5250</v>
      </c>
    </row>
    <row r="93" spans="1:3" ht="12.75">
      <c r="A93" s="3" t="s">
        <v>484</v>
      </c>
      <c r="B93" s="680" t="s">
        <v>1008</v>
      </c>
      <c r="C93" s="692">
        <f>'[1]Zast.'!F23</f>
        <v>6000</v>
      </c>
    </row>
    <row r="94" spans="1:4" ht="12.75">
      <c r="A94" s="3" t="s">
        <v>484</v>
      </c>
      <c r="B94" s="680" t="s">
        <v>485</v>
      </c>
      <c r="C94" s="692">
        <f>'[1]Nem.'!F6</f>
        <v>4500</v>
      </c>
      <c r="D94" s="16"/>
    </row>
    <row r="95" spans="1:3" ht="12.75">
      <c r="A95" s="3" t="s">
        <v>484</v>
      </c>
      <c r="B95" s="680" t="s">
        <v>486</v>
      </c>
      <c r="C95" s="692">
        <f>'[1]Nem.'!F22</f>
        <v>102000</v>
      </c>
    </row>
    <row r="96" spans="1:3" ht="12.75">
      <c r="A96" s="3" t="s">
        <v>484</v>
      </c>
      <c r="B96" s="680" t="s">
        <v>1010</v>
      </c>
      <c r="C96" s="692">
        <f>'[1]Nem.'!F43</f>
        <v>14000</v>
      </c>
    </row>
    <row r="97" spans="1:3" ht="12.75">
      <c r="A97" s="3" t="s">
        <v>484</v>
      </c>
      <c r="B97" s="680" t="s">
        <v>1002</v>
      </c>
      <c r="C97" s="692">
        <f>'[1]Nem.'!F32</f>
        <v>35000</v>
      </c>
    </row>
    <row r="98" spans="1:3" ht="12.75">
      <c r="A98" s="3" t="s">
        <v>484</v>
      </c>
      <c r="B98" s="680" t="s">
        <v>1013</v>
      </c>
      <c r="C98" s="692">
        <f>'[1]Nem.'!F53</f>
        <v>1200</v>
      </c>
    </row>
    <row r="99" spans="1:3" ht="12.75">
      <c r="A99" s="3" t="s">
        <v>484</v>
      </c>
      <c r="B99" s="680" t="s">
        <v>487</v>
      </c>
      <c r="C99" s="692">
        <f>'[1]Nem.'!F63</f>
        <v>9000</v>
      </c>
    </row>
    <row r="100" spans="1:3" ht="12.75">
      <c r="A100" s="3" t="s">
        <v>484</v>
      </c>
      <c r="B100" s="680" t="s">
        <v>488</v>
      </c>
      <c r="C100" s="692">
        <f>'[1]Nem.'!F71</f>
        <v>243470</v>
      </c>
    </row>
    <row r="101" spans="1:3" ht="12.75">
      <c r="A101" s="3" t="s">
        <v>484</v>
      </c>
      <c r="B101" s="680" t="s">
        <v>489</v>
      </c>
      <c r="C101" s="692">
        <f>'[1]Nem.'!F88</f>
        <v>6000</v>
      </c>
    </row>
    <row r="102" spans="1:3" ht="12.75">
      <c r="A102" s="3" t="s">
        <v>484</v>
      </c>
      <c r="B102" s="680" t="s">
        <v>490</v>
      </c>
      <c r="C102" s="692">
        <f>'[1]Nem.'!F99</f>
        <v>56400</v>
      </c>
    </row>
    <row r="103" spans="1:3" ht="12.75">
      <c r="A103" s="3" t="s">
        <v>484</v>
      </c>
      <c r="B103" s="680" t="s">
        <v>55</v>
      </c>
      <c r="C103" s="692">
        <f>'[1]Nem.'!F119</f>
        <v>6200</v>
      </c>
    </row>
    <row r="104" spans="1:3" ht="12.75">
      <c r="A104" s="3" t="s">
        <v>484</v>
      </c>
      <c r="B104" s="680" t="s">
        <v>491</v>
      </c>
      <c r="C104" s="692">
        <f>'[1]Nem.'!F129</f>
        <v>1000</v>
      </c>
    </row>
    <row r="105" spans="1:3" ht="12.75">
      <c r="A105" s="3"/>
      <c r="B105" s="680"/>
      <c r="C105" s="692"/>
    </row>
    <row r="106" spans="1:3" ht="12.75">
      <c r="A106" s="677" t="s">
        <v>948</v>
      </c>
      <c r="B106" s="133"/>
      <c r="C106" s="5">
        <f>SUM(C85:C104)</f>
        <v>4136535</v>
      </c>
    </row>
    <row r="107" spans="1:3" ht="12.75">
      <c r="A107" s="3"/>
      <c r="B107" s="4"/>
      <c r="C107" s="385"/>
    </row>
    <row r="108" spans="1:3" ht="12.75">
      <c r="A108" s="677" t="s">
        <v>464</v>
      </c>
      <c r="B108" s="133"/>
      <c r="C108" s="5">
        <f>C8+C19+C58+C70+C76+C84+C106</f>
        <v>6913560</v>
      </c>
    </row>
  </sheetData>
  <mergeCells count="1">
    <mergeCell ref="A1:C1"/>
  </mergeCells>
  <printOptions/>
  <pageMargins left="0.75" right="0.75" top="1" bottom="1" header="0.4921259845" footer="0.4921259845"/>
  <pageSetup firstPageNumber="35" useFirstPageNumber="1" horizontalDpi="600" verticalDpi="600" orientation="portrait" paperSize="9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8" sqref="I8"/>
    </sheetView>
  </sheetViews>
  <sheetFormatPr defaultColWidth="9.00390625" defaultRowHeight="12.75"/>
  <cols>
    <col min="6" max="6" width="17.75390625" style="0" customWidth="1"/>
  </cols>
  <sheetData>
    <row r="1" ht="20.25">
      <c r="A1" s="98" t="s">
        <v>978</v>
      </c>
    </row>
    <row r="2" ht="12.75" customHeight="1">
      <c r="A2" s="98"/>
    </row>
    <row r="4" spans="1:7" ht="12.75">
      <c r="A4" s="940" t="s">
        <v>347</v>
      </c>
      <c r="B4" s="940"/>
      <c r="C4" s="940"/>
      <c r="D4" s="940"/>
      <c r="E4" s="940"/>
      <c r="F4" s="698" t="s">
        <v>905</v>
      </c>
      <c r="G4" s="699" t="s">
        <v>544</v>
      </c>
    </row>
    <row r="5" spans="1:7" ht="12.75">
      <c r="A5" s="930" t="s">
        <v>1247</v>
      </c>
      <c r="B5" s="930"/>
      <c r="C5" s="930"/>
      <c r="D5" s="930"/>
      <c r="E5" s="930"/>
      <c r="F5" s="678">
        <f>'[1]Zem.'!F113</f>
        <v>36040</v>
      </c>
      <c r="G5" s="679">
        <f>(F5/F20)*100</f>
        <v>0.6038277047007753</v>
      </c>
    </row>
    <row r="6" spans="1:7" ht="12.75">
      <c r="A6" s="930" t="s">
        <v>1248</v>
      </c>
      <c r="B6" s="930"/>
      <c r="C6" s="930"/>
      <c r="D6" s="930"/>
      <c r="E6" s="930"/>
      <c r="F6" s="678">
        <f>'[1]Škol.'!F120</f>
        <v>3755030</v>
      </c>
      <c r="G6" s="679">
        <f>(F6/F20)*100</f>
        <v>62.91318385079223</v>
      </c>
    </row>
    <row r="7" spans="1:7" ht="12.75">
      <c r="A7" s="930" t="s">
        <v>1249</v>
      </c>
      <c r="B7" s="930"/>
      <c r="C7" s="930"/>
      <c r="D7" s="930"/>
      <c r="E7" s="930"/>
      <c r="F7" s="678">
        <f>'[1]Kult'!F162</f>
        <v>120510</v>
      </c>
      <c r="G7" s="679">
        <f>(F7/F20)*100</f>
        <v>2.019069830562997</v>
      </c>
    </row>
    <row r="8" spans="1:7" ht="12.75">
      <c r="A8" s="930" t="s">
        <v>1250</v>
      </c>
      <c r="B8" s="930"/>
      <c r="C8" s="930"/>
      <c r="D8" s="930"/>
      <c r="E8" s="930"/>
      <c r="F8" s="678">
        <f>'[1]Zdrav.'!F118</f>
        <v>177810</v>
      </c>
      <c r="G8" s="679">
        <f>(F8/F20)*100</f>
        <v>2.979095565284263</v>
      </c>
    </row>
    <row r="9" spans="1:7" ht="12.75">
      <c r="A9" s="930" t="s">
        <v>1251</v>
      </c>
      <c r="B9" s="930"/>
      <c r="C9" s="930"/>
      <c r="D9" s="930"/>
      <c r="E9" s="930"/>
      <c r="F9" s="678">
        <f>'[1]ŽP'!F121</f>
        <v>5330</v>
      </c>
      <c r="G9" s="679">
        <f>(F9/F20)*100</f>
        <v>0.08930082314248425</v>
      </c>
    </row>
    <row r="10" spans="1:7" ht="12.75">
      <c r="A10" s="930" t="s">
        <v>1252</v>
      </c>
      <c r="B10" s="930"/>
      <c r="C10" s="930"/>
      <c r="D10" s="930"/>
      <c r="E10" s="930"/>
      <c r="F10" s="678">
        <f>500</f>
        <v>500</v>
      </c>
      <c r="G10" s="679">
        <f>(F10/F20)*100</f>
        <v>0.00837718791205293</v>
      </c>
    </row>
    <row r="11" spans="1:7" ht="12.75">
      <c r="A11" s="930" t="s">
        <v>1253</v>
      </c>
      <c r="B11" s="930"/>
      <c r="C11" s="930"/>
      <c r="D11" s="930"/>
      <c r="E11" s="930"/>
      <c r="F11" s="678">
        <f>'[1]Dopr.'!F117</f>
        <v>1097210</v>
      </c>
      <c r="G11" s="679">
        <f>(F11/F20)*100</f>
        <v>18.383068697967193</v>
      </c>
    </row>
    <row r="12" spans="1:7" ht="12.75">
      <c r="A12" s="930" t="s">
        <v>28</v>
      </c>
      <c r="B12" s="930"/>
      <c r="C12" s="930"/>
      <c r="D12" s="930"/>
      <c r="E12" s="930"/>
      <c r="F12" s="678">
        <f>'[1]Soc.'!F187</f>
        <v>349010</v>
      </c>
      <c r="G12" s="679">
        <f>(F12/F20)*100</f>
        <v>5.847444706371187</v>
      </c>
    </row>
    <row r="13" spans="1:7" ht="12.75">
      <c r="A13" s="930" t="s">
        <v>949</v>
      </c>
      <c r="B13" s="930"/>
      <c r="C13" s="930"/>
      <c r="D13" s="930"/>
      <c r="E13" s="930"/>
      <c r="F13" s="678">
        <f>'[1]PO'!F65</f>
        <v>10020</v>
      </c>
      <c r="G13" s="679">
        <f>(F13/F20)*100</f>
        <v>0.16787884575754072</v>
      </c>
    </row>
    <row r="14" spans="1:7" ht="12.75">
      <c r="A14" s="930" t="s">
        <v>29</v>
      </c>
      <c r="B14" s="930"/>
      <c r="C14" s="930"/>
      <c r="D14" s="930"/>
      <c r="E14" s="930"/>
      <c r="F14" s="678">
        <f>'[1]Zast.'!F69</f>
        <v>37730</v>
      </c>
      <c r="G14" s="679">
        <f>(F14/F20)*100</f>
        <v>0.6321425998435142</v>
      </c>
    </row>
    <row r="15" spans="1:7" ht="12.75">
      <c r="A15" s="930" t="s">
        <v>30</v>
      </c>
      <c r="B15" s="930"/>
      <c r="C15" s="930"/>
      <c r="D15" s="930"/>
      <c r="E15" s="930"/>
      <c r="F15" s="678">
        <f>'[1]Kr.úřad'!F42</f>
        <v>215250</v>
      </c>
      <c r="G15" s="679">
        <f>(F15/F20)*100</f>
        <v>3.606379396138787</v>
      </c>
    </row>
    <row r="16" spans="1:7" ht="12.75">
      <c r="A16" s="930" t="s">
        <v>31</v>
      </c>
      <c r="B16" s="930"/>
      <c r="C16" s="930"/>
      <c r="D16" s="930"/>
      <c r="E16" s="930"/>
      <c r="F16" s="678">
        <f>'[1]Reg.'!F90-23000</f>
        <v>57700</v>
      </c>
      <c r="G16" s="679">
        <f>(F16/F20)*100</f>
        <v>0.9667274850509081</v>
      </c>
    </row>
    <row r="17" spans="1:7" ht="12.75">
      <c r="A17" s="930" t="s">
        <v>32</v>
      </c>
      <c r="B17" s="930"/>
      <c r="C17" s="930"/>
      <c r="D17" s="930"/>
      <c r="E17" s="930"/>
      <c r="F17" s="678">
        <v>87200</v>
      </c>
      <c r="G17" s="679">
        <f>(F17/F20)*100</f>
        <v>1.4609815718620311</v>
      </c>
    </row>
    <row r="18" spans="1:7" ht="12.75">
      <c r="A18" s="930" t="s">
        <v>33</v>
      </c>
      <c r="B18" s="930"/>
      <c r="C18" s="930"/>
      <c r="D18" s="930"/>
      <c r="E18" s="930"/>
      <c r="F18" s="678">
        <f>'[1]Infor.'!F51</f>
        <v>19160</v>
      </c>
      <c r="G18" s="679">
        <f>(F18/F20)*100</f>
        <v>0.32101384078986833</v>
      </c>
    </row>
    <row r="19" spans="1:7" ht="12.75">
      <c r="A19" s="930" t="s">
        <v>35</v>
      </c>
      <c r="B19" s="930"/>
      <c r="C19" s="930"/>
      <c r="D19" s="930"/>
      <c r="E19" s="930"/>
      <c r="F19" s="678">
        <f>'[1]Nuts'!F50</f>
        <v>90</v>
      </c>
      <c r="G19" s="679">
        <f>(F19/F20)*100</f>
        <v>0.0015078938241695275</v>
      </c>
    </row>
    <row r="20" spans="1:7" ht="12.75">
      <c r="A20" s="700" t="s">
        <v>533</v>
      </c>
      <c r="B20" s="701"/>
      <c r="C20" s="701"/>
      <c r="D20" s="701"/>
      <c r="E20" s="702"/>
      <c r="F20" s="703">
        <f>SUM(F5:F19)</f>
        <v>5968590</v>
      </c>
      <c r="G20" s="681">
        <f>(F20/F20)*100</f>
        <v>100</v>
      </c>
    </row>
    <row r="21" spans="1:6" ht="12.75">
      <c r="A21" s="462"/>
      <c r="B21" s="462"/>
      <c r="C21" s="462"/>
      <c r="D21" s="462"/>
      <c r="E21" s="462"/>
      <c r="F21" s="88"/>
    </row>
    <row r="22" spans="1:7" ht="12.75">
      <c r="A22" s="96" t="s">
        <v>1014</v>
      </c>
      <c r="G22" s="11"/>
    </row>
    <row r="23" ht="12.75">
      <c r="A23" s="96"/>
    </row>
  </sheetData>
  <mergeCells count="16">
    <mergeCell ref="A16:E16"/>
    <mergeCell ref="A17:E17"/>
    <mergeCell ref="A18:E18"/>
    <mergeCell ref="A19:E19"/>
    <mergeCell ref="A12:E12"/>
    <mergeCell ref="A13:E13"/>
    <mergeCell ref="A14:E14"/>
    <mergeCell ref="A15:E15"/>
    <mergeCell ref="A8:E8"/>
    <mergeCell ref="A9:E9"/>
    <mergeCell ref="A10:E10"/>
    <mergeCell ref="A11:E11"/>
    <mergeCell ref="A4:E4"/>
    <mergeCell ref="A5:E5"/>
    <mergeCell ref="A6:E6"/>
    <mergeCell ref="A7:E7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6" sqref="I16"/>
    </sheetView>
  </sheetViews>
  <sheetFormatPr defaultColWidth="9.00390625" defaultRowHeight="12.75"/>
  <cols>
    <col min="6" max="6" width="18.125" style="0" customWidth="1"/>
  </cols>
  <sheetData>
    <row r="1" ht="20.25">
      <c r="A1" s="98" t="s">
        <v>979</v>
      </c>
    </row>
    <row r="4" spans="1:7" ht="12.75">
      <c r="A4" s="940" t="s">
        <v>347</v>
      </c>
      <c r="B4" s="940"/>
      <c r="C4" s="940"/>
      <c r="D4" s="940"/>
      <c r="E4" s="940"/>
      <c r="F4" s="704" t="s">
        <v>905</v>
      </c>
      <c r="G4" s="699" t="s">
        <v>544</v>
      </c>
    </row>
    <row r="5" spans="1:7" ht="12.75">
      <c r="A5" s="930" t="s">
        <v>1247</v>
      </c>
      <c r="B5" s="930"/>
      <c r="C5" s="930"/>
      <c r="D5" s="930"/>
      <c r="E5" s="930"/>
      <c r="F5" s="385">
        <f>'[1]Zem.'!F160</f>
        <v>59800</v>
      </c>
      <c r="G5" s="679">
        <f>(F5/F20)*100</f>
        <v>8.395397974153967</v>
      </c>
    </row>
    <row r="6" spans="1:7" ht="12.75">
      <c r="A6" s="930" t="s">
        <v>1248</v>
      </c>
      <c r="B6" s="930"/>
      <c r="C6" s="930"/>
      <c r="D6" s="930"/>
      <c r="E6" s="930"/>
      <c r="F6" s="385">
        <f>'[1]Škol.'!F143</f>
        <v>9500</v>
      </c>
      <c r="G6" s="679">
        <f>(F6/F20)*100</f>
        <v>1.3337170694726201</v>
      </c>
    </row>
    <row r="7" spans="1:7" ht="12.75">
      <c r="A7" s="930" t="s">
        <v>1249</v>
      </c>
      <c r="B7" s="930"/>
      <c r="C7" s="930"/>
      <c r="D7" s="930"/>
      <c r="E7" s="930"/>
      <c r="F7" s="385">
        <f>'[1]Kult'!F178</f>
        <v>300</v>
      </c>
      <c r="G7" s="679">
        <f>(F7/F20)*100</f>
        <v>0.04211738114124064</v>
      </c>
    </row>
    <row r="8" spans="1:7" ht="12.75">
      <c r="A8" s="930" t="s">
        <v>1250</v>
      </c>
      <c r="B8" s="930"/>
      <c r="C8" s="930"/>
      <c r="D8" s="930"/>
      <c r="E8" s="930"/>
      <c r="F8" s="385">
        <f>'[1]Zdrav.'!F163</f>
        <v>180000</v>
      </c>
      <c r="G8" s="679">
        <f>(F8/F20)*100</f>
        <v>25.270428684744385</v>
      </c>
    </row>
    <row r="9" spans="1:7" ht="12.75">
      <c r="A9" s="930" t="s">
        <v>1251</v>
      </c>
      <c r="B9" s="930"/>
      <c r="C9" s="930"/>
      <c r="D9" s="930"/>
      <c r="E9" s="930"/>
      <c r="F9" s="385">
        <f>'[1]ŽP'!F137</f>
        <v>0</v>
      </c>
      <c r="G9" s="679">
        <f>(F9/F20)*100</f>
        <v>0</v>
      </c>
    </row>
    <row r="10" spans="1:7" ht="12.75">
      <c r="A10" s="930" t="s">
        <v>1252</v>
      </c>
      <c r="B10" s="930"/>
      <c r="C10" s="930"/>
      <c r="D10" s="930"/>
      <c r="E10" s="930"/>
      <c r="F10" s="385">
        <v>7730</v>
      </c>
      <c r="G10" s="679">
        <f>(F10/F20)*100</f>
        <v>1.0852245207393003</v>
      </c>
    </row>
    <row r="11" spans="1:7" ht="12.75">
      <c r="A11" s="930" t="s">
        <v>1253</v>
      </c>
      <c r="B11" s="930"/>
      <c r="C11" s="930"/>
      <c r="D11" s="930"/>
      <c r="E11" s="930"/>
      <c r="F11" s="385">
        <f>'[1]Dopr.'!F133</f>
        <v>0</v>
      </c>
      <c r="G11" s="679">
        <f>(F11/F20)*100</f>
        <v>0</v>
      </c>
    </row>
    <row r="12" spans="1:7" ht="12.75">
      <c r="A12" s="930" t="s">
        <v>28</v>
      </c>
      <c r="B12" s="930"/>
      <c r="C12" s="930"/>
      <c r="D12" s="930"/>
      <c r="E12" s="930"/>
      <c r="F12" s="385">
        <f>'[1]Soc.'!F203</f>
        <v>1250</v>
      </c>
      <c r="G12" s="679">
        <f>(F12/F20)*100</f>
        <v>0.17548908808850266</v>
      </c>
    </row>
    <row r="13" spans="1:7" ht="12.75">
      <c r="A13" s="930" t="s">
        <v>949</v>
      </c>
      <c r="B13" s="930"/>
      <c r="C13" s="930"/>
      <c r="D13" s="930"/>
      <c r="E13" s="930"/>
      <c r="F13" s="385">
        <f>'[1]PO'!F113</f>
        <v>5000</v>
      </c>
      <c r="G13" s="679">
        <f>(F13/F20)*100</f>
        <v>0.7019563523540107</v>
      </c>
    </row>
    <row r="14" spans="1:7" ht="12.75">
      <c r="A14" s="930" t="s">
        <v>29</v>
      </c>
      <c r="B14" s="930"/>
      <c r="C14" s="930"/>
      <c r="D14" s="930"/>
      <c r="E14" s="930"/>
      <c r="F14" s="385">
        <f>'[1]Zast.'!F83</f>
        <v>100</v>
      </c>
      <c r="G14" s="679">
        <f>(F14/F20)*100</f>
        <v>0.014039127047080213</v>
      </c>
    </row>
    <row r="15" spans="1:7" ht="12.75">
      <c r="A15" s="930" t="s">
        <v>30</v>
      </c>
      <c r="B15" s="930"/>
      <c r="C15" s="930"/>
      <c r="D15" s="930"/>
      <c r="E15" s="930"/>
      <c r="F15" s="385">
        <f>'[1]Kr.úřad'!F68</f>
        <v>3000</v>
      </c>
      <c r="G15" s="679">
        <f>(F15/F20)*100</f>
        <v>0.4211738114124064</v>
      </c>
    </row>
    <row r="16" spans="1:7" ht="12.75">
      <c r="A16" s="930" t="s">
        <v>31</v>
      </c>
      <c r="B16" s="930"/>
      <c r="C16" s="930"/>
      <c r="D16" s="930"/>
      <c r="E16" s="930"/>
      <c r="F16" s="385">
        <f>23000</f>
        <v>23000</v>
      </c>
      <c r="G16" s="679">
        <f>(F16/F20)*100</f>
        <v>3.228999220828449</v>
      </c>
    </row>
    <row r="17" spans="1:7" ht="12.75">
      <c r="A17" s="930" t="s">
        <v>32</v>
      </c>
      <c r="B17" s="930"/>
      <c r="C17" s="930"/>
      <c r="D17" s="930"/>
      <c r="E17" s="930"/>
      <c r="F17" s="385">
        <f>340465+5800+69500</f>
        <v>415765</v>
      </c>
      <c r="G17" s="679">
        <f>(F17/F20)*100</f>
        <v>58.369776567293044</v>
      </c>
    </row>
    <row r="18" spans="1:7" ht="12.75">
      <c r="A18" s="930" t="s">
        <v>33</v>
      </c>
      <c r="B18" s="930"/>
      <c r="C18" s="930"/>
      <c r="D18" s="930"/>
      <c r="E18" s="930"/>
      <c r="F18" s="385">
        <f>'[1]Infor.'!F87</f>
        <v>6850</v>
      </c>
      <c r="G18" s="679">
        <f>(F18/F20)*100</f>
        <v>0.9616802027249947</v>
      </c>
    </row>
    <row r="19" spans="1:7" ht="12.75">
      <c r="A19" s="930" t="s">
        <v>35</v>
      </c>
      <c r="B19" s="930"/>
      <c r="C19" s="930"/>
      <c r="D19" s="930"/>
      <c r="E19" s="930"/>
      <c r="F19" s="385">
        <v>0</v>
      </c>
      <c r="G19" s="679">
        <f>(F19/F20)*100</f>
        <v>0</v>
      </c>
    </row>
    <row r="20" spans="1:7" ht="12.75">
      <c r="A20" s="700" t="s">
        <v>533</v>
      </c>
      <c r="B20" s="701"/>
      <c r="C20" s="701"/>
      <c r="D20" s="701"/>
      <c r="E20" s="702"/>
      <c r="F20" s="703">
        <f>SUM(F5:F19)</f>
        <v>712295</v>
      </c>
      <c r="G20" s="681">
        <f>(F20/F20)*100</f>
        <v>100</v>
      </c>
    </row>
    <row r="21" spans="1:7" ht="12.75">
      <c r="A21" s="462"/>
      <c r="B21" s="462"/>
      <c r="C21" s="462"/>
      <c r="D21" s="462"/>
      <c r="E21" s="462"/>
      <c r="F21" s="88"/>
      <c r="G21" s="62"/>
    </row>
    <row r="22" ht="12.75">
      <c r="A22" s="96" t="s">
        <v>1031</v>
      </c>
    </row>
    <row r="23" ht="12.75">
      <c r="A23" s="96"/>
    </row>
  </sheetData>
  <mergeCells count="16">
    <mergeCell ref="A16:E16"/>
    <mergeCell ref="A17:E17"/>
    <mergeCell ref="A18:E18"/>
    <mergeCell ref="A19:E19"/>
    <mergeCell ref="A12:E12"/>
    <mergeCell ref="A13:E13"/>
    <mergeCell ref="A14:E14"/>
    <mergeCell ref="A15:E15"/>
    <mergeCell ref="A8:E8"/>
    <mergeCell ref="A9:E9"/>
    <mergeCell ref="A10:E10"/>
    <mergeCell ref="A11:E11"/>
    <mergeCell ref="A4:E4"/>
    <mergeCell ref="A5:E5"/>
    <mergeCell ref="A6:E6"/>
    <mergeCell ref="A7:E7"/>
  </mergeCells>
  <printOptions/>
  <pageMargins left="0.75" right="0.75" top="1" bottom="1" header="0.4921259845" footer="0.4921259845"/>
  <pageSetup firstPageNumber="3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E15" sqref="E15"/>
    </sheetView>
  </sheetViews>
  <sheetFormatPr defaultColWidth="9.00390625" defaultRowHeight="12.75"/>
  <cols>
    <col min="1" max="1" width="45.375" style="0" customWidth="1"/>
    <col min="2" max="2" width="8.00390625" style="0" customWidth="1"/>
    <col min="3" max="3" width="14.25390625" style="0" customWidth="1"/>
  </cols>
  <sheetData>
    <row r="1" ht="20.25">
      <c r="A1" s="666" t="s">
        <v>980</v>
      </c>
    </row>
    <row r="2" ht="20.25" customHeight="1">
      <c r="A2" s="98" t="s">
        <v>981</v>
      </c>
    </row>
    <row r="4" spans="1:3" ht="12.75">
      <c r="A4" s="133" t="s">
        <v>950</v>
      </c>
      <c r="B4" s="677" t="s">
        <v>408</v>
      </c>
      <c r="C4" s="677" t="s">
        <v>905</v>
      </c>
    </row>
    <row r="5" spans="1:3" ht="12.75">
      <c r="A5" s="4" t="s">
        <v>951</v>
      </c>
      <c r="B5" s="3">
        <v>1000</v>
      </c>
      <c r="C5" s="385">
        <f>'[1]Souhrn'!I23</f>
        <v>1097210</v>
      </c>
    </row>
    <row r="6" spans="1:3" ht="12.75">
      <c r="A6" s="4" t="s">
        <v>68</v>
      </c>
      <c r="B6" s="3">
        <v>1400</v>
      </c>
      <c r="C6" s="385">
        <v>700</v>
      </c>
    </row>
    <row r="7" spans="1:3" ht="12.75">
      <c r="A7" s="4" t="s">
        <v>1086</v>
      </c>
      <c r="B7" s="3">
        <v>1500</v>
      </c>
      <c r="C7" s="385">
        <f>'[1]Souhrn'!I25</f>
        <v>15020</v>
      </c>
    </row>
    <row r="8" spans="1:3" ht="12.75">
      <c r="A8" s="4" t="s">
        <v>952</v>
      </c>
      <c r="B8" s="3">
        <v>1600</v>
      </c>
      <c r="C8" s="385">
        <f>'[1]Souhrn'!I30</f>
        <v>26010</v>
      </c>
    </row>
    <row r="9" spans="1:4" ht="12.75">
      <c r="A9" s="705" t="s">
        <v>953</v>
      </c>
      <c r="B9" s="664">
        <v>1700</v>
      </c>
      <c r="C9" s="385">
        <f>'[1]Souhrn'!I32+190+3630</f>
        <v>147495</v>
      </c>
      <c r="D9" s="125"/>
    </row>
    <row r="10" spans="1:3" ht="12.75">
      <c r="A10" s="705" t="s">
        <v>954</v>
      </c>
      <c r="B10" s="664">
        <v>1800</v>
      </c>
      <c r="C10" s="385">
        <f>'[1]Souhrn'!I26-700-190</f>
        <v>36940</v>
      </c>
    </row>
    <row r="11" spans="1:3" ht="12.75">
      <c r="A11" s="4" t="s">
        <v>955</v>
      </c>
      <c r="B11" s="3">
        <v>1900</v>
      </c>
      <c r="C11" s="385">
        <f>'[1]Souhrn'!I27-3630</f>
        <v>214620</v>
      </c>
    </row>
    <row r="12" spans="1:3" ht="12.75">
      <c r="A12" s="4" t="s">
        <v>956</v>
      </c>
      <c r="B12" s="3">
        <v>2000</v>
      </c>
      <c r="C12" s="385">
        <f>'[1]Souhrn'!I17</f>
        <v>95840</v>
      </c>
    </row>
    <row r="13" spans="1:3" ht="12.75">
      <c r="A13" s="4" t="s">
        <v>957</v>
      </c>
      <c r="B13" s="3">
        <v>3000</v>
      </c>
      <c r="C13" s="385">
        <f>'[1]Souhrn'!I18</f>
        <v>3773530</v>
      </c>
    </row>
    <row r="14" spans="1:3" ht="12.75">
      <c r="A14" s="4" t="s">
        <v>958</v>
      </c>
      <c r="B14" s="3">
        <v>4000</v>
      </c>
      <c r="C14" s="385">
        <f>'[1]Souhrn'!I19</f>
        <v>120810</v>
      </c>
    </row>
    <row r="15" spans="1:3" ht="12.75">
      <c r="A15" s="705" t="s">
        <v>959</v>
      </c>
      <c r="B15" s="664" t="s">
        <v>69</v>
      </c>
      <c r="C15" s="385">
        <f>'[1]Souhrn'!I24+'[1]Souhrn'!I20</f>
        <v>788070</v>
      </c>
    </row>
    <row r="16" spans="1:3" ht="12.75">
      <c r="A16" s="4" t="s">
        <v>960</v>
      </c>
      <c r="B16" s="3">
        <v>6000</v>
      </c>
      <c r="C16" s="385">
        <f>'[1]Souhrn'!I21</f>
        <v>5330</v>
      </c>
    </row>
    <row r="17" spans="1:3" ht="12.75">
      <c r="A17" s="4" t="s">
        <v>961</v>
      </c>
      <c r="B17" s="3">
        <v>7000</v>
      </c>
      <c r="C17" s="385">
        <f>'[1]Souhrn'!I22</f>
        <v>8230</v>
      </c>
    </row>
    <row r="18" spans="1:3" ht="12.75">
      <c r="A18" s="705" t="s">
        <v>962</v>
      </c>
      <c r="B18" s="664">
        <v>8000</v>
      </c>
      <c r="C18" s="385">
        <f>'[1]Souhrn'!I29</f>
        <v>502965</v>
      </c>
    </row>
    <row r="19" spans="1:3" ht="12.75">
      <c r="A19" s="706" t="s">
        <v>963</v>
      </c>
      <c r="B19" s="8">
        <v>9000</v>
      </c>
      <c r="C19" s="385">
        <f>'[1]Souhrn'!I28</f>
        <v>80700</v>
      </c>
    </row>
    <row r="20" spans="1:3" ht="12.75">
      <c r="A20" s="706" t="s">
        <v>1036</v>
      </c>
      <c r="B20" s="8">
        <v>9100</v>
      </c>
      <c r="C20" s="385">
        <f>'[1]Souhrn'!I31</f>
        <v>90</v>
      </c>
    </row>
    <row r="21" spans="1:3" ht="12.75">
      <c r="A21" s="707" t="s">
        <v>533</v>
      </c>
      <c r="B21" s="9"/>
      <c r="C21" s="99">
        <f>SUM(C5:C20)</f>
        <v>6913560</v>
      </c>
    </row>
    <row r="23" ht="12.75">
      <c r="A23" s="96"/>
    </row>
  </sheetData>
  <printOptions/>
  <pageMargins left="0.75" right="0.75" top="1" bottom="1" header="0.4921259845" footer="0.4921259845"/>
  <pageSetup firstPageNumber="3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3">
      <selection activeCell="A56" sqref="A56"/>
    </sheetView>
  </sheetViews>
  <sheetFormatPr defaultColWidth="9.00390625" defaultRowHeight="12.75"/>
  <cols>
    <col min="1" max="1" width="43.75390625" style="0" customWidth="1"/>
    <col min="3" max="3" width="27.625" style="0" customWidth="1"/>
  </cols>
  <sheetData>
    <row r="1" spans="1:3" ht="27.75" customHeight="1">
      <c r="A1" s="785" t="s">
        <v>495</v>
      </c>
      <c r="B1" s="785"/>
      <c r="C1" s="785"/>
    </row>
    <row r="2" spans="1:3" ht="12.75" customHeight="1">
      <c r="A2" s="785"/>
      <c r="B2" s="785"/>
      <c r="C2" s="785"/>
    </row>
    <row r="3" spans="1:3" ht="12.75" customHeight="1">
      <c r="A3" s="785"/>
      <c r="B3" s="785"/>
      <c r="C3" s="785"/>
    </row>
    <row r="4" spans="1:3" ht="12.75">
      <c r="A4" s="785"/>
      <c r="B4" s="785"/>
      <c r="C4" s="785"/>
    </row>
    <row r="5" spans="1:8" ht="12.75">
      <c r="A5" s="785"/>
      <c r="B5" s="785"/>
      <c r="C5" s="785"/>
      <c r="D5" s="674"/>
      <c r="E5" s="674"/>
      <c r="F5" s="674"/>
      <c r="G5" s="674"/>
      <c r="H5" s="674"/>
    </row>
    <row r="6" spans="1:8" ht="12.75">
      <c r="A6" s="785"/>
      <c r="B6" s="785"/>
      <c r="C6" s="785"/>
      <c r="D6" s="393"/>
      <c r="E6" s="393"/>
      <c r="F6" s="393"/>
      <c r="G6" s="393"/>
      <c r="H6" s="393"/>
    </row>
    <row r="7" spans="1:8" ht="12.75" customHeight="1">
      <c r="A7" s="785"/>
      <c r="B7" s="785"/>
      <c r="C7" s="785"/>
      <c r="D7" s="674"/>
      <c r="E7" s="674"/>
      <c r="F7" s="674"/>
      <c r="G7" s="674"/>
      <c r="H7" s="674"/>
    </row>
    <row r="8" spans="1:8" ht="12.75">
      <c r="A8" s="785"/>
      <c r="B8" s="785"/>
      <c r="C8" s="785"/>
      <c r="D8" s="393"/>
      <c r="E8" s="393"/>
      <c r="F8" s="393"/>
      <c r="G8" s="393"/>
      <c r="H8" s="393"/>
    </row>
    <row r="9" spans="1:8" ht="12.75">
      <c r="A9" s="785"/>
      <c r="B9" s="785"/>
      <c r="C9" s="785"/>
      <c r="D9" s="393"/>
      <c r="E9" s="393"/>
      <c r="F9" s="393"/>
      <c r="G9" s="393"/>
      <c r="H9" s="393"/>
    </row>
    <row r="10" spans="1:8" ht="12.75">
      <c r="A10" s="785"/>
      <c r="B10" s="785"/>
      <c r="C10" s="785"/>
      <c r="D10" s="393"/>
      <c r="E10" s="393"/>
      <c r="F10" s="393"/>
      <c r="G10" s="393"/>
      <c r="H10" s="393"/>
    </row>
    <row r="11" spans="1:8" ht="12.75">
      <c r="A11" s="785"/>
      <c r="B11" s="785"/>
      <c r="C11" s="785"/>
      <c r="D11" s="393"/>
      <c r="E11" s="393"/>
      <c r="F11" s="393"/>
      <c r="G11" s="393"/>
      <c r="H11" s="393"/>
    </row>
    <row r="12" spans="1:8" ht="12.75">
      <c r="A12" s="785"/>
      <c r="B12" s="785"/>
      <c r="C12" s="785"/>
      <c r="D12" s="393"/>
      <c r="E12" s="393"/>
      <c r="F12" s="393"/>
      <c r="G12" s="393"/>
      <c r="H12" s="393"/>
    </row>
    <row r="13" spans="1:8" ht="12.75">
      <c r="A13" s="785"/>
      <c r="B13" s="785"/>
      <c r="C13" s="785"/>
      <c r="D13" s="393"/>
      <c r="E13" s="393"/>
      <c r="F13" s="393"/>
      <c r="G13" s="393"/>
      <c r="H13" s="393"/>
    </row>
    <row r="14" spans="1:8" ht="12.75">
      <c r="A14" s="785"/>
      <c r="B14" s="785"/>
      <c r="C14" s="785"/>
      <c r="D14" s="393"/>
      <c r="E14" s="393"/>
      <c r="F14" s="393"/>
      <c r="G14" s="393"/>
      <c r="H14" s="393"/>
    </row>
    <row r="15" spans="1:3" ht="12.75">
      <c r="A15" s="785"/>
      <c r="B15" s="785"/>
      <c r="C15" s="785"/>
    </row>
    <row r="16" spans="1:3" ht="12.75">
      <c r="A16" s="785"/>
      <c r="B16" s="785"/>
      <c r="C16" s="785"/>
    </row>
    <row r="17" spans="1:3" ht="12.75">
      <c r="A17" s="785"/>
      <c r="B17" s="785"/>
      <c r="C17" s="785"/>
    </row>
    <row r="18" spans="1:3" ht="12.75">
      <c r="A18" s="785"/>
      <c r="B18" s="785"/>
      <c r="C18" s="785"/>
    </row>
    <row r="19" spans="1:3" ht="12.75">
      <c r="A19" s="785"/>
      <c r="B19" s="785"/>
      <c r="C19" s="785"/>
    </row>
    <row r="20" spans="1:3" ht="12.75">
      <c r="A20" s="785"/>
      <c r="B20" s="785"/>
      <c r="C20" s="785"/>
    </row>
    <row r="21" spans="1:3" ht="12.75">
      <c r="A21" s="785"/>
      <c r="B21" s="785"/>
      <c r="C21" s="785"/>
    </row>
    <row r="22" spans="1:3" ht="12.75">
      <c r="A22" s="785"/>
      <c r="B22" s="785"/>
      <c r="C22" s="785"/>
    </row>
    <row r="23" spans="1:3" ht="12.75">
      <c r="A23" s="785"/>
      <c r="B23" s="785"/>
      <c r="C23" s="785"/>
    </row>
    <row r="24" spans="1:3" ht="12.75">
      <c r="A24" s="785"/>
      <c r="B24" s="785"/>
      <c r="C24" s="785"/>
    </row>
    <row r="25" spans="1:3" ht="12.75">
      <c r="A25" s="785"/>
      <c r="B25" s="785"/>
      <c r="C25" s="785"/>
    </row>
    <row r="26" spans="1:3" ht="12.75">
      <c r="A26" s="785"/>
      <c r="B26" s="785"/>
      <c r="C26" s="785"/>
    </row>
    <row r="27" spans="1:3" ht="12.75">
      <c r="A27" s="785"/>
      <c r="B27" s="785"/>
      <c r="C27" s="785"/>
    </row>
    <row r="28" spans="1:3" ht="12.75">
      <c r="A28" s="785"/>
      <c r="B28" s="785"/>
      <c r="C28" s="785"/>
    </row>
    <row r="29" spans="1:3" ht="12.75">
      <c r="A29" s="785"/>
      <c r="B29" s="785"/>
      <c r="C29" s="785"/>
    </row>
    <row r="30" spans="1:3" ht="12.75">
      <c r="A30" s="785"/>
      <c r="B30" s="785"/>
      <c r="C30" s="785"/>
    </row>
    <row r="31" spans="1:3" ht="12.75">
      <c r="A31" s="785"/>
      <c r="B31" s="785"/>
      <c r="C31" s="785"/>
    </row>
    <row r="32" spans="1:3" ht="12.75">
      <c r="A32" s="785"/>
      <c r="B32" s="785"/>
      <c r="C32" s="785"/>
    </row>
    <row r="33" spans="1:3" ht="12.75">
      <c r="A33" s="785"/>
      <c r="B33" s="785"/>
      <c r="C33" s="785"/>
    </row>
    <row r="34" spans="1:3" ht="12.75">
      <c r="A34" s="785"/>
      <c r="B34" s="785"/>
      <c r="C34" s="785"/>
    </row>
    <row r="35" spans="1:3" ht="12.75">
      <c r="A35" s="785"/>
      <c r="B35" s="785"/>
      <c r="C35" s="785"/>
    </row>
    <row r="36" spans="1:3" ht="12.75">
      <c r="A36" s="785"/>
      <c r="B36" s="785"/>
      <c r="C36" s="785"/>
    </row>
    <row r="37" spans="1:3" ht="12.75">
      <c r="A37" s="785"/>
      <c r="B37" s="785"/>
      <c r="C37" s="785"/>
    </row>
    <row r="38" spans="1:3" ht="12.75">
      <c r="A38" s="785"/>
      <c r="B38" s="785"/>
      <c r="C38" s="785"/>
    </row>
    <row r="39" spans="1:3" ht="12.75">
      <c r="A39" s="785"/>
      <c r="B39" s="785"/>
      <c r="C39" s="785"/>
    </row>
    <row r="40" spans="1:3" ht="12.75">
      <c r="A40" s="785"/>
      <c r="B40" s="785"/>
      <c r="C40" s="785"/>
    </row>
    <row r="41" spans="1:3" ht="12.75">
      <c r="A41" s="785"/>
      <c r="B41" s="785"/>
      <c r="C41" s="785"/>
    </row>
    <row r="42" spans="1:3" ht="12.75">
      <c r="A42" s="785"/>
      <c r="B42" s="785"/>
      <c r="C42" s="785"/>
    </row>
    <row r="43" spans="1:3" ht="12.75">
      <c r="A43" s="785"/>
      <c r="B43" s="785"/>
      <c r="C43" s="785"/>
    </row>
    <row r="44" spans="1:3" ht="12.75">
      <c r="A44" s="785"/>
      <c r="B44" s="785"/>
      <c r="C44" s="785"/>
    </row>
    <row r="45" spans="1:3" ht="12.75">
      <c r="A45" s="785"/>
      <c r="B45" s="785"/>
      <c r="C45" s="785"/>
    </row>
    <row r="46" spans="1:3" ht="12.75">
      <c r="A46" s="785"/>
      <c r="B46" s="785"/>
      <c r="C46" s="785"/>
    </row>
    <row r="47" spans="1:3" ht="12.75">
      <c r="A47" s="785"/>
      <c r="B47" s="785"/>
      <c r="C47" s="785"/>
    </row>
    <row r="48" spans="1:3" ht="12.75">
      <c r="A48" s="785"/>
      <c r="B48" s="785"/>
      <c r="C48" s="785"/>
    </row>
    <row r="49" spans="1:3" ht="12.75">
      <c r="A49" s="785"/>
      <c r="B49" s="785"/>
      <c r="C49" s="785"/>
    </row>
    <row r="50" spans="1:3" ht="12.75">
      <c r="A50" s="785"/>
      <c r="B50" s="785"/>
      <c r="C50" s="785"/>
    </row>
    <row r="51" spans="1:3" ht="12.75">
      <c r="A51" s="785"/>
      <c r="B51" s="785"/>
      <c r="C51" s="785"/>
    </row>
    <row r="52" spans="1:3" ht="12.75">
      <c r="A52" s="785"/>
      <c r="B52" s="785"/>
      <c r="C52" s="785"/>
    </row>
    <row r="53" spans="1:3" ht="12.75">
      <c r="A53" s="785"/>
      <c r="B53" s="785"/>
      <c r="C53" s="785"/>
    </row>
    <row r="54" spans="1:3" ht="12.75">
      <c r="A54" s="785"/>
      <c r="B54" s="785"/>
      <c r="C54" s="785"/>
    </row>
    <row r="55" spans="1:3" ht="12.75">
      <c r="A55" s="785"/>
      <c r="B55" s="785"/>
      <c r="C55" s="785"/>
    </row>
  </sheetData>
  <mergeCells count="1">
    <mergeCell ref="A1:C55"/>
  </mergeCells>
  <printOptions/>
  <pageMargins left="0.75" right="0.75" top="1" bottom="1" header="0.4921259845" footer="0.4921259845"/>
  <pageSetup firstPageNumber="4" useFirstPageNumber="1" horizontalDpi="200" verticalDpi="200" orientation="portrait" paperSize="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22">
      <selection activeCell="C35" sqref="C35"/>
    </sheetView>
  </sheetViews>
  <sheetFormatPr defaultColWidth="9.00390625" defaultRowHeight="12.75"/>
  <cols>
    <col min="1" max="1" width="34.25390625" style="0" customWidth="1"/>
    <col min="2" max="2" width="13.875" style="11" customWidth="1"/>
    <col min="3" max="3" width="14.25390625" style="0" customWidth="1"/>
    <col min="4" max="4" width="25.375" style="0" customWidth="1"/>
  </cols>
  <sheetData>
    <row r="1" ht="20.25">
      <c r="A1" s="98" t="s">
        <v>982</v>
      </c>
    </row>
    <row r="2" ht="20.25">
      <c r="A2" s="98" t="s">
        <v>983</v>
      </c>
    </row>
    <row r="4" ht="15.75">
      <c r="A4" s="1" t="s">
        <v>984</v>
      </c>
    </row>
    <row r="6" spans="1:4" ht="24.75" customHeight="1">
      <c r="A6" s="708" t="s">
        <v>965</v>
      </c>
      <c r="B6" s="709" t="s">
        <v>973</v>
      </c>
      <c r="C6" s="710" t="s">
        <v>969</v>
      </c>
      <c r="D6" s="708" t="s">
        <v>966</v>
      </c>
    </row>
    <row r="7" spans="1:4" ht="12.75">
      <c r="A7" s="199" t="s">
        <v>1015</v>
      </c>
      <c r="B7" s="711">
        <f>'[1]Příjmy'!F14</f>
        <v>2957180</v>
      </c>
      <c r="C7" s="4" t="s">
        <v>1020</v>
      </c>
      <c r="D7" s="199"/>
    </row>
    <row r="8" spans="1:4" ht="12.75">
      <c r="A8" s="199" t="s">
        <v>42</v>
      </c>
      <c r="B8" s="711">
        <f>'[1]Příjmy'!F31</f>
        <v>1100</v>
      </c>
      <c r="C8" s="4" t="s">
        <v>1020</v>
      </c>
      <c r="D8" s="199"/>
    </row>
    <row r="9" spans="1:4" ht="12.75">
      <c r="A9" s="712" t="s">
        <v>904</v>
      </c>
      <c r="B9" s="711">
        <f>'[1]Příjmy'!F32</f>
        <v>8000</v>
      </c>
      <c r="C9" s="4" t="s">
        <v>1020</v>
      </c>
      <c r="D9" s="199"/>
    </row>
    <row r="10" spans="1:4" ht="12.75">
      <c r="A10" s="713" t="s">
        <v>46</v>
      </c>
      <c r="B10" s="714">
        <f>'[1]Příjmy'!F33</f>
        <v>43400</v>
      </c>
      <c r="C10" s="4" t="s">
        <v>1020</v>
      </c>
      <c r="D10" s="715"/>
    </row>
    <row r="11" spans="1:4" ht="25.5">
      <c r="A11" s="199" t="s">
        <v>1016</v>
      </c>
      <c r="B11" s="385">
        <f>'[1]Příjmy'!F34</f>
        <v>38300</v>
      </c>
      <c r="C11" s="4" t="s">
        <v>1020</v>
      </c>
      <c r="D11" s="199"/>
    </row>
    <row r="12" spans="1:4" ht="12.75">
      <c r="A12" s="199" t="s">
        <v>62</v>
      </c>
      <c r="B12" s="385">
        <f>'[1]Příjmy'!F35</f>
        <v>141700</v>
      </c>
      <c r="C12" s="4" t="s">
        <v>1020</v>
      </c>
      <c r="D12" s="199"/>
    </row>
    <row r="13" spans="1:4" ht="25.5">
      <c r="A13" s="199" t="s">
        <v>57</v>
      </c>
      <c r="B13" s="385">
        <f>'[1]Příjmy'!F36</f>
        <v>1500</v>
      </c>
      <c r="C13" s="4" t="s">
        <v>1021</v>
      </c>
      <c r="D13" s="715" t="s">
        <v>73</v>
      </c>
    </row>
    <row r="14" spans="1:4" ht="51">
      <c r="A14" s="199" t="s">
        <v>47</v>
      </c>
      <c r="B14" s="385">
        <f>'[1]Příjmy'!F37</f>
        <v>12000</v>
      </c>
      <c r="C14" s="4" t="s">
        <v>1021</v>
      </c>
      <c r="D14" s="199" t="s">
        <v>1033</v>
      </c>
    </row>
    <row r="15" spans="1:4" ht="12.75">
      <c r="A15" s="199" t="s">
        <v>70</v>
      </c>
      <c r="B15" s="385">
        <f>'[1]Příjmy'!F38</f>
        <v>1000</v>
      </c>
      <c r="C15" s="4" t="s">
        <v>1020</v>
      </c>
      <c r="D15" s="199"/>
    </row>
    <row r="16" spans="1:4" ht="25.5">
      <c r="A16" s="199" t="s">
        <v>1018</v>
      </c>
      <c r="B16" s="385">
        <v>3910</v>
      </c>
      <c r="C16" s="4" t="s">
        <v>1021</v>
      </c>
      <c r="D16" s="199" t="s">
        <v>1022</v>
      </c>
    </row>
    <row r="17" spans="1:4" ht="25.5">
      <c r="A17" s="199" t="s">
        <v>1019</v>
      </c>
      <c r="B17" s="385">
        <v>59826</v>
      </c>
      <c r="C17" s="4" t="s">
        <v>1021</v>
      </c>
      <c r="D17" s="199" t="s">
        <v>1023</v>
      </c>
    </row>
    <row r="18" spans="1:4" ht="12.75">
      <c r="A18" s="715" t="s">
        <v>1017</v>
      </c>
      <c r="B18" s="716">
        <v>3428885</v>
      </c>
      <c r="C18" s="717" t="s">
        <v>1021</v>
      </c>
      <c r="D18" s="715" t="s">
        <v>1025</v>
      </c>
    </row>
    <row r="19" spans="1:4" ht="38.25">
      <c r="A19" s="715" t="s">
        <v>71</v>
      </c>
      <c r="B19" s="716">
        <v>286061</v>
      </c>
      <c r="C19" s="717" t="s">
        <v>1021</v>
      </c>
      <c r="D19" s="715" t="s">
        <v>1024</v>
      </c>
    </row>
    <row r="20" spans="1:4" ht="12.75">
      <c r="A20" s="715" t="s">
        <v>72</v>
      </c>
      <c r="B20" s="716">
        <v>1500</v>
      </c>
      <c r="C20" s="717" t="s">
        <v>1021</v>
      </c>
      <c r="D20" s="715" t="s">
        <v>73</v>
      </c>
    </row>
    <row r="21" spans="1:4" ht="12.75">
      <c r="A21" s="715" t="s">
        <v>48</v>
      </c>
      <c r="B21" s="385">
        <v>2000</v>
      </c>
      <c r="C21" s="717" t="s">
        <v>1020</v>
      </c>
      <c r="D21" s="199"/>
    </row>
    <row r="22" spans="1:4" ht="25.5">
      <c r="A22" s="715" t="s">
        <v>926</v>
      </c>
      <c r="B22" s="716">
        <v>3003</v>
      </c>
      <c r="C22" s="717" t="s">
        <v>1020</v>
      </c>
      <c r="D22" s="199"/>
    </row>
    <row r="23" spans="1:4" ht="12.75">
      <c r="A23" s="199" t="s">
        <v>1035</v>
      </c>
      <c r="B23" s="385">
        <f>'[1]Příjmy'!F196</f>
        <v>24195</v>
      </c>
      <c r="C23" s="717" t="s">
        <v>1021</v>
      </c>
      <c r="D23" s="199"/>
    </row>
    <row r="24" spans="1:4" ht="12.75">
      <c r="A24" s="133" t="s">
        <v>407</v>
      </c>
      <c r="B24" s="5">
        <f>SUM(B7:B23)</f>
        <v>7013560</v>
      </c>
      <c r="C24" s="133"/>
      <c r="D24" s="133"/>
    </row>
    <row r="26" spans="1:3" ht="12.75">
      <c r="A26" t="s">
        <v>967</v>
      </c>
      <c r="B26" s="11">
        <f>B13+B14+B16+B17+B18+B19+B20+B23</f>
        <v>3817877</v>
      </c>
      <c r="C26" s="718" t="s">
        <v>663</v>
      </c>
    </row>
    <row r="27" spans="1:3" ht="12.75">
      <c r="A27" t="s">
        <v>968</v>
      </c>
      <c r="B27" s="11">
        <f>B7+B8+B9+B10+B11+B12+B15+B21+B22</f>
        <v>3195683</v>
      </c>
      <c r="C27" s="718" t="s">
        <v>663</v>
      </c>
    </row>
    <row r="41" ht="15.75">
      <c r="A41" s="1" t="s">
        <v>985</v>
      </c>
    </row>
    <row r="43" spans="1:4" ht="38.25" customHeight="1">
      <c r="A43" s="708" t="s">
        <v>970</v>
      </c>
      <c r="B43" s="709" t="s">
        <v>971</v>
      </c>
      <c r="C43" s="710" t="s">
        <v>972</v>
      </c>
      <c r="D43" s="708" t="s">
        <v>407</v>
      </c>
    </row>
    <row r="44" spans="1:4" ht="12.75">
      <c r="A44" s="132" t="s">
        <v>1247</v>
      </c>
      <c r="B44" s="693">
        <v>12000</v>
      </c>
      <c r="C44" s="693">
        <f>'[1]Souhrn'!I17-12000</f>
        <v>83840</v>
      </c>
      <c r="D44" s="693">
        <f>B44+C44</f>
        <v>95840</v>
      </c>
    </row>
    <row r="45" spans="1:4" ht="12.75">
      <c r="A45" s="132" t="s">
        <v>1248</v>
      </c>
      <c r="B45" s="693">
        <v>3428885</v>
      </c>
      <c r="C45" s="693">
        <f>'[1]Souhrn'!I18-B45</f>
        <v>344645</v>
      </c>
      <c r="D45" s="693">
        <f aca="true" t="shared" si="0" ref="D45:D61">B45+C45</f>
        <v>3773530</v>
      </c>
    </row>
    <row r="46" spans="1:4" ht="12.75">
      <c r="A46" s="132" t="s">
        <v>1249</v>
      </c>
      <c r="B46" s="693">
        <v>0</v>
      </c>
      <c r="C46" s="693">
        <f>'[1]Souhrn'!I19</f>
        <v>120810</v>
      </c>
      <c r="D46" s="693">
        <f t="shared" si="0"/>
        <v>120810</v>
      </c>
    </row>
    <row r="47" spans="1:4" ht="12.75">
      <c r="A47" s="132" t="s">
        <v>1250</v>
      </c>
      <c r="B47" s="693">
        <v>0</v>
      </c>
      <c r="C47" s="693">
        <f>'[1]Souhrn'!I20</f>
        <v>437810</v>
      </c>
      <c r="D47" s="693">
        <f t="shared" si="0"/>
        <v>437810</v>
      </c>
    </row>
    <row r="48" spans="1:4" ht="12.75">
      <c r="A48" s="132" t="s">
        <v>1251</v>
      </c>
      <c r="B48" s="693">
        <v>0</v>
      </c>
      <c r="C48" s="693">
        <f>'[1]Souhrn'!I21</f>
        <v>5330</v>
      </c>
      <c r="D48" s="693">
        <f t="shared" si="0"/>
        <v>5330</v>
      </c>
    </row>
    <row r="49" spans="1:4" ht="12.75">
      <c r="A49" s="132" t="s">
        <v>1252</v>
      </c>
      <c r="B49" s="693">
        <v>0</v>
      </c>
      <c r="C49" s="693">
        <f>'[1]Souhrn'!I22</f>
        <v>8230</v>
      </c>
      <c r="D49" s="693">
        <f t="shared" si="0"/>
        <v>8230</v>
      </c>
    </row>
    <row r="50" spans="1:4" ht="12.75">
      <c r="A50" s="132" t="s">
        <v>1253</v>
      </c>
      <c r="B50" s="693">
        <v>0</v>
      </c>
      <c r="C50" s="693">
        <f>'[1]Souhrn'!I23</f>
        <v>1097210</v>
      </c>
      <c r="D50" s="693">
        <f t="shared" si="0"/>
        <v>1097210</v>
      </c>
    </row>
    <row r="51" spans="1:4" ht="12.75">
      <c r="A51" s="132" t="s">
        <v>28</v>
      </c>
      <c r="B51" s="693">
        <v>286061</v>
      </c>
      <c r="C51" s="693">
        <f>'[1]Souhrn'!I24-B51</f>
        <v>64199</v>
      </c>
      <c r="D51" s="693">
        <f t="shared" si="0"/>
        <v>350260</v>
      </c>
    </row>
    <row r="52" spans="1:4" ht="12.75">
      <c r="A52" s="132" t="s">
        <v>949</v>
      </c>
      <c r="B52" s="693">
        <v>3910</v>
      </c>
      <c r="C52" s="693">
        <f>'[1]Souhrn'!I25-B52</f>
        <v>11110</v>
      </c>
      <c r="D52" s="693">
        <f t="shared" si="0"/>
        <v>15020</v>
      </c>
    </row>
    <row r="53" spans="1:4" ht="12.75">
      <c r="A53" s="132" t="s">
        <v>29</v>
      </c>
      <c r="B53" s="693">
        <v>0</v>
      </c>
      <c r="C53" s="693">
        <f>'[1]Souhrn'!I26</f>
        <v>37830</v>
      </c>
      <c r="D53" s="693">
        <f t="shared" si="0"/>
        <v>37830</v>
      </c>
    </row>
    <row r="54" spans="1:4" ht="12.75">
      <c r="A54" s="132" t="s">
        <v>30</v>
      </c>
      <c r="B54" s="693">
        <v>59826</v>
      </c>
      <c r="C54" s="693">
        <f>'[1]Souhrn'!I27-B54</f>
        <v>158424</v>
      </c>
      <c r="D54" s="693">
        <f t="shared" si="0"/>
        <v>218250</v>
      </c>
    </row>
    <row r="55" spans="1:4" ht="12.75">
      <c r="A55" s="132" t="s">
        <v>31</v>
      </c>
      <c r="B55" s="693">
        <v>0</v>
      </c>
      <c r="C55" s="693">
        <f>'[1]Souhrn'!I28</f>
        <v>80700</v>
      </c>
      <c r="D55" s="693">
        <f t="shared" si="0"/>
        <v>80700</v>
      </c>
    </row>
    <row r="56" spans="1:4" ht="12.75">
      <c r="A56" s="132" t="s">
        <v>32</v>
      </c>
      <c r="B56" s="693">
        <v>24195</v>
      </c>
      <c r="C56" s="693">
        <f>'[1]Souhrn'!I29-24195</f>
        <v>478770</v>
      </c>
      <c r="D56" s="693">
        <f t="shared" si="0"/>
        <v>502965</v>
      </c>
    </row>
    <row r="57" spans="1:4" ht="12.75">
      <c r="A57" s="132" t="s">
        <v>33</v>
      </c>
      <c r="B57" s="693">
        <v>3000</v>
      </c>
      <c r="C57" s="693">
        <f>'[1]Souhrn'!I30-B57</f>
        <v>23010</v>
      </c>
      <c r="D57" s="693">
        <f t="shared" si="0"/>
        <v>26010</v>
      </c>
    </row>
    <row r="58" spans="1:4" ht="12.75">
      <c r="A58" s="132" t="s">
        <v>1034</v>
      </c>
      <c r="B58" s="693">
        <v>0</v>
      </c>
      <c r="C58" s="693">
        <f>'[1]Souhrn'!I31</f>
        <v>90</v>
      </c>
      <c r="D58" s="693">
        <f t="shared" si="0"/>
        <v>90</v>
      </c>
    </row>
    <row r="59" spans="1:4" ht="12.75">
      <c r="A59" s="680" t="s">
        <v>34</v>
      </c>
      <c r="B59" s="692">
        <v>0</v>
      </c>
      <c r="C59" s="692">
        <f>'[1]Souhrn'!I32</f>
        <v>143675</v>
      </c>
      <c r="D59" s="693">
        <f t="shared" si="0"/>
        <v>143675</v>
      </c>
    </row>
    <row r="60" spans="1:4" ht="12.75">
      <c r="A60" s="680" t="s">
        <v>74</v>
      </c>
      <c r="B60" s="692">
        <v>0</v>
      </c>
      <c r="C60" s="692">
        <v>100000</v>
      </c>
      <c r="D60" s="693">
        <f t="shared" si="0"/>
        <v>100000</v>
      </c>
    </row>
    <row r="61" spans="1:4" ht="12.75">
      <c r="A61" s="133" t="s">
        <v>407</v>
      </c>
      <c r="B61" s="5">
        <f>SUM(B44:B60)</f>
        <v>3817877</v>
      </c>
      <c r="C61" s="5">
        <f>SUM(C44:C60)</f>
        <v>3195683</v>
      </c>
      <c r="D61" s="100">
        <f t="shared" si="0"/>
        <v>7013560</v>
      </c>
    </row>
    <row r="64" ht="12.75">
      <c r="C64" s="11"/>
    </row>
  </sheetData>
  <printOptions/>
  <pageMargins left="0.75" right="0.75" top="1" bottom="1" header="0.4921259845" footer="0.4921259845"/>
  <pageSetup firstPageNumber="40" useFirstPageNumber="1" horizontalDpi="600" verticalDpi="600" orientation="portrait" paperSize="9" scale="97" r:id="rId1"/>
  <headerFooter alignWithMargins="0">
    <oddFooter>&amp;C&amp;P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58">
      <selection activeCell="D136" sqref="D136"/>
    </sheetView>
  </sheetViews>
  <sheetFormatPr defaultColWidth="9.00390625" defaultRowHeight="12.75"/>
  <cols>
    <col min="1" max="1" width="8.375" style="463" customWidth="1"/>
    <col min="2" max="2" width="63.125" style="464" customWidth="1"/>
    <col min="3" max="5" width="14.00390625" style="465" customWidth="1"/>
    <col min="6" max="6" width="2.00390625" style="440" customWidth="1"/>
    <col min="7" max="16384" width="9.125" style="6" customWidth="1"/>
  </cols>
  <sheetData>
    <row r="1" spans="1:6" ht="22.5" customHeight="1">
      <c r="A1" s="786" t="s">
        <v>784</v>
      </c>
      <c r="B1" s="786"/>
      <c r="C1" s="786"/>
      <c r="D1" s="786"/>
      <c r="E1" s="786"/>
      <c r="F1" s="786"/>
    </row>
    <row r="2" spans="1:6" ht="12.75">
      <c r="A2" s="190"/>
      <c r="B2" s="436"/>
      <c r="C2" s="297"/>
      <c r="D2" s="297"/>
      <c r="E2" s="297"/>
      <c r="F2" s="436"/>
    </row>
    <row r="3" spans="1:6" ht="12.75">
      <c r="A3" s="190"/>
      <c r="B3" s="436"/>
      <c r="C3" s="297"/>
      <c r="D3" s="297"/>
      <c r="E3" s="297"/>
      <c r="F3" s="436"/>
    </row>
    <row r="4" spans="1:6" ht="13.5" thickBot="1">
      <c r="A4" s="437"/>
      <c r="B4" s="438"/>
      <c r="C4" s="439"/>
      <c r="D4" s="439"/>
      <c r="E4" s="439"/>
      <c r="F4" s="436"/>
    </row>
    <row r="5" spans="1:5" ht="12.75" customHeight="1">
      <c r="A5" s="787" t="s">
        <v>785</v>
      </c>
      <c r="B5" s="789" t="s">
        <v>174</v>
      </c>
      <c r="C5" s="791" t="s">
        <v>501</v>
      </c>
      <c r="D5" s="789" t="s">
        <v>412</v>
      </c>
      <c r="E5" s="789" t="s">
        <v>786</v>
      </c>
    </row>
    <row r="6" spans="1:5" ht="84" customHeight="1" thickBot="1">
      <c r="A6" s="788"/>
      <c r="B6" s="790"/>
      <c r="C6" s="792"/>
      <c r="D6" s="793"/>
      <c r="E6" s="793"/>
    </row>
    <row r="7" spans="1:6" s="62" customFormat="1" ht="12.75">
      <c r="A7" s="441">
        <v>3114</v>
      </c>
      <c r="B7" s="442" t="s">
        <v>787</v>
      </c>
      <c r="C7" s="734">
        <v>345</v>
      </c>
      <c r="D7" s="443">
        <v>353</v>
      </c>
      <c r="E7" s="741">
        <f>ROUND(((D7/C7)*100),2)</f>
        <v>102.32</v>
      </c>
      <c r="F7" s="436"/>
    </row>
    <row r="8" spans="1:6" s="62" customFormat="1" ht="12.75">
      <c r="A8" s="444">
        <v>3114</v>
      </c>
      <c r="B8" s="442" t="s">
        <v>788</v>
      </c>
      <c r="C8" s="734">
        <v>1080</v>
      </c>
      <c r="D8" s="443">
        <v>1107</v>
      </c>
      <c r="E8" s="741">
        <f aca="true" t="shared" si="0" ref="E8:E71">ROUND(((D8/C8)*100),2)</f>
        <v>102.5</v>
      </c>
      <c r="F8" s="436"/>
    </row>
    <row r="9" spans="1:7" s="62" customFormat="1" ht="12.75">
      <c r="A9" s="444">
        <v>3114</v>
      </c>
      <c r="B9" s="442" t="s">
        <v>345</v>
      </c>
      <c r="C9" s="734">
        <v>767</v>
      </c>
      <c r="D9" s="443">
        <v>686</v>
      </c>
      <c r="E9" s="741">
        <f t="shared" si="0"/>
        <v>89.44</v>
      </c>
      <c r="F9" s="436" t="s">
        <v>826</v>
      </c>
      <c r="G9" s="435"/>
    </row>
    <row r="10" spans="1:6" s="62" customFormat="1" ht="12.75">
      <c r="A10" s="444">
        <v>3114</v>
      </c>
      <c r="B10" s="442" t="s">
        <v>180</v>
      </c>
      <c r="C10" s="734">
        <v>936</v>
      </c>
      <c r="D10" s="443">
        <v>861</v>
      </c>
      <c r="E10" s="741">
        <f t="shared" si="0"/>
        <v>91.99</v>
      </c>
      <c r="F10" s="436"/>
    </row>
    <row r="11" spans="1:6" s="62" customFormat="1" ht="12.75">
      <c r="A11" s="444">
        <v>3114</v>
      </c>
      <c r="B11" s="442" t="s">
        <v>789</v>
      </c>
      <c r="C11" s="734">
        <v>893</v>
      </c>
      <c r="D11" s="443">
        <v>969</v>
      </c>
      <c r="E11" s="741">
        <f t="shared" si="0"/>
        <v>108.51</v>
      </c>
      <c r="F11" s="436"/>
    </row>
    <row r="12" spans="1:6" s="62" customFormat="1" ht="12.75">
      <c r="A12" s="444">
        <v>3114</v>
      </c>
      <c r="B12" s="442" t="s">
        <v>790</v>
      </c>
      <c r="C12" s="734">
        <v>728</v>
      </c>
      <c r="D12" s="443">
        <v>544</v>
      </c>
      <c r="E12" s="741">
        <f t="shared" si="0"/>
        <v>74.73</v>
      </c>
      <c r="F12" s="436"/>
    </row>
    <row r="13" spans="1:6" s="62" customFormat="1" ht="12.75">
      <c r="A13" s="444">
        <v>3114</v>
      </c>
      <c r="B13" s="442" t="s">
        <v>791</v>
      </c>
      <c r="C13" s="734">
        <v>299</v>
      </c>
      <c r="D13" s="443">
        <v>317</v>
      </c>
      <c r="E13" s="741">
        <f t="shared" si="0"/>
        <v>106.02</v>
      </c>
      <c r="F13" s="436"/>
    </row>
    <row r="14" spans="1:6" s="62" customFormat="1" ht="12.75">
      <c r="A14" s="444">
        <v>3114</v>
      </c>
      <c r="B14" s="442" t="s">
        <v>792</v>
      </c>
      <c r="C14" s="734">
        <v>648</v>
      </c>
      <c r="D14" s="443">
        <v>688</v>
      </c>
      <c r="E14" s="741">
        <f t="shared" si="0"/>
        <v>106.17</v>
      </c>
      <c r="F14" s="436"/>
    </row>
    <row r="15" spans="1:6" s="62" customFormat="1" ht="12.75">
      <c r="A15" s="444">
        <v>3114</v>
      </c>
      <c r="B15" s="442" t="s">
        <v>793</v>
      </c>
      <c r="C15" s="734">
        <v>1342</v>
      </c>
      <c r="D15" s="443">
        <v>1409</v>
      </c>
      <c r="E15" s="741">
        <f t="shared" si="0"/>
        <v>104.99</v>
      </c>
      <c r="F15" s="436"/>
    </row>
    <row r="16" spans="1:6" s="62" customFormat="1" ht="12.75">
      <c r="A16" s="444">
        <v>3114</v>
      </c>
      <c r="B16" s="442" t="s">
        <v>182</v>
      </c>
      <c r="C16" s="734">
        <v>1314</v>
      </c>
      <c r="D16" s="443">
        <v>1348</v>
      </c>
      <c r="E16" s="741">
        <f t="shared" si="0"/>
        <v>102.59</v>
      </c>
      <c r="F16" s="436"/>
    </row>
    <row r="17" spans="1:6" s="62" customFormat="1" ht="12.75">
      <c r="A17" s="444">
        <v>3114</v>
      </c>
      <c r="B17" s="442" t="s">
        <v>794</v>
      </c>
      <c r="C17" s="734">
        <v>561</v>
      </c>
      <c r="D17" s="443">
        <v>580</v>
      </c>
      <c r="E17" s="741">
        <f t="shared" si="0"/>
        <v>103.39</v>
      </c>
      <c r="F17" s="436"/>
    </row>
    <row r="18" spans="1:6" s="62" customFormat="1" ht="12.75">
      <c r="A18" s="444">
        <v>3114</v>
      </c>
      <c r="B18" s="442" t="s">
        <v>795</v>
      </c>
      <c r="C18" s="734">
        <v>893</v>
      </c>
      <c r="D18" s="443">
        <v>911</v>
      </c>
      <c r="E18" s="741">
        <f t="shared" si="0"/>
        <v>102.02</v>
      </c>
      <c r="F18" s="436"/>
    </row>
    <row r="19" spans="1:6" s="62" customFormat="1" ht="12.75">
      <c r="A19" s="444">
        <v>3114</v>
      </c>
      <c r="B19" s="442" t="s">
        <v>796</v>
      </c>
      <c r="C19" s="734">
        <v>279</v>
      </c>
      <c r="D19" s="443">
        <v>493</v>
      </c>
      <c r="E19" s="741">
        <f t="shared" si="0"/>
        <v>176.7</v>
      </c>
      <c r="F19" s="436"/>
    </row>
    <row r="20" spans="1:6" s="62" customFormat="1" ht="12.75">
      <c r="A20" s="444">
        <v>3114</v>
      </c>
      <c r="B20" s="442" t="s">
        <v>797</v>
      </c>
      <c r="C20" s="734">
        <v>311</v>
      </c>
      <c r="D20" s="443">
        <v>346</v>
      </c>
      <c r="E20" s="741">
        <f t="shared" si="0"/>
        <v>111.25</v>
      </c>
      <c r="F20" s="436"/>
    </row>
    <row r="21" spans="1:6" s="62" customFormat="1" ht="12.75">
      <c r="A21" s="444">
        <v>3114</v>
      </c>
      <c r="B21" s="442" t="s">
        <v>798</v>
      </c>
      <c r="C21" s="734">
        <v>671</v>
      </c>
      <c r="D21" s="443">
        <v>691</v>
      </c>
      <c r="E21" s="741">
        <f t="shared" si="0"/>
        <v>102.98</v>
      </c>
      <c r="F21" s="436"/>
    </row>
    <row r="22" spans="1:6" s="297" customFormat="1" ht="13.5" thickBot="1">
      <c r="A22" s="445" t="s">
        <v>531</v>
      </c>
      <c r="B22" s="446"/>
      <c r="C22" s="735">
        <f>SUM(C7:C21)</f>
        <v>11067</v>
      </c>
      <c r="D22" s="447">
        <f>SUM(D7:D21)</f>
        <v>11303</v>
      </c>
      <c r="E22" s="742">
        <f t="shared" si="0"/>
        <v>102.13</v>
      </c>
      <c r="F22" s="436"/>
    </row>
    <row r="23" spans="1:6" s="62" customFormat="1" ht="12.75">
      <c r="A23" s="441">
        <v>3116</v>
      </c>
      <c r="B23" s="448" t="s">
        <v>799</v>
      </c>
      <c r="C23" s="736">
        <v>1802</v>
      </c>
      <c r="D23" s="449">
        <v>1769</v>
      </c>
      <c r="E23" s="743">
        <f t="shared" si="0"/>
        <v>98.17</v>
      </c>
      <c r="F23" s="436"/>
    </row>
    <row r="24" spans="1:6" s="62" customFormat="1" ht="12.75">
      <c r="A24" s="444">
        <v>3116</v>
      </c>
      <c r="B24" s="442" t="s">
        <v>800</v>
      </c>
      <c r="C24" s="737">
        <v>1397</v>
      </c>
      <c r="D24" s="443">
        <v>1495</v>
      </c>
      <c r="E24" s="741">
        <f t="shared" si="0"/>
        <v>107.02</v>
      </c>
      <c r="F24" s="436"/>
    </row>
    <row r="25" spans="1:6" s="297" customFormat="1" ht="13.5" thickBot="1">
      <c r="A25" s="445" t="s">
        <v>531</v>
      </c>
      <c r="B25" s="446"/>
      <c r="C25" s="735">
        <f>SUM(C23:C24)</f>
        <v>3199</v>
      </c>
      <c r="D25" s="447">
        <f>SUM(D23:D24)</f>
        <v>3264</v>
      </c>
      <c r="E25" s="742">
        <f t="shared" si="0"/>
        <v>102.03</v>
      </c>
      <c r="F25" s="436"/>
    </row>
    <row r="26" spans="1:6" s="62" customFormat="1" ht="12.75">
      <c r="A26" s="441">
        <v>3121</v>
      </c>
      <c r="B26" s="448" t="s">
        <v>185</v>
      </c>
      <c r="C26" s="736">
        <v>2981</v>
      </c>
      <c r="D26" s="449">
        <v>3115</v>
      </c>
      <c r="E26" s="743">
        <f t="shared" si="0"/>
        <v>104.5</v>
      </c>
      <c r="F26" s="436"/>
    </row>
    <row r="27" spans="1:6" s="62" customFormat="1" ht="12.75">
      <c r="A27" s="444">
        <v>3121</v>
      </c>
      <c r="B27" s="442" t="s">
        <v>224</v>
      </c>
      <c r="C27" s="737">
        <v>2391</v>
      </c>
      <c r="D27" s="443">
        <v>2471</v>
      </c>
      <c r="E27" s="741">
        <f t="shared" si="0"/>
        <v>103.35</v>
      </c>
      <c r="F27" s="436"/>
    </row>
    <row r="28" spans="1:6" s="62" customFormat="1" ht="12.75">
      <c r="A28" s="444">
        <v>3121</v>
      </c>
      <c r="B28" s="442" t="s">
        <v>801</v>
      </c>
      <c r="C28" s="737">
        <v>5801</v>
      </c>
      <c r="D28" s="443">
        <v>5663</v>
      </c>
      <c r="E28" s="741">
        <f t="shared" si="0"/>
        <v>97.62</v>
      </c>
      <c r="F28" s="436"/>
    </row>
    <row r="29" spans="1:6" s="62" customFormat="1" ht="12.75">
      <c r="A29" s="444">
        <v>3121</v>
      </c>
      <c r="B29" s="442" t="s">
        <v>95</v>
      </c>
      <c r="C29" s="737">
        <v>3446</v>
      </c>
      <c r="D29" s="443">
        <v>3640</v>
      </c>
      <c r="E29" s="741">
        <f t="shared" si="0"/>
        <v>105.63</v>
      </c>
      <c r="F29" s="436"/>
    </row>
    <row r="30" spans="1:6" s="62" customFormat="1" ht="12.75">
      <c r="A30" s="444">
        <v>3121</v>
      </c>
      <c r="B30" s="442" t="s">
        <v>802</v>
      </c>
      <c r="C30" s="737">
        <v>6046</v>
      </c>
      <c r="D30" s="443">
        <v>6160</v>
      </c>
      <c r="E30" s="741">
        <f t="shared" si="0"/>
        <v>101.89</v>
      </c>
      <c r="F30" s="436"/>
    </row>
    <row r="31" spans="1:6" s="62" customFormat="1" ht="12.75">
      <c r="A31" s="444">
        <v>3121</v>
      </c>
      <c r="B31" s="442" t="s">
        <v>803</v>
      </c>
      <c r="C31" s="737">
        <v>2534</v>
      </c>
      <c r="D31" s="443">
        <v>2618</v>
      </c>
      <c r="E31" s="741">
        <f t="shared" si="0"/>
        <v>103.31</v>
      </c>
      <c r="F31" s="436"/>
    </row>
    <row r="32" spans="1:6" s="62" customFormat="1" ht="12.75">
      <c r="A32" s="444">
        <v>3121</v>
      </c>
      <c r="B32" s="442" t="s">
        <v>804</v>
      </c>
      <c r="C32" s="737">
        <v>1744</v>
      </c>
      <c r="D32" s="443">
        <v>1844</v>
      </c>
      <c r="E32" s="741">
        <f t="shared" si="0"/>
        <v>105.73</v>
      </c>
      <c r="F32" s="436"/>
    </row>
    <row r="33" spans="1:6" s="62" customFormat="1" ht="12.75">
      <c r="A33" s="444">
        <v>3121</v>
      </c>
      <c r="B33" s="442" t="s">
        <v>219</v>
      </c>
      <c r="C33" s="737">
        <v>2371</v>
      </c>
      <c r="D33" s="443">
        <v>2509</v>
      </c>
      <c r="E33" s="741">
        <f t="shared" si="0"/>
        <v>105.82</v>
      </c>
      <c r="F33" s="436"/>
    </row>
    <row r="34" spans="1:6" s="62" customFormat="1" ht="12.75">
      <c r="A34" s="444">
        <v>3121</v>
      </c>
      <c r="B34" s="442" t="s">
        <v>805</v>
      </c>
      <c r="C34" s="737">
        <v>4499</v>
      </c>
      <c r="D34" s="443">
        <v>4659</v>
      </c>
      <c r="E34" s="741">
        <f t="shared" si="0"/>
        <v>103.56</v>
      </c>
      <c r="F34" s="436"/>
    </row>
    <row r="35" spans="1:6" s="62" customFormat="1" ht="12.75">
      <c r="A35" s="444">
        <v>3121</v>
      </c>
      <c r="B35" s="442" t="s">
        <v>806</v>
      </c>
      <c r="C35" s="737">
        <v>3365</v>
      </c>
      <c r="D35" s="443">
        <v>3327</v>
      </c>
      <c r="E35" s="741">
        <f t="shared" si="0"/>
        <v>98.87</v>
      </c>
      <c r="F35" s="436"/>
    </row>
    <row r="36" spans="1:6" s="62" customFormat="1" ht="12.75">
      <c r="A36" s="444">
        <v>3121</v>
      </c>
      <c r="B36" s="442" t="s">
        <v>807</v>
      </c>
      <c r="C36" s="737">
        <v>2955</v>
      </c>
      <c r="D36" s="443">
        <v>3439</v>
      </c>
      <c r="E36" s="741">
        <f t="shared" si="0"/>
        <v>116.38</v>
      </c>
      <c r="F36" s="436"/>
    </row>
    <row r="37" spans="1:6" s="62" customFormat="1" ht="12.75">
      <c r="A37" s="444">
        <v>3121</v>
      </c>
      <c r="B37" s="442" t="s">
        <v>808</v>
      </c>
      <c r="C37" s="737">
        <v>3019</v>
      </c>
      <c r="D37" s="443">
        <v>3126</v>
      </c>
      <c r="E37" s="741">
        <f t="shared" si="0"/>
        <v>103.54</v>
      </c>
      <c r="F37" s="436"/>
    </row>
    <row r="38" spans="1:6" s="62" customFormat="1" ht="12.75">
      <c r="A38" s="444">
        <v>3121</v>
      </c>
      <c r="B38" s="442" t="s">
        <v>809</v>
      </c>
      <c r="C38" s="737">
        <v>2801</v>
      </c>
      <c r="D38" s="443">
        <v>2884</v>
      </c>
      <c r="E38" s="741">
        <f t="shared" si="0"/>
        <v>102.96</v>
      </c>
      <c r="F38" s="436"/>
    </row>
    <row r="39" spans="1:6" s="62" customFormat="1" ht="12.75">
      <c r="A39" s="444">
        <v>3121</v>
      </c>
      <c r="B39" s="442" t="s">
        <v>810</v>
      </c>
      <c r="C39" s="737">
        <v>3248</v>
      </c>
      <c r="D39" s="443">
        <v>3386</v>
      </c>
      <c r="E39" s="741">
        <f t="shared" si="0"/>
        <v>104.25</v>
      </c>
      <c r="F39" s="436"/>
    </row>
    <row r="40" spans="1:6" s="297" customFormat="1" ht="13.5" thickBot="1">
      <c r="A40" s="445" t="s">
        <v>531</v>
      </c>
      <c r="B40" s="446"/>
      <c r="C40" s="735">
        <f>SUM(C26:C39)</f>
        <v>47201</v>
      </c>
      <c r="D40" s="447">
        <f>SUM(D26:D39)</f>
        <v>48841</v>
      </c>
      <c r="E40" s="742">
        <f t="shared" si="0"/>
        <v>103.47</v>
      </c>
      <c r="F40" s="436"/>
    </row>
    <row r="41" spans="1:6" s="62" customFormat="1" ht="12.75">
      <c r="A41" s="441">
        <v>3122</v>
      </c>
      <c r="B41" s="448" t="s">
        <v>811</v>
      </c>
      <c r="C41" s="736">
        <v>1602</v>
      </c>
      <c r="D41" s="449">
        <v>1747</v>
      </c>
      <c r="E41" s="743">
        <f t="shared" si="0"/>
        <v>109.05</v>
      </c>
      <c r="F41" s="436"/>
    </row>
    <row r="42" spans="1:6" s="62" customFormat="1" ht="12.75">
      <c r="A42" s="444">
        <v>3122</v>
      </c>
      <c r="B42" s="442" t="s">
        <v>812</v>
      </c>
      <c r="C42" s="737">
        <v>1996</v>
      </c>
      <c r="D42" s="443">
        <v>2140</v>
      </c>
      <c r="E42" s="741">
        <f t="shared" si="0"/>
        <v>107.21</v>
      </c>
      <c r="F42" s="436"/>
    </row>
    <row r="43" spans="1:6" s="62" customFormat="1" ht="12.75">
      <c r="A43" s="444">
        <v>3122</v>
      </c>
      <c r="B43" s="442" t="s">
        <v>813</v>
      </c>
      <c r="C43" s="737">
        <v>2368</v>
      </c>
      <c r="D43" s="443">
        <v>2496</v>
      </c>
      <c r="E43" s="741">
        <f t="shared" si="0"/>
        <v>105.41</v>
      </c>
      <c r="F43" s="436"/>
    </row>
    <row r="44" spans="1:6" s="62" customFormat="1" ht="12.75">
      <c r="A44" s="444">
        <v>3122</v>
      </c>
      <c r="B44" s="442" t="s">
        <v>132</v>
      </c>
      <c r="C44" s="737">
        <v>2068</v>
      </c>
      <c r="D44" s="443">
        <v>2170</v>
      </c>
      <c r="E44" s="741">
        <f t="shared" si="0"/>
        <v>104.93</v>
      </c>
      <c r="F44" s="436"/>
    </row>
    <row r="45" spans="1:6" s="62" customFormat="1" ht="12.75">
      <c r="A45" s="444">
        <v>3122</v>
      </c>
      <c r="B45" s="442" t="s">
        <v>814</v>
      </c>
      <c r="C45" s="737">
        <v>4662</v>
      </c>
      <c r="D45" s="443">
        <v>5207</v>
      </c>
      <c r="E45" s="741">
        <f t="shared" si="0"/>
        <v>111.69</v>
      </c>
      <c r="F45" s="436"/>
    </row>
    <row r="46" spans="1:6" s="62" customFormat="1" ht="12.75">
      <c r="A46" s="444">
        <v>3122</v>
      </c>
      <c r="B46" s="442" t="s">
        <v>815</v>
      </c>
      <c r="C46" s="737">
        <v>4641</v>
      </c>
      <c r="D46" s="443">
        <v>4847</v>
      </c>
      <c r="E46" s="741">
        <f t="shared" si="0"/>
        <v>104.44</v>
      </c>
      <c r="F46" s="436"/>
    </row>
    <row r="47" spans="1:6" s="62" customFormat="1" ht="12.75">
      <c r="A47" s="444">
        <v>3122</v>
      </c>
      <c r="B47" s="442" t="s">
        <v>816</v>
      </c>
      <c r="C47" s="737">
        <v>2432</v>
      </c>
      <c r="D47" s="443">
        <v>2294</v>
      </c>
      <c r="E47" s="741">
        <f t="shared" si="0"/>
        <v>94.33</v>
      </c>
      <c r="F47" s="436"/>
    </row>
    <row r="48" spans="1:6" s="62" customFormat="1" ht="12.75">
      <c r="A48" s="444">
        <v>3122</v>
      </c>
      <c r="B48" s="442" t="s">
        <v>817</v>
      </c>
      <c r="C48" s="737">
        <v>2276</v>
      </c>
      <c r="D48" s="443">
        <v>2406</v>
      </c>
      <c r="E48" s="741">
        <f t="shared" si="0"/>
        <v>105.71</v>
      </c>
      <c r="F48" s="436"/>
    </row>
    <row r="49" spans="1:6" s="62" customFormat="1" ht="12.75">
      <c r="A49" s="444">
        <v>3122</v>
      </c>
      <c r="B49" s="442" t="s">
        <v>818</v>
      </c>
      <c r="C49" s="737">
        <v>16640</v>
      </c>
      <c r="D49" s="443">
        <v>16841</v>
      </c>
      <c r="E49" s="741">
        <f t="shared" si="0"/>
        <v>101.21</v>
      </c>
      <c r="F49" s="436"/>
    </row>
    <row r="50" spans="1:6" s="62" customFormat="1" ht="12.75">
      <c r="A50" s="444">
        <v>3122</v>
      </c>
      <c r="B50" s="442" t="s">
        <v>819</v>
      </c>
      <c r="C50" s="737">
        <v>2560</v>
      </c>
      <c r="D50" s="443">
        <v>2580</v>
      </c>
      <c r="E50" s="741">
        <f t="shared" si="0"/>
        <v>100.78</v>
      </c>
      <c r="F50" s="436"/>
    </row>
    <row r="51" spans="1:6" s="62" customFormat="1" ht="12.75">
      <c r="A51" s="444">
        <v>3122</v>
      </c>
      <c r="B51" s="442" t="s">
        <v>820</v>
      </c>
      <c r="C51" s="737">
        <v>8387</v>
      </c>
      <c r="D51" s="443">
        <v>8095</v>
      </c>
      <c r="E51" s="741">
        <f t="shared" si="0"/>
        <v>96.52</v>
      </c>
      <c r="F51" s="436"/>
    </row>
    <row r="52" spans="1:6" s="62" customFormat="1" ht="12.75">
      <c r="A52" s="444">
        <v>3122</v>
      </c>
      <c r="B52" s="442" t="s">
        <v>821</v>
      </c>
      <c r="C52" s="737">
        <v>10748</v>
      </c>
      <c r="D52" s="443">
        <v>10923</v>
      </c>
      <c r="E52" s="741">
        <f t="shared" si="0"/>
        <v>101.63</v>
      </c>
      <c r="F52" s="436"/>
    </row>
    <row r="53" spans="1:6" s="62" customFormat="1" ht="12.75">
      <c r="A53" s="444">
        <v>3122</v>
      </c>
      <c r="B53" s="442" t="s">
        <v>822</v>
      </c>
      <c r="C53" s="737">
        <v>6085</v>
      </c>
      <c r="D53" s="443">
        <v>6362</v>
      </c>
      <c r="E53" s="741">
        <f t="shared" si="0"/>
        <v>104.55</v>
      </c>
      <c r="F53" s="436"/>
    </row>
    <row r="54" spans="1:6" s="62" customFormat="1" ht="12.75">
      <c r="A54" s="444">
        <v>3122</v>
      </c>
      <c r="B54" s="442" t="s">
        <v>823</v>
      </c>
      <c r="C54" s="737">
        <v>5610</v>
      </c>
      <c r="D54" s="443">
        <v>5820</v>
      </c>
      <c r="E54" s="741">
        <f t="shared" si="0"/>
        <v>103.74</v>
      </c>
      <c r="F54" s="436"/>
    </row>
    <row r="55" spans="1:6" s="62" customFormat="1" ht="12.75">
      <c r="A55" s="444">
        <v>3122</v>
      </c>
      <c r="B55" s="442" t="s">
        <v>824</v>
      </c>
      <c r="C55" s="737">
        <v>7784</v>
      </c>
      <c r="D55" s="443">
        <v>7906</v>
      </c>
      <c r="E55" s="741">
        <f t="shared" si="0"/>
        <v>101.57</v>
      </c>
      <c r="F55" s="436"/>
    </row>
    <row r="56" spans="1:6" s="62" customFormat="1" ht="12.75">
      <c r="A56" s="444">
        <v>3122</v>
      </c>
      <c r="B56" s="442" t="s">
        <v>825</v>
      </c>
      <c r="C56" s="737">
        <v>10216</v>
      </c>
      <c r="D56" s="443">
        <v>10363</v>
      </c>
      <c r="E56" s="741">
        <f t="shared" si="0"/>
        <v>101.44</v>
      </c>
      <c r="F56" s="436" t="s">
        <v>834</v>
      </c>
    </row>
    <row r="57" spans="1:6" s="62" customFormat="1" ht="12.75">
      <c r="A57" s="444">
        <v>3122</v>
      </c>
      <c r="B57" s="442" t="s">
        <v>827</v>
      </c>
      <c r="C57" s="737">
        <v>1964</v>
      </c>
      <c r="D57" s="443">
        <v>2253</v>
      </c>
      <c r="E57" s="741">
        <f t="shared" si="0"/>
        <v>114.71</v>
      </c>
      <c r="F57" s="436"/>
    </row>
    <row r="58" spans="1:6" s="297" customFormat="1" ht="13.5" thickBot="1">
      <c r="A58" s="445" t="s">
        <v>531</v>
      </c>
      <c r="B58" s="446"/>
      <c r="C58" s="735">
        <f>SUM(C41:C57)</f>
        <v>92039</v>
      </c>
      <c r="D58" s="447">
        <f>SUM(D41:D57)</f>
        <v>94450</v>
      </c>
      <c r="E58" s="742">
        <f t="shared" si="0"/>
        <v>102.62</v>
      </c>
      <c r="F58" s="436"/>
    </row>
    <row r="59" spans="1:6" s="62" customFormat="1" ht="12.75">
      <c r="A59" s="441">
        <v>3123</v>
      </c>
      <c r="B59" s="448" t="s">
        <v>828</v>
      </c>
      <c r="C59" s="736">
        <v>4448</v>
      </c>
      <c r="D59" s="449">
        <v>4656</v>
      </c>
      <c r="E59" s="743">
        <f t="shared" si="0"/>
        <v>104.68</v>
      </c>
      <c r="F59" s="436"/>
    </row>
    <row r="60" spans="1:6" s="62" customFormat="1" ht="12.75">
      <c r="A60" s="444">
        <v>3123</v>
      </c>
      <c r="B60" s="442" t="s">
        <v>829</v>
      </c>
      <c r="C60" s="737">
        <v>7814</v>
      </c>
      <c r="D60" s="443">
        <v>8222</v>
      </c>
      <c r="E60" s="741">
        <f t="shared" si="0"/>
        <v>105.22</v>
      </c>
      <c r="F60" s="436"/>
    </row>
    <row r="61" spans="1:6" s="62" customFormat="1" ht="12.75">
      <c r="A61" s="444">
        <v>3123</v>
      </c>
      <c r="B61" s="442" t="s">
        <v>830</v>
      </c>
      <c r="C61" s="737">
        <v>8503</v>
      </c>
      <c r="D61" s="443">
        <v>9193</v>
      </c>
      <c r="E61" s="741">
        <f t="shared" si="0"/>
        <v>108.11</v>
      </c>
      <c r="F61" s="436"/>
    </row>
    <row r="62" spans="1:6" s="62" customFormat="1" ht="12.75">
      <c r="A62" s="444">
        <v>3123</v>
      </c>
      <c r="B62" s="442" t="s">
        <v>831</v>
      </c>
      <c r="C62" s="737">
        <v>11480</v>
      </c>
      <c r="D62" s="443">
        <v>11842</v>
      </c>
      <c r="E62" s="741">
        <f t="shared" si="0"/>
        <v>103.15</v>
      </c>
      <c r="F62" s="436"/>
    </row>
    <row r="63" spans="1:6" s="62" customFormat="1" ht="12.75">
      <c r="A63" s="444">
        <v>3123</v>
      </c>
      <c r="B63" s="442" t="s">
        <v>832</v>
      </c>
      <c r="C63" s="737">
        <v>4195</v>
      </c>
      <c r="D63" s="443">
        <v>4502</v>
      </c>
      <c r="E63" s="741">
        <f t="shared" si="0"/>
        <v>107.32</v>
      </c>
      <c r="F63" s="436"/>
    </row>
    <row r="64" spans="1:6" s="62" customFormat="1" ht="12.75">
      <c r="A64" s="444">
        <v>3123</v>
      </c>
      <c r="B64" s="442" t="s">
        <v>833</v>
      </c>
      <c r="C64" s="737">
        <v>12356</v>
      </c>
      <c r="D64" s="443">
        <v>12212</v>
      </c>
      <c r="E64" s="741">
        <f t="shared" si="0"/>
        <v>98.83</v>
      </c>
      <c r="F64" s="436" t="s">
        <v>346</v>
      </c>
    </row>
    <row r="65" spans="1:6" s="62" customFormat="1" ht="12.75">
      <c r="A65" s="444">
        <v>3123</v>
      </c>
      <c r="B65" s="442" t="s">
        <v>835</v>
      </c>
      <c r="C65" s="737">
        <v>4955</v>
      </c>
      <c r="D65" s="443">
        <v>4983</v>
      </c>
      <c r="E65" s="741">
        <f t="shared" si="0"/>
        <v>100.57</v>
      </c>
      <c r="F65" s="436"/>
    </row>
    <row r="66" spans="1:6" s="62" customFormat="1" ht="12.75">
      <c r="A66" s="444">
        <v>3123</v>
      </c>
      <c r="B66" s="442" t="s">
        <v>836</v>
      </c>
      <c r="C66" s="737">
        <v>9954</v>
      </c>
      <c r="D66" s="443">
        <v>10274</v>
      </c>
      <c r="E66" s="741">
        <f t="shared" si="0"/>
        <v>103.21</v>
      </c>
      <c r="F66" s="436"/>
    </row>
    <row r="67" spans="1:6" s="62" customFormat="1" ht="12.75">
      <c r="A67" s="444">
        <v>3123</v>
      </c>
      <c r="B67" s="442" t="s">
        <v>837</v>
      </c>
      <c r="C67" s="737">
        <v>8256</v>
      </c>
      <c r="D67" s="443">
        <v>8905</v>
      </c>
      <c r="E67" s="741">
        <f t="shared" si="0"/>
        <v>107.86</v>
      </c>
      <c r="F67" s="436"/>
    </row>
    <row r="68" spans="1:6" s="62" customFormat="1" ht="12.75">
      <c r="A68" s="444">
        <v>3123</v>
      </c>
      <c r="B68" s="442" t="s">
        <v>838</v>
      </c>
      <c r="C68" s="737">
        <v>5716</v>
      </c>
      <c r="D68" s="443">
        <v>5899</v>
      </c>
      <c r="E68" s="741">
        <f t="shared" si="0"/>
        <v>103.2</v>
      </c>
      <c r="F68" s="436"/>
    </row>
    <row r="69" spans="1:6" s="62" customFormat="1" ht="12.75">
      <c r="A69" s="728">
        <v>3123</v>
      </c>
      <c r="B69" s="729" t="s">
        <v>839</v>
      </c>
      <c r="C69" s="738">
        <v>6077</v>
      </c>
      <c r="D69" s="730">
        <v>6328</v>
      </c>
      <c r="E69" s="744">
        <f t="shared" si="0"/>
        <v>104.13</v>
      </c>
      <c r="F69" s="436"/>
    </row>
    <row r="70" spans="1:6" s="62" customFormat="1" ht="12.75">
      <c r="A70" s="731">
        <v>3123</v>
      </c>
      <c r="B70" s="732" t="s">
        <v>840</v>
      </c>
      <c r="C70" s="739">
        <v>7807</v>
      </c>
      <c r="D70" s="733">
        <v>7545</v>
      </c>
      <c r="E70" s="745">
        <f t="shared" si="0"/>
        <v>96.64</v>
      </c>
      <c r="F70" s="436"/>
    </row>
    <row r="71" spans="1:6" s="62" customFormat="1" ht="12.75">
      <c r="A71" s="444">
        <v>3123</v>
      </c>
      <c r="B71" s="442" t="s">
        <v>841</v>
      </c>
      <c r="C71" s="737">
        <v>4676</v>
      </c>
      <c r="D71" s="443">
        <v>4697</v>
      </c>
      <c r="E71" s="741">
        <f t="shared" si="0"/>
        <v>100.45</v>
      </c>
      <c r="F71" s="436"/>
    </row>
    <row r="72" spans="1:6" s="62" customFormat="1" ht="12.75">
      <c r="A72" s="444">
        <v>3123</v>
      </c>
      <c r="B72" s="442" t="s">
        <v>842</v>
      </c>
      <c r="C72" s="737">
        <v>8061</v>
      </c>
      <c r="D72" s="443">
        <v>8484</v>
      </c>
      <c r="E72" s="741">
        <f aca="true" t="shared" si="1" ref="E72:E121">ROUND(((D72/C72)*100),2)</f>
        <v>105.25</v>
      </c>
      <c r="F72" s="436"/>
    </row>
    <row r="73" spans="1:6" s="62" customFormat="1" ht="12.75">
      <c r="A73" s="444">
        <v>3123</v>
      </c>
      <c r="B73" s="442" t="s">
        <v>843</v>
      </c>
      <c r="C73" s="737">
        <v>5552</v>
      </c>
      <c r="D73" s="443">
        <v>6087</v>
      </c>
      <c r="E73" s="741">
        <f t="shared" si="1"/>
        <v>109.64</v>
      </c>
      <c r="F73" s="436"/>
    </row>
    <row r="74" spans="1:6" s="62" customFormat="1" ht="12.75">
      <c r="A74" s="444">
        <v>3123</v>
      </c>
      <c r="B74" s="442" t="s">
        <v>844</v>
      </c>
      <c r="C74" s="737">
        <v>4121</v>
      </c>
      <c r="D74" s="443">
        <v>4310</v>
      </c>
      <c r="E74" s="741">
        <f t="shared" si="1"/>
        <v>104.59</v>
      </c>
      <c r="F74" s="436"/>
    </row>
    <row r="75" spans="1:6" s="297" customFormat="1" ht="13.5" thickBot="1">
      <c r="A75" s="445" t="s">
        <v>531</v>
      </c>
      <c r="B75" s="446"/>
      <c r="C75" s="735">
        <f>SUM(C59:C74)</f>
        <v>113971</v>
      </c>
      <c r="D75" s="447">
        <f>SUM(D59:D74)</f>
        <v>118139</v>
      </c>
      <c r="E75" s="742">
        <f t="shared" si="1"/>
        <v>103.66</v>
      </c>
      <c r="F75" s="436"/>
    </row>
    <row r="76" spans="1:6" s="62" customFormat="1" ht="12.75">
      <c r="A76" s="441">
        <v>3125</v>
      </c>
      <c r="B76" s="448" t="s">
        <v>845</v>
      </c>
      <c r="C76" s="736">
        <v>3223</v>
      </c>
      <c r="D76" s="449">
        <v>3324</v>
      </c>
      <c r="E76" s="743">
        <f t="shared" si="1"/>
        <v>103.13</v>
      </c>
      <c r="F76" s="436"/>
    </row>
    <row r="77" spans="1:6" s="297" customFormat="1" ht="13.5" thickBot="1">
      <c r="A77" s="445" t="s">
        <v>531</v>
      </c>
      <c r="B77" s="446"/>
      <c r="C77" s="735">
        <f>SUM(C76)</f>
        <v>3223</v>
      </c>
      <c r="D77" s="447">
        <f>SUM(D76)</f>
        <v>3324</v>
      </c>
      <c r="E77" s="742">
        <f t="shared" si="1"/>
        <v>103.13</v>
      </c>
      <c r="F77" s="436"/>
    </row>
    <row r="78" spans="1:6" s="297" customFormat="1" ht="12.75">
      <c r="A78" s="441">
        <v>3145</v>
      </c>
      <c r="B78" s="448" t="s">
        <v>846</v>
      </c>
      <c r="C78" s="736">
        <v>2064</v>
      </c>
      <c r="D78" s="449">
        <v>2100</v>
      </c>
      <c r="E78" s="743">
        <f t="shared" si="1"/>
        <v>101.74</v>
      </c>
      <c r="F78" s="436"/>
    </row>
    <row r="79" spans="1:6" s="297" customFormat="1" ht="12.75">
      <c r="A79" s="444">
        <v>3145</v>
      </c>
      <c r="B79" s="442" t="s">
        <v>847</v>
      </c>
      <c r="C79" s="737">
        <v>1412</v>
      </c>
      <c r="D79" s="443">
        <v>1549</v>
      </c>
      <c r="E79" s="741">
        <f t="shared" si="1"/>
        <v>109.7</v>
      </c>
      <c r="F79" s="436"/>
    </row>
    <row r="80" spans="1:6" s="297" customFormat="1" ht="13.5" thickBot="1">
      <c r="A80" s="445" t="s">
        <v>531</v>
      </c>
      <c r="B80" s="446"/>
      <c r="C80" s="735">
        <f>SUM(C78:C79)</f>
        <v>3476</v>
      </c>
      <c r="D80" s="447">
        <f>SUM(D78:D79)</f>
        <v>3649</v>
      </c>
      <c r="E80" s="742">
        <f t="shared" si="1"/>
        <v>104.98</v>
      </c>
      <c r="F80" s="436"/>
    </row>
    <row r="81" spans="1:6" s="62" customFormat="1" ht="12.75">
      <c r="A81" s="441">
        <v>3146</v>
      </c>
      <c r="B81" s="448" t="s">
        <v>848</v>
      </c>
      <c r="C81" s="736">
        <v>558</v>
      </c>
      <c r="D81" s="449">
        <v>571</v>
      </c>
      <c r="E81" s="743">
        <f t="shared" si="1"/>
        <v>102.33</v>
      </c>
      <c r="F81" s="436"/>
    </row>
    <row r="82" spans="1:6" s="62" customFormat="1" ht="12.75">
      <c r="A82" s="444">
        <v>3146</v>
      </c>
      <c r="B82" s="442" t="s">
        <v>849</v>
      </c>
      <c r="C82" s="737">
        <v>604</v>
      </c>
      <c r="D82" s="443">
        <v>616</v>
      </c>
      <c r="E82" s="741">
        <f t="shared" si="1"/>
        <v>101.99</v>
      </c>
      <c r="F82" s="436"/>
    </row>
    <row r="83" spans="1:6" s="62" customFormat="1" ht="12.75">
      <c r="A83" s="444">
        <v>3146</v>
      </c>
      <c r="B83" s="442" t="s">
        <v>850</v>
      </c>
      <c r="C83" s="737">
        <v>565</v>
      </c>
      <c r="D83" s="443">
        <v>508</v>
      </c>
      <c r="E83" s="741">
        <f t="shared" si="1"/>
        <v>89.91</v>
      </c>
      <c r="F83" s="436"/>
    </row>
    <row r="84" spans="1:6" s="62" customFormat="1" ht="12.75">
      <c r="A84" s="444">
        <v>3146</v>
      </c>
      <c r="B84" s="442" t="s">
        <v>851</v>
      </c>
      <c r="C84" s="737">
        <v>1139</v>
      </c>
      <c r="D84" s="443">
        <v>1148</v>
      </c>
      <c r="E84" s="741">
        <f t="shared" si="1"/>
        <v>100.79</v>
      </c>
      <c r="F84" s="436"/>
    </row>
    <row r="85" spans="1:6" s="62" customFormat="1" ht="12.75">
      <c r="A85" s="444">
        <v>3146</v>
      </c>
      <c r="B85" s="442" t="s">
        <v>852</v>
      </c>
      <c r="C85" s="737">
        <v>1319</v>
      </c>
      <c r="D85" s="443">
        <v>1210</v>
      </c>
      <c r="E85" s="741">
        <f t="shared" si="1"/>
        <v>91.74</v>
      </c>
      <c r="F85" s="436"/>
    </row>
    <row r="86" spans="1:6" s="297" customFormat="1" ht="13.5" thickBot="1">
      <c r="A86" s="445" t="s">
        <v>531</v>
      </c>
      <c r="B86" s="446"/>
      <c r="C86" s="735">
        <f>SUM(C81:C85)</f>
        <v>4185</v>
      </c>
      <c r="D86" s="447">
        <f>SUM(D81:D85)</f>
        <v>4053</v>
      </c>
      <c r="E86" s="742">
        <f t="shared" si="1"/>
        <v>96.85</v>
      </c>
      <c r="F86" s="436"/>
    </row>
    <row r="87" spans="1:6" s="62" customFormat="1" ht="12.75">
      <c r="A87" s="441">
        <v>3147</v>
      </c>
      <c r="B87" s="448" t="s">
        <v>853</v>
      </c>
      <c r="C87" s="736">
        <v>1820</v>
      </c>
      <c r="D87" s="449">
        <v>1820</v>
      </c>
      <c r="E87" s="743">
        <f t="shared" si="1"/>
        <v>100</v>
      </c>
      <c r="F87" s="436"/>
    </row>
    <row r="88" spans="1:6" s="297" customFormat="1" ht="13.5" thickBot="1">
      <c r="A88" s="450" t="s">
        <v>531</v>
      </c>
      <c r="B88" s="451"/>
      <c r="C88" s="737">
        <f>SUM(C87:C87)</f>
        <v>1820</v>
      </c>
      <c r="D88" s="443">
        <f>SUM(D87:D87)</f>
        <v>1820</v>
      </c>
      <c r="E88" s="741">
        <f t="shared" si="1"/>
        <v>100</v>
      </c>
      <c r="F88" s="436"/>
    </row>
    <row r="89" spans="1:6" s="62" customFormat="1" ht="12.75">
      <c r="A89" s="441">
        <v>3149</v>
      </c>
      <c r="B89" s="448" t="s">
        <v>854</v>
      </c>
      <c r="C89" s="736">
        <v>0</v>
      </c>
      <c r="D89" s="449">
        <v>0</v>
      </c>
      <c r="E89" s="743">
        <v>0</v>
      </c>
      <c r="F89" s="436"/>
    </row>
    <row r="90" spans="1:6" s="62" customFormat="1" ht="12.75">
      <c r="A90" s="444">
        <v>3149</v>
      </c>
      <c r="B90" s="442" t="s">
        <v>855</v>
      </c>
      <c r="C90" s="737">
        <v>0</v>
      </c>
      <c r="D90" s="443">
        <v>0</v>
      </c>
      <c r="E90" s="741">
        <v>0</v>
      </c>
      <c r="F90" s="436"/>
    </row>
    <row r="91" spans="1:6" s="297" customFormat="1" ht="13.5" thickBot="1">
      <c r="A91" s="445" t="s">
        <v>531</v>
      </c>
      <c r="B91" s="446"/>
      <c r="C91" s="735">
        <f>SUM(C89:C90)</f>
        <v>0</v>
      </c>
      <c r="D91" s="447">
        <f>SUM(D89:D90)</f>
        <v>0</v>
      </c>
      <c r="E91" s="742">
        <v>0</v>
      </c>
      <c r="F91" s="436"/>
    </row>
    <row r="92" spans="1:6" s="62" customFormat="1" ht="12.75">
      <c r="A92" s="441">
        <v>3150</v>
      </c>
      <c r="B92" s="448" t="s">
        <v>856</v>
      </c>
      <c r="C92" s="736">
        <v>3090</v>
      </c>
      <c r="D92" s="449">
        <v>2519</v>
      </c>
      <c r="E92" s="743">
        <f t="shared" si="1"/>
        <v>81.52</v>
      </c>
      <c r="F92" s="436"/>
    </row>
    <row r="93" spans="1:6" s="297" customFormat="1" ht="13.5" thickBot="1">
      <c r="A93" s="445" t="s">
        <v>531</v>
      </c>
      <c r="B93" s="446"/>
      <c r="C93" s="735">
        <f>SUM(C92)</f>
        <v>3090</v>
      </c>
      <c r="D93" s="447">
        <f>SUM(D92)</f>
        <v>2519</v>
      </c>
      <c r="E93" s="742">
        <f t="shared" si="1"/>
        <v>81.52</v>
      </c>
      <c r="F93" s="436"/>
    </row>
    <row r="94" spans="1:6" s="62" customFormat="1" ht="12.75">
      <c r="A94" s="441">
        <v>3231</v>
      </c>
      <c r="B94" s="448" t="s">
        <v>857</v>
      </c>
      <c r="C94" s="736">
        <v>0</v>
      </c>
      <c r="D94" s="449">
        <v>0</v>
      </c>
      <c r="E94" s="743">
        <v>0</v>
      </c>
      <c r="F94" s="436"/>
    </row>
    <row r="95" spans="1:6" s="62" customFormat="1" ht="12.75">
      <c r="A95" s="444">
        <v>3231</v>
      </c>
      <c r="B95" s="442" t="s">
        <v>858</v>
      </c>
      <c r="C95" s="737">
        <v>0</v>
      </c>
      <c r="D95" s="443">
        <v>0</v>
      </c>
      <c r="E95" s="741">
        <v>0</v>
      </c>
      <c r="F95" s="436"/>
    </row>
    <row r="96" spans="1:6" s="62" customFormat="1" ht="12.75">
      <c r="A96" s="444">
        <v>3231</v>
      </c>
      <c r="B96" s="442" t="s">
        <v>859</v>
      </c>
      <c r="C96" s="737">
        <v>0</v>
      </c>
      <c r="D96" s="443">
        <v>0</v>
      </c>
      <c r="E96" s="741">
        <v>0</v>
      </c>
      <c r="F96" s="436"/>
    </row>
    <row r="97" spans="1:6" s="62" customFormat="1" ht="12.75">
      <c r="A97" s="444">
        <v>3231</v>
      </c>
      <c r="B97" s="442" t="s">
        <v>860</v>
      </c>
      <c r="C97" s="737">
        <v>0</v>
      </c>
      <c r="D97" s="443">
        <v>0</v>
      </c>
      <c r="E97" s="741">
        <v>0</v>
      </c>
      <c r="F97" s="436"/>
    </row>
    <row r="98" spans="1:6" s="62" customFormat="1" ht="12.75">
      <c r="A98" s="444">
        <v>3231</v>
      </c>
      <c r="B98" s="442" t="s">
        <v>861</v>
      </c>
      <c r="C98" s="737">
        <v>0</v>
      </c>
      <c r="D98" s="443">
        <v>0</v>
      </c>
      <c r="E98" s="741">
        <v>0</v>
      </c>
      <c r="F98" s="436"/>
    </row>
    <row r="99" spans="1:6" s="62" customFormat="1" ht="12.75">
      <c r="A99" s="444">
        <v>3231</v>
      </c>
      <c r="B99" s="442" t="s">
        <v>862</v>
      </c>
      <c r="C99" s="737">
        <v>0</v>
      </c>
      <c r="D99" s="443">
        <v>0</v>
      </c>
      <c r="E99" s="741">
        <v>0</v>
      </c>
      <c r="F99" s="436"/>
    </row>
    <row r="100" spans="1:6" s="62" customFormat="1" ht="12.75">
      <c r="A100" s="444">
        <v>3231</v>
      </c>
      <c r="B100" s="442" t="s">
        <v>863</v>
      </c>
      <c r="C100" s="737">
        <v>0</v>
      </c>
      <c r="D100" s="443">
        <v>0</v>
      </c>
      <c r="E100" s="741">
        <v>0</v>
      </c>
      <c r="F100" s="436"/>
    </row>
    <row r="101" spans="1:6" s="297" customFormat="1" ht="13.5" thickBot="1">
      <c r="A101" s="445" t="s">
        <v>531</v>
      </c>
      <c r="B101" s="446"/>
      <c r="C101" s="735">
        <f>SUM(C94:C100)</f>
        <v>0</v>
      </c>
      <c r="D101" s="447">
        <f>SUM(D94:D100)</f>
        <v>0</v>
      </c>
      <c r="E101" s="742">
        <v>0</v>
      </c>
      <c r="F101" s="436"/>
    </row>
    <row r="102" spans="1:6" s="62" customFormat="1" ht="12.75">
      <c r="A102" s="441">
        <v>3421</v>
      </c>
      <c r="B102" s="448" t="s">
        <v>1040</v>
      </c>
      <c r="C102" s="736">
        <v>300</v>
      </c>
      <c r="D102" s="449">
        <v>376</v>
      </c>
      <c r="E102" s="743">
        <f t="shared" si="1"/>
        <v>125.33</v>
      </c>
      <c r="F102" s="436"/>
    </row>
    <row r="103" spans="1:6" s="62" customFormat="1" ht="12.75">
      <c r="A103" s="444">
        <v>3421</v>
      </c>
      <c r="B103" s="442" t="s">
        <v>1041</v>
      </c>
      <c r="C103" s="737">
        <v>617</v>
      </c>
      <c r="D103" s="443">
        <v>666</v>
      </c>
      <c r="E103" s="741">
        <f t="shared" si="1"/>
        <v>107.94</v>
      </c>
      <c r="F103" s="436"/>
    </row>
    <row r="104" spans="1:6" s="62" customFormat="1" ht="12.75">
      <c r="A104" s="444">
        <v>3421</v>
      </c>
      <c r="B104" s="442" t="s">
        <v>1042</v>
      </c>
      <c r="C104" s="737">
        <v>347</v>
      </c>
      <c r="D104" s="443">
        <v>353</v>
      </c>
      <c r="E104" s="741">
        <f t="shared" si="1"/>
        <v>101.73</v>
      </c>
      <c r="F104" s="436"/>
    </row>
    <row r="105" spans="1:6" s="62" customFormat="1" ht="12.75">
      <c r="A105" s="444">
        <v>3421</v>
      </c>
      <c r="B105" s="442" t="s">
        <v>1043</v>
      </c>
      <c r="C105" s="737">
        <v>496</v>
      </c>
      <c r="D105" s="443">
        <v>509</v>
      </c>
      <c r="E105" s="741">
        <f t="shared" si="1"/>
        <v>102.62</v>
      </c>
      <c r="F105" s="436"/>
    </row>
    <row r="106" spans="1:6" s="62" customFormat="1" ht="12.75">
      <c r="A106" s="444">
        <v>3421</v>
      </c>
      <c r="B106" s="442" t="s">
        <v>1044</v>
      </c>
      <c r="C106" s="737">
        <v>878</v>
      </c>
      <c r="D106" s="443">
        <v>915</v>
      </c>
      <c r="E106" s="741">
        <f t="shared" si="1"/>
        <v>104.21</v>
      </c>
      <c r="F106" s="436"/>
    </row>
    <row r="107" spans="1:6" s="62" customFormat="1" ht="12.75">
      <c r="A107" s="444">
        <v>3421</v>
      </c>
      <c r="B107" s="442" t="s">
        <v>1045</v>
      </c>
      <c r="C107" s="737">
        <v>735</v>
      </c>
      <c r="D107" s="443">
        <v>799</v>
      </c>
      <c r="E107" s="741">
        <f t="shared" si="1"/>
        <v>108.71</v>
      </c>
      <c r="F107" s="436"/>
    </row>
    <row r="108" spans="1:6" s="62" customFormat="1" ht="12.75">
      <c r="A108" s="444">
        <v>3421</v>
      </c>
      <c r="B108" s="442" t="s">
        <v>1046</v>
      </c>
      <c r="C108" s="737">
        <v>372</v>
      </c>
      <c r="D108" s="443">
        <v>387</v>
      </c>
      <c r="E108" s="741">
        <f t="shared" si="1"/>
        <v>104.03</v>
      </c>
      <c r="F108" s="436"/>
    </row>
    <row r="109" spans="1:6" s="62" customFormat="1" ht="12.75">
      <c r="A109" s="444">
        <v>3421</v>
      </c>
      <c r="B109" s="442" t="s">
        <v>1047</v>
      </c>
      <c r="C109" s="737">
        <v>823</v>
      </c>
      <c r="D109" s="443">
        <v>889</v>
      </c>
      <c r="E109" s="741">
        <f t="shared" si="1"/>
        <v>108.02</v>
      </c>
      <c r="F109" s="436"/>
    </row>
    <row r="110" spans="1:6" s="297" customFormat="1" ht="13.5" thickBot="1">
      <c r="A110" s="445" t="s">
        <v>531</v>
      </c>
      <c r="B110" s="446"/>
      <c r="C110" s="735">
        <f>SUM(C102:C109)</f>
        <v>4568</v>
      </c>
      <c r="D110" s="447">
        <f>SUM(D102:D109)</f>
        <v>4894</v>
      </c>
      <c r="E110" s="742">
        <f t="shared" si="1"/>
        <v>107.14</v>
      </c>
      <c r="F110" s="436"/>
    </row>
    <row r="111" spans="1:6" s="62" customFormat="1" ht="12.75">
      <c r="A111" s="441">
        <v>4322</v>
      </c>
      <c r="B111" s="448" t="s">
        <v>1048</v>
      </c>
      <c r="C111" s="736">
        <v>2705</v>
      </c>
      <c r="D111" s="449">
        <v>2754</v>
      </c>
      <c r="E111" s="743">
        <f t="shared" si="1"/>
        <v>101.81</v>
      </c>
      <c r="F111" s="436"/>
    </row>
    <row r="112" spans="1:6" s="62" customFormat="1" ht="12.75">
      <c r="A112" s="444">
        <v>4322</v>
      </c>
      <c r="B112" s="442" t="s">
        <v>1049</v>
      </c>
      <c r="C112" s="737">
        <v>2078</v>
      </c>
      <c r="D112" s="443">
        <v>2053</v>
      </c>
      <c r="E112" s="741">
        <f t="shared" si="1"/>
        <v>98.8</v>
      </c>
      <c r="F112" s="436"/>
    </row>
    <row r="113" spans="1:6" s="62" customFormat="1" ht="12.75">
      <c r="A113" s="444">
        <v>4322</v>
      </c>
      <c r="B113" s="442" t="s">
        <v>1050</v>
      </c>
      <c r="C113" s="737">
        <v>2589</v>
      </c>
      <c r="D113" s="443">
        <v>2634</v>
      </c>
      <c r="E113" s="741">
        <f t="shared" si="1"/>
        <v>101.74</v>
      </c>
      <c r="F113" s="436"/>
    </row>
    <row r="114" spans="1:6" s="62" customFormat="1" ht="12.75">
      <c r="A114" s="444">
        <v>4322</v>
      </c>
      <c r="B114" s="442" t="s">
        <v>1051</v>
      </c>
      <c r="C114" s="737">
        <v>3984</v>
      </c>
      <c r="D114" s="443">
        <v>4140</v>
      </c>
      <c r="E114" s="741">
        <f t="shared" si="1"/>
        <v>103.92</v>
      </c>
      <c r="F114" s="436"/>
    </row>
    <row r="115" spans="1:6" s="62" customFormat="1" ht="12.75">
      <c r="A115" s="444">
        <v>4322</v>
      </c>
      <c r="B115" s="442" t="s">
        <v>1052</v>
      </c>
      <c r="C115" s="737">
        <v>2839</v>
      </c>
      <c r="D115" s="443">
        <v>2905</v>
      </c>
      <c r="E115" s="741">
        <f t="shared" si="1"/>
        <v>102.32</v>
      </c>
      <c r="F115" s="436"/>
    </row>
    <row r="116" spans="1:6" s="62" customFormat="1" ht="12.75">
      <c r="A116" s="444">
        <v>4322</v>
      </c>
      <c r="B116" s="442" t="s">
        <v>1053</v>
      </c>
      <c r="C116" s="737">
        <v>1114</v>
      </c>
      <c r="D116" s="443">
        <v>1129</v>
      </c>
      <c r="E116" s="741">
        <f t="shared" si="1"/>
        <v>101.35</v>
      </c>
      <c r="F116" s="436"/>
    </row>
    <row r="117" spans="1:6" s="62" customFormat="1" ht="12.75">
      <c r="A117" s="444">
        <v>4322</v>
      </c>
      <c r="B117" s="442" t="s">
        <v>1054</v>
      </c>
      <c r="C117" s="737">
        <v>1716</v>
      </c>
      <c r="D117" s="443">
        <v>1879</v>
      </c>
      <c r="E117" s="741">
        <f t="shared" si="1"/>
        <v>109.5</v>
      </c>
      <c r="F117" s="436"/>
    </row>
    <row r="118" spans="1:6" s="62" customFormat="1" ht="12.75">
      <c r="A118" s="444">
        <v>4322</v>
      </c>
      <c r="B118" s="442" t="s">
        <v>1055</v>
      </c>
      <c r="C118" s="737">
        <v>1025</v>
      </c>
      <c r="D118" s="443">
        <v>980</v>
      </c>
      <c r="E118" s="741">
        <f t="shared" si="1"/>
        <v>95.61</v>
      </c>
      <c r="F118" s="436"/>
    </row>
    <row r="119" spans="1:6" s="62" customFormat="1" ht="12.75">
      <c r="A119" s="444">
        <v>4322</v>
      </c>
      <c r="B119" s="442" t="s">
        <v>1056</v>
      </c>
      <c r="C119" s="737">
        <v>1738</v>
      </c>
      <c r="D119" s="443">
        <v>1780</v>
      </c>
      <c r="E119" s="741">
        <f t="shared" si="1"/>
        <v>102.42</v>
      </c>
      <c r="F119" s="436"/>
    </row>
    <row r="120" spans="1:6" s="297" customFormat="1" ht="13.5" thickBot="1">
      <c r="A120" s="445" t="s">
        <v>531</v>
      </c>
      <c r="B120" s="446"/>
      <c r="C120" s="735">
        <f>SUM(C111:C119)</f>
        <v>19788</v>
      </c>
      <c r="D120" s="447">
        <f>SUM(D111:D119)</f>
        <v>20254</v>
      </c>
      <c r="E120" s="742">
        <f t="shared" si="1"/>
        <v>102.35</v>
      </c>
      <c r="F120" s="436"/>
    </row>
    <row r="121" spans="1:6" s="62" customFormat="1" ht="18.75" customHeight="1" thickBot="1">
      <c r="A121" s="452" t="s">
        <v>531</v>
      </c>
      <c r="B121" s="453"/>
      <c r="C121" s="740">
        <f>SUM(C22,C25,C40,C58,C75,C77,C80,C86,C88,C91,C93,C101,C110,C120)</f>
        <v>307627</v>
      </c>
      <c r="D121" s="85">
        <f>SUM(D22,D25,D40,D58,D75,D77,D80,D86,D88,D91,D93,D101,D110,D120)</f>
        <v>316510</v>
      </c>
      <c r="E121" s="746">
        <f t="shared" si="1"/>
        <v>102.89</v>
      </c>
      <c r="F121" s="436"/>
    </row>
    <row r="122" spans="1:6" s="62" customFormat="1" ht="18.75" customHeight="1" thickBot="1">
      <c r="A122" s="454"/>
      <c r="B122" s="455"/>
      <c r="C122" s="456"/>
      <c r="D122" s="456"/>
      <c r="E122" s="747"/>
      <c r="F122" s="436"/>
    </row>
    <row r="123" spans="1:6" s="62" customFormat="1" ht="13.5" thickBot="1">
      <c r="A123" s="454" t="s">
        <v>1057</v>
      </c>
      <c r="B123" s="457"/>
      <c r="C123" s="458"/>
      <c r="D123" s="458"/>
      <c r="E123" s="748"/>
      <c r="F123" s="436"/>
    </row>
    <row r="124" spans="1:6" s="62" customFormat="1" ht="12.75">
      <c r="A124" s="441">
        <v>3231</v>
      </c>
      <c r="B124" s="448" t="s">
        <v>1058</v>
      </c>
      <c r="C124" s="736">
        <v>0</v>
      </c>
      <c r="D124" s="449">
        <v>0</v>
      </c>
      <c r="E124" s="743">
        <v>0</v>
      </c>
      <c r="F124" s="436"/>
    </row>
    <row r="125" spans="1:6" s="62" customFormat="1" ht="12.75">
      <c r="A125" s="444">
        <v>3421</v>
      </c>
      <c r="B125" s="442" t="s">
        <v>1059</v>
      </c>
      <c r="C125" s="737">
        <v>518</v>
      </c>
      <c r="D125" s="443">
        <v>0</v>
      </c>
      <c r="E125" s="741">
        <v>0</v>
      </c>
      <c r="F125" s="436"/>
    </row>
    <row r="126" spans="1:6" s="62" customFormat="1" ht="13.5" thickBot="1">
      <c r="A126" s="459">
        <v>3421</v>
      </c>
      <c r="B126" s="460" t="s">
        <v>1060</v>
      </c>
      <c r="C126" s="735">
        <v>661</v>
      </c>
      <c r="D126" s="447">
        <v>0</v>
      </c>
      <c r="E126" s="742">
        <v>0</v>
      </c>
      <c r="F126" s="436"/>
    </row>
    <row r="127" spans="1:6" s="62" customFormat="1" ht="12.75">
      <c r="A127" s="190"/>
      <c r="B127" s="435"/>
      <c r="C127" s="734"/>
      <c r="D127" s="10"/>
      <c r="E127" s="749"/>
      <c r="F127" s="436"/>
    </row>
    <row r="128" spans="1:6" s="62" customFormat="1" ht="13.5" thickBot="1">
      <c r="A128" s="120" t="s">
        <v>1061</v>
      </c>
      <c r="B128" s="435"/>
      <c r="C128" s="734"/>
      <c r="D128" s="10"/>
      <c r="E128" s="749"/>
      <c r="F128" s="436"/>
    </row>
    <row r="129" spans="1:6" s="62" customFormat="1" ht="12.75">
      <c r="A129" s="441">
        <v>3147</v>
      </c>
      <c r="B129" s="448" t="s">
        <v>1062</v>
      </c>
      <c r="C129" s="736">
        <v>0</v>
      </c>
      <c r="D129" s="449">
        <v>0</v>
      </c>
      <c r="E129" s="743">
        <v>0</v>
      </c>
      <c r="F129" s="436"/>
    </row>
    <row r="130" spans="1:6" s="62" customFormat="1" ht="12.75">
      <c r="A130" s="444">
        <v>3147</v>
      </c>
      <c r="B130" s="442" t="s">
        <v>1063</v>
      </c>
      <c r="C130" s="737">
        <v>0</v>
      </c>
      <c r="D130" s="443">
        <v>0</v>
      </c>
      <c r="E130" s="741">
        <v>0</v>
      </c>
      <c r="F130" s="436"/>
    </row>
    <row r="131" spans="1:6" s="62" customFormat="1" ht="12.75">
      <c r="A131" s="444">
        <v>3147</v>
      </c>
      <c r="B131" s="442" t="s">
        <v>1064</v>
      </c>
      <c r="C131" s="737">
        <v>0</v>
      </c>
      <c r="D131" s="443">
        <v>0</v>
      </c>
      <c r="E131" s="741">
        <v>0</v>
      </c>
      <c r="F131" s="436"/>
    </row>
    <row r="132" spans="1:6" s="62" customFormat="1" ht="13.5" thickBot="1">
      <c r="A132" s="459">
        <v>3147</v>
      </c>
      <c r="B132" s="460" t="s">
        <v>1065</v>
      </c>
      <c r="C132" s="735">
        <v>0</v>
      </c>
      <c r="D132" s="447">
        <v>0</v>
      </c>
      <c r="E132" s="742">
        <v>0</v>
      </c>
      <c r="F132" s="436"/>
    </row>
    <row r="133" spans="1:6" s="62" customFormat="1" ht="20.25" customHeight="1" thickBot="1">
      <c r="A133" s="452" t="s">
        <v>531</v>
      </c>
      <c r="B133" s="453"/>
      <c r="C133" s="740">
        <f>SUM(C121:C132)</f>
        <v>308806</v>
      </c>
      <c r="D133" s="85">
        <f>SUM(D121:D132)</f>
        <v>316510</v>
      </c>
      <c r="E133" s="746">
        <f>ROUND(((D133/C133)*100),2)</f>
        <v>102.49</v>
      </c>
      <c r="F133" s="436"/>
    </row>
    <row r="134" spans="1:6" s="62" customFormat="1" ht="20.25" customHeight="1">
      <c r="A134" s="462" t="s">
        <v>1066</v>
      </c>
      <c r="B134" s="436"/>
      <c r="C134" s="10"/>
      <c r="D134" s="10"/>
      <c r="E134" s="461"/>
      <c r="F134" s="436"/>
    </row>
    <row r="135" spans="1:6" s="62" customFormat="1" ht="12.75">
      <c r="A135" s="130" t="s">
        <v>826</v>
      </c>
      <c r="B135" s="656" t="s">
        <v>349</v>
      </c>
      <c r="C135" s="297"/>
      <c r="D135" s="297"/>
      <c r="E135" s="297"/>
      <c r="F135" s="436"/>
    </row>
    <row r="136" spans="1:6" s="62" customFormat="1" ht="12.75">
      <c r="A136" s="130" t="s">
        <v>834</v>
      </c>
      <c r="B136" s="656" t="s">
        <v>1067</v>
      </c>
      <c r="C136" s="297"/>
      <c r="D136" s="297"/>
      <c r="E136" s="297"/>
      <c r="F136" s="436"/>
    </row>
    <row r="137" spans="1:6" s="62" customFormat="1" ht="12.75">
      <c r="A137" s="130" t="s">
        <v>346</v>
      </c>
      <c r="B137" s="656" t="s">
        <v>1068</v>
      </c>
      <c r="C137" s="297"/>
      <c r="D137" s="297"/>
      <c r="E137" s="297"/>
      <c r="F137" s="436"/>
    </row>
    <row r="138" spans="1:6" s="62" customFormat="1" ht="12.75">
      <c r="A138" s="190"/>
      <c r="B138" s="435"/>
      <c r="C138" s="297"/>
      <c r="D138" s="297"/>
      <c r="E138" s="297"/>
      <c r="F138" s="436"/>
    </row>
    <row r="139" spans="1:6" s="62" customFormat="1" ht="12.75">
      <c r="A139" s="190"/>
      <c r="B139" s="435"/>
      <c r="C139" s="297"/>
      <c r="D139" s="297"/>
      <c r="E139" s="297"/>
      <c r="F139" s="436"/>
    </row>
    <row r="140" spans="1:6" s="62" customFormat="1" ht="12.75">
      <c r="A140" s="190"/>
      <c r="B140" s="435"/>
      <c r="C140" s="297"/>
      <c r="D140" s="297"/>
      <c r="E140" s="297"/>
      <c r="F140" s="436"/>
    </row>
    <row r="141" spans="1:6" s="62" customFormat="1" ht="12.75">
      <c r="A141" s="190"/>
      <c r="B141" s="435"/>
      <c r="C141" s="297"/>
      <c r="D141" s="297"/>
      <c r="E141" s="297"/>
      <c r="F141" s="436"/>
    </row>
    <row r="142" spans="1:6" s="62" customFormat="1" ht="12.75">
      <c r="A142" s="190"/>
      <c r="B142" s="435"/>
      <c r="C142" s="297"/>
      <c r="D142" s="297"/>
      <c r="E142" s="297"/>
      <c r="F142" s="436"/>
    </row>
    <row r="143" spans="1:6" s="62" customFormat="1" ht="12.75">
      <c r="A143" s="190"/>
      <c r="B143" s="435"/>
      <c r="C143" s="297"/>
      <c r="D143" s="297"/>
      <c r="E143" s="297"/>
      <c r="F143" s="436"/>
    </row>
    <row r="144" spans="1:6" s="62" customFormat="1" ht="12.75">
      <c r="A144" s="190"/>
      <c r="B144" s="435"/>
      <c r="C144" s="297"/>
      <c r="D144" s="297"/>
      <c r="E144" s="297"/>
      <c r="F144" s="436"/>
    </row>
    <row r="145" spans="1:6" s="62" customFormat="1" ht="12.75">
      <c r="A145" s="190"/>
      <c r="B145" s="435"/>
      <c r="C145" s="297"/>
      <c r="D145" s="297"/>
      <c r="E145" s="297"/>
      <c r="F145" s="436"/>
    </row>
    <row r="146" spans="1:6" s="62" customFormat="1" ht="12.75">
      <c r="A146" s="190"/>
      <c r="B146" s="435"/>
      <c r="C146" s="297"/>
      <c r="D146" s="297"/>
      <c r="E146" s="297"/>
      <c r="F146" s="436"/>
    </row>
    <row r="147" spans="1:6" s="62" customFormat="1" ht="12.75">
      <c r="A147" s="190"/>
      <c r="B147" s="435"/>
      <c r="C147" s="297"/>
      <c r="D147" s="297"/>
      <c r="E147" s="297"/>
      <c r="F147" s="436"/>
    </row>
    <row r="148" spans="1:6" s="62" customFormat="1" ht="12.75">
      <c r="A148" s="190"/>
      <c r="B148" s="435"/>
      <c r="C148" s="297"/>
      <c r="D148" s="297"/>
      <c r="E148" s="297"/>
      <c r="F148" s="436"/>
    </row>
    <row r="149" spans="1:6" s="62" customFormat="1" ht="12.75">
      <c r="A149" s="190"/>
      <c r="B149" s="435"/>
      <c r="C149" s="297"/>
      <c r="D149" s="297"/>
      <c r="E149" s="297"/>
      <c r="F149" s="436"/>
    </row>
    <row r="150" spans="1:6" s="62" customFormat="1" ht="12.75">
      <c r="A150" s="190"/>
      <c r="B150" s="435"/>
      <c r="C150" s="297"/>
      <c r="D150" s="297"/>
      <c r="E150" s="297"/>
      <c r="F150" s="436"/>
    </row>
    <row r="151" spans="1:6" s="62" customFormat="1" ht="12.75">
      <c r="A151" s="190"/>
      <c r="B151" s="435"/>
      <c r="C151" s="297"/>
      <c r="D151" s="297"/>
      <c r="E151" s="297"/>
      <c r="F151" s="436"/>
    </row>
    <row r="152" spans="1:6" s="62" customFormat="1" ht="12.75">
      <c r="A152" s="190"/>
      <c r="B152" s="435"/>
      <c r="C152" s="297"/>
      <c r="D152" s="297"/>
      <c r="E152" s="297"/>
      <c r="F152" s="436"/>
    </row>
    <row r="153" spans="1:6" s="62" customFormat="1" ht="12.75">
      <c r="A153" s="190"/>
      <c r="B153" s="435"/>
      <c r="C153" s="297"/>
      <c r="D153" s="297"/>
      <c r="E153" s="297"/>
      <c r="F153" s="436"/>
    </row>
    <row r="154" spans="1:6" s="62" customFormat="1" ht="12.75">
      <c r="A154" s="190"/>
      <c r="B154" s="435"/>
      <c r="C154" s="297"/>
      <c r="D154" s="297"/>
      <c r="E154" s="297"/>
      <c r="F154" s="436"/>
    </row>
    <row r="155" spans="1:6" s="62" customFormat="1" ht="12.75">
      <c r="A155" s="190"/>
      <c r="B155" s="435"/>
      <c r="C155" s="297"/>
      <c r="D155" s="297"/>
      <c r="E155" s="297"/>
      <c r="F155" s="436"/>
    </row>
    <row r="156" spans="1:6" s="62" customFormat="1" ht="12.75">
      <c r="A156" s="190"/>
      <c r="B156" s="435"/>
      <c r="C156" s="297"/>
      <c r="D156" s="297"/>
      <c r="E156" s="297"/>
      <c r="F156" s="436"/>
    </row>
    <row r="157" spans="1:6" s="62" customFormat="1" ht="12.75">
      <c r="A157" s="190"/>
      <c r="B157" s="435"/>
      <c r="C157" s="297"/>
      <c r="D157" s="297"/>
      <c r="E157" s="297"/>
      <c r="F157" s="436"/>
    </row>
    <row r="158" spans="1:6" s="62" customFormat="1" ht="12.75">
      <c r="A158" s="190"/>
      <c r="B158" s="435"/>
      <c r="C158" s="297"/>
      <c r="D158" s="297"/>
      <c r="E158" s="297"/>
      <c r="F158" s="436"/>
    </row>
    <row r="159" spans="1:6" s="62" customFormat="1" ht="12.75">
      <c r="A159" s="190"/>
      <c r="B159" s="435"/>
      <c r="C159" s="297"/>
      <c r="D159" s="297"/>
      <c r="E159" s="297"/>
      <c r="F159" s="436"/>
    </row>
    <row r="160" spans="1:6" s="62" customFormat="1" ht="12.75">
      <c r="A160" s="190"/>
      <c r="B160" s="435"/>
      <c r="C160" s="297"/>
      <c r="D160" s="297"/>
      <c r="E160" s="297"/>
      <c r="F160" s="436"/>
    </row>
    <row r="161" spans="1:6" s="62" customFormat="1" ht="12.75">
      <c r="A161" s="190"/>
      <c r="B161" s="435"/>
      <c r="C161" s="297"/>
      <c r="D161" s="297"/>
      <c r="E161" s="297"/>
      <c r="F161" s="436"/>
    </row>
    <row r="162" spans="1:6" s="62" customFormat="1" ht="12.75">
      <c r="A162" s="190"/>
      <c r="B162" s="435"/>
      <c r="C162" s="297"/>
      <c r="D162" s="297"/>
      <c r="E162" s="297"/>
      <c r="F162" s="436"/>
    </row>
    <row r="163" spans="1:6" s="62" customFormat="1" ht="12.75">
      <c r="A163" s="190"/>
      <c r="B163" s="435"/>
      <c r="C163" s="297"/>
      <c r="D163" s="297"/>
      <c r="E163" s="297"/>
      <c r="F163" s="436"/>
    </row>
    <row r="164" spans="1:6" s="62" customFormat="1" ht="12.75">
      <c r="A164" s="190"/>
      <c r="B164" s="435"/>
      <c r="C164" s="297"/>
      <c r="D164" s="297"/>
      <c r="E164" s="297"/>
      <c r="F164" s="436"/>
    </row>
    <row r="165" spans="1:6" s="62" customFormat="1" ht="12.75">
      <c r="A165" s="190"/>
      <c r="B165" s="435"/>
      <c r="C165" s="297"/>
      <c r="D165" s="297"/>
      <c r="E165" s="297"/>
      <c r="F165" s="436"/>
    </row>
    <row r="166" spans="1:6" s="62" customFormat="1" ht="12.75">
      <c r="A166" s="190"/>
      <c r="B166" s="435"/>
      <c r="C166" s="297"/>
      <c r="D166" s="297"/>
      <c r="E166" s="297"/>
      <c r="F166" s="436"/>
    </row>
    <row r="167" spans="1:6" s="62" customFormat="1" ht="12.75">
      <c r="A167" s="190"/>
      <c r="B167" s="435"/>
      <c r="C167" s="297"/>
      <c r="D167" s="297"/>
      <c r="E167" s="297"/>
      <c r="F167" s="436"/>
    </row>
    <row r="168" spans="1:6" s="62" customFormat="1" ht="12.75">
      <c r="A168" s="190"/>
      <c r="B168" s="435"/>
      <c r="C168" s="297"/>
      <c r="D168" s="297"/>
      <c r="E168" s="297"/>
      <c r="F168" s="436"/>
    </row>
    <row r="169" spans="1:6" s="62" customFormat="1" ht="12.75">
      <c r="A169" s="190"/>
      <c r="B169" s="435"/>
      <c r="C169" s="297"/>
      <c r="D169" s="297"/>
      <c r="E169" s="297"/>
      <c r="F169" s="436"/>
    </row>
    <row r="170" spans="1:6" s="62" customFormat="1" ht="12.75">
      <c r="A170" s="190"/>
      <c r="B170" s="435"/>
      <c r="C170" s="297"/>
      <c r="D170" s="297"/>
      <c r="E170" s="297"/>
      <c r="F170" s="436"/>
    </row>
    <row r="171" spans="1:6" s="62" customFormat="1" ht="12.75">
      <c r="A171" s="190"/>
      <c r="B171" s="435"/>
      <c r="C171" s="297"/>
      <c r="D171" s="297"/>
      <c r="E171" s="297"/>
      <c r="F171" s="436"/>
    </row>
  </sheetData>
  <mergeCells count="6">
    <mergeCell ref="A1:F1"/>
    <mergeCell ref="A5:A6"/>
    <mergeCell ref="B5:B6"/>
    <mergeCell ref="C5:C6"/>
    <mergeCell ref="D5:D6"/>
    <mergeCell ref="E5:E6"/>
  </mergeCells>
  <printOptions/>
  <pageMargins left="0.75" right="0.75" top="1" bottom="1" header="0.4921259845" footer="0.4921259845"/>
  <pageSetup firstPageNumber="5" useFirstPageNumber="1" horizontalDpi="600" verticalDpi="600" orientation="portrait" paperSize="9" scale="7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A1">
      <selection activeCell="A1" sqref="A1:C1"/>
    </sheetView>
  </sheetViews>
  <sheetFormatPr defaultColWidth="9.00390625" defaultRowHeight="12.75"/>
  <cols>
    <col min="1" max="1" width="40.875" style="343" bestFit="1" customWidth="1"/>
    <col min="2" max="2" width="35.375" style="343" bestFit="1" customWidth="1"/>
    <col min="3" max="3" width="15.125" style="343" customWidth="1"/>
    <col min="4" max="6" width="9.125" style="343" customWidth="1"/>
    <col min="7" max="8" width="14.25390625" style="343" bestFit="1" customWidth="1"/>
    <col min="9" max="16384" width="9.125" style="343" customWidth="1"/>
  </cols>
  <sheetData>
    <row r="1" spans="1:3" ht="42.75" customHeight="1">
      <c r="A1" s="803" t="s">
        <v>1255</v>
      </c>
      <c r="B1" s="803"/>
      <c r="C1" s="803"/>
    </row>
    <row r="2" spans="1:3" ht="18">
      <c r="A2" s="804"/>
      <c r="B2" s="804"/>
      <c r="C2" s="804"/>
    </row>
    <row r="3" spans="1:3" s="345" customFormat="1" ht="13.5" thickBot="1">
      <c r="A3" s="798" t="s">
        <v>1256</v>
      </c>
      <c r="B3" s="798"/>
      <c r="C3" s="344"/>
    </row>
    <row r="4" spans="1:3" ht="12.75" customHeight="1">
      <c r="A4" s="799" t="s">
        <v>1257</v>
      </c>
      <c r="B4" s="796" t="s">
        <v>1258</v>
      </c>
      <c r="C4" s="794" t="s">
        <v>1259</v>
      </c>
    </row>
    <row r="5" spans="1:3" ht="13.5" thickBot="1">
      <c r="A5" s="800"/>
      <c r="B5" s="801"/>
      <c r="C5" s="775"/>
    </row>
    <row r="6" spans="1:3" s="349" customFormat="1" ht="12.75">
      <c r="A6" s="346" t="s">
        <v>1260</v>
      </c>
      <c r="B6" s="347" t="s">
        <v>201</v>
      </c>
      <c r="C6" s="348">
        <v>15000</v>
      </c>
    </row>
    <row r="7" spans="1:3" s="349" customFormat="1" ht="12.75">
      <c r="A7" s="350" t="s">
        <v>1261</v>
      </c>
      <c r="B7" s="347" t="s">
        <v>123</v>
      </c>
      <c r="C7" s="351">
        <v>6000</v>
      </c>
    </row>
    <row r="8" spans="1:3" s="349" customFormat="1" ht="12.75">
      <c r="A8" s="350" t="s">
        <v>1262</v>
      </c>
      <c r="B8" s="347" t="s">
        <v>123</v>
      </c>
      <c r="C8" s="351">
        <v>6500</v>
      </c>
    </row>
    <row r="9" spans="1:3" s="349" customFormat="1" ht="12.75">
      <c r="A9" s="350" t="s">
        <v>1263</v>
      </c>
      <c r="B9" s="352" t="s">
        <v>0</v>
      </c>
      <c r="C9" s="351">
        <v>5500</v>
      </c>
    </row>
    <row r="10" spans="1:3" s="349" customFormat="1" ht="12.75">
      <c r="A10" s="350" t="s">
        <v>1</v>
      </c>
      <c r="B10" s="352" t="s">
        <v>145</v>
      </c>
      <c r="C10" s="351">
        <v>15000</v>
      </c>
    </row>
    <row r="11" spans="1:3" s="349" customFormat="1" ht="12.75">
      <c r="A11" s="350" t="s">
        <v>2</v>
      </c>
      <c r="B11" s="352" t="s">
        <v>145</v>
      </c>
      <c r="C11" s="351">
        <v>7000</v>
      </c>
    </row>
    <row r="12" spans="1:3" s="349" customFormat="1" ht="12.75">
      <c r="A12" s="350" t="s">
        <v>3</v>
      </c>
      <c r="B12" s="352" t="s">
        <v>145</v>
      </c>
      <c r="C12" s="351">
        <v>23000</v>
      </c>
    </row>
    <row r="13" spans="1:3" s="349" customFormat="1" ht="12.75">
      <c r="A13" s="350" t="s">
        <v>4</v>
      </c>
      <c r="B13" s="352" t="s">
        <v>110</v>
      </c>
      <c r="C13" s="351">
        <v>7000</v>
      </c>
    </row>
    <row r="14" spans="1:3" s="349" customFormat="1" ht="12.75">
      <c r="A14" s="350" t="s">
        <v>5</v>
      </c>
      <c r="B14" s="352" t="s">
        <v>110</v>
      </c>
      <c r="C14" s="351">
        <v>11000</v>
      </c>
    </row>
    <row r="15" spans="1:3" s="349" customFormat="1" ht="12.75">
      <c r="A15" s="350" t="s">
        <v>6</v>
      </c>
      <c r="B15" s="352" t="s">
        <v>95</v>
      </c>
      <c r="C15" s="351">
        <v>17000</v>
      </c>
    </row>
    <row r="16" spans="1:3" s="349" customFormat="1" ht="12.75">
      <c r="A16" s="350" t="s">
        <v>7</v>
      </c>
      <c r="B16" s="352" t="s">
        <v>95</v>
      </c>
      <c r="C16" s="351">
        <v>22000</v>
      </c>
    </row>
    <row r="17" spans="1:3" s="349" customFormat="1" ht="12.75">
      <c r="A17" s="350" t="s">
        <v>8</v>
      </c>
      <c r="B17" s="352" t="s">
        <v>95</v>
      </c>
      <c r="C17" s="351">
        <v>21000</v>
      </c>
    </row>
    <row r="18" spans="1:3" s="349" customFormat="1" ht="12.75">
      <c r="A18" s="350" t="s">
        <v>9</v>
      </c>
      <c r="B18" s="352" t="s">
        <v>10</v>
      </c>
      <c r="C18" s="351">
        <v>11000</v>
      </c>
    </row>
    <row r="19" spans="1:3" s="349" customFormat="1" ht="12.75">
      <c r="A19" s="350" t="s">
        <v>11</v>
      </c>
      <c r="B19" s="352" t="s">
        <v>12</v>
      </c>
      <c r="C19" s="351">
        <v>1000</v>
      </c>
    </row>
    <row r="20" spans="1:3" s="349" customFormat="1" ht="12.75">
      <c r="A20" s="350" t="s">
        <v>13</v>
      </c>
      <c r="B20" s="352" t="s">
        <v>10</v>
      </c>
      <c r="C20" s="351">
        <v>15000</v>
      </c>
    </row>
    <row r="21" spans="1:3" s="349" customFormat="1" ht="12.75">
      <c r="A21" s="350" t="s">
        <v>14</v>
      </c>
      <c r="B21" s="352" t="s">
        <v>15</v>
      </c>
      <c r="C21" s="351">
        <v>40000</v>
      </c>
    </row>
    <row r="22" spans="1:3" s="349" customFormat="1" ht="12.75">
      <c r="A22" s="350" t="s">
        <v>16</v>
      </c>
      <c r="B22" s="352" t="s">
        <v>17</v>
      </c>
      <c r="C22" s="353">
        <v>70000</v>
      </c>
    </row>
    <row r="23" spans="1:3" s="349" customFormat="1" ht="13.5" thickBot="1">
      <c r="A23" s="354" t="s">
        <v>18</v>
      </c>
      <c r="B23" s="355" t="s">
        <v>19</v>
      </c>
      <c r="C23" s="356">
        <v>7000</v>
      </c>
    </row>
    <row r="24" spans="1:3" ht="13.5" thickBot="1">
      <c r="A24" s="357" t="s">
        <v>407</v>
      </c>
      <c r="B24" s="358"/>
      <c r="C24" s="359">
        <f>SUM(C6:C23)</f>
        <v>300000</v>
      </c>
    </row>
    <row r="26" spans="1:3" s="345" customFormat="1" ht="12.75" customHeight="1" thickBot="1">
      <c r="A26" s="806" t="s">
        <v>20</v>
      </c>
      <c r="B26" s="806"/>
      <c r="C26" s="360"/>
    </row>
    <row r="27" spans="1:3" ht="12.75">
      <c r="A27" s="799"/>
      <c r="B27" s="796" t="s">
        <v>1258</v>
      </c>
      <c r="C27" s="794" t="s">
        <v>1259</v>
      </c>
    </row>
    <row r="28" spans="1:3" ht="30" customHeight="1" thickBot="1">
      <c r="A28" s="805"/>
      <c r="B28" s="797"/>
      <c r="C28" s="795"/>
    </row>
    <row r="29" spans="1:3" ht="26.25" thickBot="1">
      <c r="A29" s="361" t="s">
        <v>21</v>
      </c>
      <c r="B29" s="362" t="s">
        <v>22</v>
      </c>
      <c r="C29" s="363">
        <v>250000</v>
      </c>
    </row>
    <row r="32" spans="1:3" s="345" customFormat="1" ht="12.75" customHeight="1" thickBot="1">
      <c r="A32" s="806" t="s">
        <v>23</v>
      </c>
      <c r="B32" s="806"/>
      <c r="C32" s="360"/>
    </row>
    <row r="33" spans="1:3" ht="12.75">
      <c r="A33" s="799"/>
      <c r="B33" s="796" t="s">
        <v>1258</v>
      </c>
      <c r="C33" s="794" t="s">
        <v>1259</v>
      </c>
    </row>
    <row r="34" spans="1:3" ht="30" customHeight="1" thickBot="1">
      <c r="A34" s="805"/>
      <c r="B34" s="797"/>
      <c r="C34" s="795"/>
    </row>
    <row r="35" spans="1:3" ht="51.75" thickBot="1">
      <c r="A35" s="361" t="s">
        <v>24</v>
      </c>
      <c r="B35" s="362" t="s">
        <v>25</v>
      </c>
      <c r="C35" s="363">
        <v>300000</v>
      </c>
    </row>
    <row r="36" spans="1:3" ht="12.75">
      <c r="A36" s="364"/>
      <c r="B36" s="365"/>
      <c r="C36" s="366"/>
    </row>
    <row r="37" spans="1:3" ht="12.75">
      <c r="A37" s="364"/>
      <c r="B37" s="365"/>
      <c r="C37" s="366"/>
    </row>
    <row r="38" spans="1:3" ht="15">
      <c r="A38" s="367" t="s">
        <v>26</v>
      </c>
      <c r="B38" s="368"/>
      <c r="C38" s="369">
        <f>C24+C29+C35</f>
        <v>850000</v>
      </c>
    </row>
    <row r="40" spans="1:3" ht="55.5" customHeight="1">
      <c r="A40" s="802" t="s">
        <v>27</v>
      </c>
      <c r="B40" s="802"/>
      <c r="C40" s="802"/>
    </row>
  </sheetData>
  <mergeCells count="15">
    <mergeCell ref="A40:C40"/>
    <mergeCell ref="A1:C1"/>
    <mergeCell ref="A2:C2"/>
    <mergeCell ref="A33:A34"/>
    <mergeCell ref="B33:B34"/>
    <mergeCell ref="C33:C34"/>
    <mergeCell ref="A32:B32"/>
    <mergeCell ref="A26:B26"/>
    <mergeCell ref="A27:A28"/>
    <mergeCell ref="C4:C5"/>
    <mergeCell ref="C27:C28"/>
    <mergeCell ref="B27:B28"/>
    <mergeCell ref="A3:B3"/>
    <mergeCell ref="A4:A5"/>
    <mergeCell ref="B4:B5"/>
  </mergeCells>
  <printOptions/>
  <pageMargins left="0.75" right="0.75" top="1" bottom="1" header="0.4921259845" footer="0.4921259845"/>
  <pageSetup firstPageNumber="7" useFirstPageNumber="1" fitToHeight="1" fitToWidth="1"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5"/>
  <sheetViews>
    <sheetView workbookViewId="0" topLeftCell="A1">
      <selection activeCell="A1" sqref="A1:B1"/>
    </sheetView>
  </sheetViews>
  <sheetFormatPr defaultColWidth="9.00390625" defaultRowHeight="12.75"/>
  <cols>
    <col min="1" max="1" width="81.125" style="319" customWidth="1"/>
    <col min="2" max="2" width="49.625" style="298" customWidth="1"/>
    <col min="3" max="16384" width="9.125" style="6" customWidth="1"/>
  </cols>
  <sheetData>
    <row r="1" spans="1:2" s="295" customFormat="1" ht="15.75">
      <c r="A1" s="776" t="s">
        <v>1069</v>
      </c>
      <c r="B1" s="776"/>
    </row>
    <row r="2" spans="1:2" s="295" customFormat="1" ht="18">
      <c r="A2" s="296"/>
      <c r="B2" s="296"/>
    </row>
    <row r="3" ht="13.5" thickBot="1">
      <c r="A3" s="297" t="s">
        <v>103</v>
      </c>
    </row>
    <row r="4" spans="1:2" s="301" customFormat="1" ht="15.75" thickBot="1">
      <c r="A4" s="299" t="s">
        <v>104</v>
      </c>
      <c r="B4" s="300" t="s">
        <v>105</v>
      </c>
    </row>
    <row r="5" spans="1:2" ht="12.75">
      <c r="A5" s="302" t="s">
        <v>107</v>
      </c>
      <c r="B5" s="303" t="s">
        <v>108</v>
      </c>
    </row>
    <row r="6" spans="1:2" ht="12.75">
      <c r="A6" s="304" t="s">
        <v>109</v>
      </c>
      <c r="B6" s="305" t="s">
        <v>110</v>
      </c>
    </row>
    <row r="7" spans="1:2" ht="12.75">
      <c r="A7" s="306" t="s">
        <v>111</v>
      </c>
      <c r="B7" s="307" t="s">
        <v>112</v>
      </c>
    </row>
    <row r="8" spans="1:2" ht="12.75">
      <c r="A8" s="306" t="s">
        <v>113</v>
      </c>
      <c r="B8" s="307" t="s">
        <v>114</v>
      </c>
    </row>
    <row r="9" spans="1:2" ht="12.75">
      <c r="A9" s="306" t="s">
        <v>115</v>
      </c>
      <c r="B9" s="307" t="s">
        <v>112</v>
      </c>
    </row>
    <row r="10" spans="1:2" ht="12.75">
      <c r="A10" s="306" t="s">
        <v>116</v>
      </c>
      <c r="B10" s="307" t="s">
        <v>108</v>
      </c>
    </row>
    <row r="11" spans="1:2" ht="12.75">
      <c r="A11" s="306" t="s">
        <v>117</v>
      </c>
      <c r="B11" s="307" t="s">
        <v>118</v>
      </c>
    </row>
    <row r="12" spans="1:2" ht="12.75">
      <c r="A12" s="306" t="s">
        <v>610</v>
      </c>
      <c r="B12" s="307" t="s">
        <v>119</v>
      </c>
    </row>
    <row r="13" spans="1:2" ht="12.75">
      <c r="A13" s="306" t="s">
        <v>120</v>
      </c>
      <c r="B13" s="307" t="s">
        <v>121</v>
      </c>
    </row>
    <row r="14" spans="1:2" ht="12.75">
      <c r="A14" s="306" t="s">
        <v>122</v>
      </c>
      <c r="B14" s="307" t="s">
        <v>123</v>
      </c>
    </row>
    <row r="15" spans="1:2" ht="12.75">
      <c r="A15" s="306" t="s">
        <v>124</v>
      </c>
      <c r="B15" s="307" t="s">
        <v>125</v>
      </c>
    </row>
    <row r="16" spans="1:2" ht="12.75">
      <c r="A16" s="306" t="s">
        <v>126</v>
      </c>
      <c r="B16" s="307" t="s">
        <v>123</v>
      </c>
    </row>
    <row r="17" spans="1:2" ht="12.75">
      <c r="A17" s="306" t="s">
        <v>127</v>
      </c>
      <c r="B17" s="307" t="s">
        <v>128</v>
      </c>
    </row>
    <row r="18" spans="1:255" s="62" customFormat="1" ht="12.75">
      <c r="A18" s="306" t="s">
        <v>129</v>
      </c>
      <c r="B18" s="307" t="s">
        <v>130</v>
      </c>
      <c r="C18" s="308"/>
      <c r="D18" s="308"/>
      <c r="E18" s="201"/>
      <c r="F18" s="308"/>
      <c r="G18" s="201"/>
      <c r="H18" s="308"/>
      <c r="I18" s="201"/>
      <c r="J18" s="308"/>
      <c r="K18" s="201"/>
      <c r="L18" s="308"/>
      <c r="M18" s="201"/>
      <c r="N18" s="308"/>
      <c r="O18" s="201"/>
      <c r="P18" s="308"/>
      <c r="Q18" s="201"/>
      <c r="R18" s="308"/>
      <c r="S18" s="201"/>
      <c r="T18" s="308"/>
      <c r="U18" s="201"/>
      <c r="V18" s="308"/>
      <c r="W18" s="201"/>
      <c r="X18" s="308"/>
      <c r="Y18" s="201"/>
      <c r="Z18" s="308"/>
      <c r="AA18" s="201"/>
      <c r="AB18" s="308"/>
      <c r="AC18" s="201"/>
      <c r="AD18" s="308"/>
      <c r="AE18" s="201"/>
      <c r="AF18" s="308"/>
      <c r="AG18" s="201"/>
      <c r="AH18" s="308"/>
      <c r="AI18" s="201"/>
      <c r="AJ18" s="308"/>
      <c r="AK18" s="201"/>
      <c r="AL18" s="308"/>
      <c r="AM18" s="201"/>
      <c r="AN18" s="308"/>
      <c r="AO18" s="201"/>
      <c r="AP18" s="308"/>
      <c r="AQ18" s="201"/>
      <c r="AR18" s="308"/>
      <c r="AS18" s="201"/>
      <c r="AT18" s="308"/>
      <c r="AU18" s="201"/>
      <c r="AV18" s="308"/>
      <c r="AW18" s="201"/>
      <c r="AX18" s="308"/>
      <c r="AY18" s="201"/>
      <c r="AZ18" s="308"/>
      <c r="BA18" s="201"/>
      <c r="BB18" s="308"/>
      <c r="BC18" s="201"/>
      <c r="BD18" s="308"/>
      <c r="BE18" s="201"/>
      <c r="BF18" s="308"/>
      <c r="BG18" s="201"/>
      <c r="BH18" s="308"/>
      <c r="BI18" s="201"/>
      <c r="BJ18" s="308"/>
      <c r="BK18" s="201"/>
      <c r="BL18" s="308"/>
      <c r="BM18" s="201"/>
      <c r="BN18" s="308"/>
      <c r="BO18" s="201"/>
      <c r="BP18" s="308"/>
      <c r="BQ18" s="201"/>
      <c r="BR18" s="308"/>
      <c r="BS18" s="201"/>
      <c r="BT18" s="308"/>
      <c r="BU18" s="201"/>
      <c r="BV18" s="308"/>
      <c r="BW18" s="201"/>
      <c r="BX18" s="308"/>
      <c r="BY18" s="201"/>
      <c r="BZ18" s="308"/>
      <c r="CA18" s="201"/>
      <c r="CB18" s="308"/>
      <c r="CC18" s="201"/>
      <c r="CD18" s="308"/>
      <c r="CE18" s="201"/>
      <c r="CF18" s="308"/>
      <c r="CG18" s="201"/>
      <c r="CH18" s="308"/>
      <c r="CI18" s="201"/>
      <c r="CJ18" s="308"/>
      <c r="CK18" s="201"/>
      <c r="CL18" s="308"/>
      <c r="CM18" s="201"/>
      <c r="CN18" s="308"/>
      <c r="CO18" s="201"/>
      <c r="CP18" s="308"/>
      <c r="CQ18" s="201"/>
      <c r="CR18" s="308"/>
      <c r="CS18" s="201"/>
      <c r="CT18" s="308"/>
      <c r="CU18" s="201"/>
      <c r="CV18" s="308"/>
      <c r="CW18" s="201"/>
      <c r="CX18" s="308"/>
      <c r="CY18" s="201"/>
      <c r="CZ18" s="308"/>
      <c r="DA18" s="201"/>
      <c r="DB18" s="308"/>
      <c r="DC18" s="201"/>
      <c r="DD18" s="308"/>
      <c r="DE18" s="201"/>
      <c r="DF18" s="308"/>
      <c r="DG18" s="201"/>
      <c r="DH18" s="308"/>
      <c r="DI18" s="201"/>
      <c r="DJ18" s="308"/>
      <c r="DK18" s="201"/>
      <c r="DL18" s="308"/>
      <c r="DM18" s="201"/>
      <c r="DN18" s="308"/>
      <c r="DO18" s="201"/>
      <c r="DP18" s="308"/>
      <c r="DQ18" s="201"/>
      <c r="DR18" s="308"/>
      <c r="DS18" s="201"/>
      <c r="DT18" s="308"/>
      <c r="DU18" s="201"/>
      <c r="DV18" s="308"/>
      <c r="DW18" s="201"/>
      <c r="DX18" s="308"/>
      <c r="DY18" s="201"/>
      <c r="DZ18" s="308"/>
      <c r="EA18" s="201"/>
      <c r="EB18" s="308"/>
      <c r="EC18" s="201"/>
      <c r="ED18" s="308"/>
      <c r="EE18" s="201"/>
      <c r="EF18" s="308"/>
      <c r="EG18" s="201"/>
      <c r="EH18" s="308"/>
      <c r="EI18" s="201"/>
      <c r="EJ18" s="308"/>
      <c r="EK18" s="201"/>
      <c r="EL18" s="308"/>
      <c r="EM18" s="201"/>
      <c r="EN18" s="308"/>
      <c r="EO18" s="201"/>
      <c r="EP18" s="308"/>
      <c r="EQ18" s="201"/>
      <c r="ER18" s="308"/>
      <c r="ES18" s="201"/>
      <c r="ET18" s="308"/>
      <c r="EU18" s="201"/>
      <c r="EV18" s="308"/>
      <c r="EW18" s="201"/>
      <c r="EX18" s="308"/>
      <c r="EY18" s="201"/>
      <c r="EZ18" s="308"/>
      <c r="FA18" s="201"/>
      <c r="FB18" s="308"/>
      <c r="FC18" s="201"/>
      <c r="FD18" s="308"/>
      <c r="FE18" s="201"/>
      <c r="FF18" s="308"/>
      <c r="FG18" s="201"/>
      <c r="FH18" s="308"/>
      <c r="FI18" s="201"/>
      <c r="FJ18" s="308"/>
      <c r="FK18" s="201"/>
      <c r="FL18" s="308"/>
      <c r="FM18" s="201"/>
      <c r="FN18" s="308"/>
      <c r="FO18" s="201"/>
      <c r="FP18" s="308"/>
      <c r="FQ18" s="201"/>
      <c r="FR18" s="308"/>
      <c r="FS18" s="201"/>
      <c r="FT18" s="308"/>
      <c r="FU18" s="201"/>
      <c r="FV18" s="308"/>
      <c r="FW18" s="201"/>
      <c r="FX18" s="308"/>
      <c r="FY18" s="201"/>
      <c r="FZ18" s="308"/>
      <c r="GA18" s="201"/>
      <c r="GB18" s="308"/>
      <c r="GC18" s="201"/>
      <c r="GD18" s="308"/>
      <c r="GE18" s="201"/>
      <c r="GF18" s="308"/>
      <c r="GG18" s="201"/>
      <c r="GH18" s="308"/>
      <c r="GI18" s="201"/>
      <c r="GJ18" s="308"/>
      <c r="GK18" s="201"/>
      <c r="GL18" s="308"/>
      <c r="GM18" s="201"/>
      <c r="GN18" s="308"/>
      <c r="GO18" s="201"/>
      <c r="GP18" s="308"/>
      <c r="GQ18" s="201"/>
      <c r="GR18" s="308"/>
      <c r="GS18" s="201"/>
      <c r="GT18" s="308"/>
      <c r="GU18" s="201"/>
      <c r="GV18" s="308"/>
      <c r="GW18" s="201"/>
      <c r="GX18" s="308"/>
      <c r="GY18" s="201"/>
      <c r="GZ18" s="308"/>
      <c r="HA18" s="201"/>
      <c r="HB18" s="308"/>
      <c r="HC18" s="201"/>
      <c r="HD18" s="308"/>
      <c r="HE18" s="201"/>
      <c r="HF18" s="308"/>
      <c r="HG18" s="201"/>
      <c r="HH18" s="308"/>
      <c r="HI18" s="201"/>
      <c r="HJ18" s="308"/>
      <c r="HK18" s="201"/>
      <c r="HL18" s="308"/>
      <c r="HM18" s="201"/>
      <c r="HN18" s="308"/>
      <c r="HO18" s="201"/>
      <c r="HP18" s="308"/>
      <c r="HQ18" s="201"/>
      <c r="HR18" s="308"/>
      <c r="HS18" s="201"/>
      <c r="HT18" s="308"/>
      <c r="HU18" s="201"/>
      <c r="HV18" s="308"/>
      <c r="HW18" s="201"/>
      <c r="HX18" s="308"/>
      <c r="HY18" s="201"/>
      <c r="HZ18" s="308"/>
      <c r="IA18" s="201"/>
      <c r="IB18" s="308"/>
      <c r="IC18" s="201"/>
      <c r="ID18" s="308"/>
      <c r="IE18" s="201"/>
      <c r="IF18" s="308"/>
      <c r="IG18" s="201"/>
      <c r="IH18" s="308"/>
      <c r="II18" s="201"/>
      <c r="IJ18" s="308"/>
      <c r="IK18" s="201"/>
      <c r="IL18" s="308"/>
      <c r="IM18" s="201"/>
      <c r="IN18" s="308"/>
      <c r="IO18" s="201"/>
      <c r="IP18" s="308"/>
      <c r="IQ18" s="201"/>
      <c r="IR18" s="308"/>
      <c r="IS18" s="201"/>
      <c r="IT18" s="308"/>
      <c r="IU18" s="201"/>
    </row>
    <row r="19" spans="1:2" s="62" customFormat="1" ht="12.75">
      <c r="A19" s="306" t="s">
        <v>131</v>
      </c>
      <c r="B19" s="307" t="s">
        <v>132</v>
      </c>
    </row>
    <row r="20" spans="1:2" s="62" customFormat="1" ht="13.5" thickBot="1">
      <c r="A20" s="309" t="s">
        <v>133</v>
      </c>
      <c r="B20" s="310" t="s">
        <v>134</v>
      </c>
    </row>
    <row r="21" spans="1:2" s="62" customFormat="1" ht="12.75">
      <c r="A21" s="311"/>
      <c r="B21" s="201"/>
    </row>
    <row r="22" spans="1:2" s="62" customFormat="1" ht="12.75">
      <c r="A22" s="311"/>
      <c r="B22" s="201"/>
    </row>
    <row r="23" s="62" customFormat="1" ht="13.5" thickBot="1">
      <c r="A23" s="297" t="s">
        <v>135</v>
      </c>
    </row>
    <row r="24" spans="1:2" s="62" customFormat="1" ht="13.5" thickBot="1">
      <c r="A24" s="299" t="s">
        <v>104</v>
      </c>
      <c r="B24" s="300" t="s">
        <v>105</v>
      </c>
    </row>
    <row r="25" spans="1:2" s="62" customFormat="1" ht="12.75">
      <c r="A25" s="312" t="s">
        <v>136</v>
      </c>
      <c r="B25" s="307" t="s">
        <v>137</v>
      </c>
    </row>
    <row r="26" spans="1:2" s="62" customFormat="1" ht="12.75">
      <c r="A26" s="312" t="s">
        <v>138</v>
      </c>
      <c r="B26" s="307" t="s">
        <v>112</v>
      </c>
    </row>
    <row r="27" spans="1:2" s="62" customFormat="1" ht="12.75" customHeight="1">
      <c r="A27" s="312" t="s">
        <v>139</v>
      </c>
      <c r="B27" s="307" t="s">
        <v>140</v>
      </c>
    </row>
    <row r="28" spans="1:2" s="62" customFormat="1" ht="12.75">
      <c r="A28" s="312" t="s">
        <v>141</v>
      </c>
      <c r="B28" s="307" t="s">
        <v>108</v>
      </c>
    </row>
    <row r="29" spans="1:2" s="62" customFormat="1" ht="12.75">
      <c r="A29" s="312" t="s">
        <v>142</v>
      </c>
      <c r="B29" s="307" t="s">
        <v>143</v>
      </c>
    </row>
    <row r="30" spans="1:2" s="62" customFormat="1" ht="12.75">
      <c r="A30" s="312" t="s">
        <v>144</v>
      </c>
      <c r="B30" s="307" t="s">
        <v>145</v>
      </c>
    </row>
    <row r="31" spans="1:2" s="62" customFormat="1" ht="12.75">
      <c r="A31" s="312" t="s">
        <v>146</v>
      </c>
      <c r="B31" s="307" t="s">
        <v>114</v>
      </c>
    </row>
    <row r="32" spans="1:2" s="62" customFormat="1" ht="12.75">
      <c r="A32" s="312" t="s">
        <v>147</v>
      </c>
      <c r="B32" s="307" t="s">
        <v>145</v>
      </c>
    </row>
    <row r="33" spans="1:2" s="62" customFormat="1" ht="12.75">
      <c r="A33" s="312" t="s">
        <v>148</v>
      </c>
      <c r="B33" s="307" t="s">
        <v>110</v>
      </c>
    </row>
    <row r="34" spans="1:2" s="62" customFormat="1" ht="12.75">
      <c r="A34" s="312" t="s">
        <v>149</v>
      </c>
      <c r="B34" s="307" t="s">
        <v>150</v>
      </c>
    </row>
    <row r="35" spans="1:2" s="62" customFormat="1" ht="12.75">
      <c r="A35" s="312" t="s">
        <v>151</v>
      </c>
      <c r="B35" s="307" t="s">
        <v>152</v>
      </c>
    </row>
    <row r="36" spans="1:2" s="62" customFormat="1" ht="13.5" thickBot="1">
      <c r="A36" s="313" t="s">
        <v>153</v>
      </c>
      <c r="B36" s="310" t="s">
        <v>118</v>
      </c>
    </row>
    <row r="37" spans="1:2" s="62" customFormat="1" ht="12.75">
      <c r="A37" s="314"/>
      <c r="B37" s="201"/>
    </row>
    <row r="38" spans="1:2" s="62" customFormat="1" ht="12.75">
      <c r="A38" s="314"/>
      <c r="B38" s="201"/>
    </row>
    <row r="39" s="62" customFormat="1" ht="13.5" thickBot="1">
      <c r="A39" s="297" t="s">
        <v>154</v>
      </c>
    </row>
    <row r="40" spans="1:2" s="62" customFormat="1" ht="13.5" thickBot="1">
      <c r="A40" s="299" t="s">
        <v>104</v>
      </c>
      <c r="B40" s="300" t="s">
        <v>105</v>
      </c>
    </row>
    <row r="41" spans="1:2" s="62" customFormat="1" ht="12.75">
      <c r="A41" s="315" t="s">
        <v>155</v>
      </c>
      <c r="B41" s="305" t="s">
        <v>156</v>
      </c>
    </row>
    <row r="42" spans="1:2" s="62" customFormat="1" ht="12.75">
      <c r="A42" s="312" t="s">
        <v>157</v>
      </c>
      <c r="B42" s="307" t="s">
        <v>121</v>
      </c>
    </row>
    <row r="43" spans="1:2" s="62" customFormat="1" ht="12.75">
      <c r="A43" s="312" t="s">
        <v>158</v>
      </c>
      <c r="B43" s="307" t="s">
        <v>118</v>
      </c>
    </row>
    <row r="44" spans="1:2" s="62" customFormat="1" ht="12.75">
      <c r="A44" s="312" t="s">
        <v>159</v>
      </c>
      <c r="B44" s="307" t="s">
        <v>160</v>
      </c>
    </row>
    <row r="45" spans="1:2" s="62" customFormat="1" ht="12.75">
      <c r="A45" s="312" t="s">
        <v>161</v>
      </c>
      <c r="B45" s="307" t="s">
        <v>152</v>
      </c>
    </row>
    <row r="46" spans="1:2" s="62" customFormat="1" ht="12.75">
      <c r="A46" s="312" t="s">
        <v>162</v>
      </c>
      <c r="B46" s="307" t="s">
        <v>163</v>
      </c>
    </row>
    <row r="47" spans="1:2" s="62" customFormat="1" ht="12.75">
      <c r="A47" s="312" t="s">
        <v>164</v>
      </c>
      <c r="B47" s="307" t="s">
        <v>123</v>
      </c>
    </row>
    <row r="48" spans="1:2" s="62" customFormat="1" ht="12.75">
      <c r="A48" s="312" t="s">
        <v>165</v>
      </c>
      <c r="B48" s="307" t="s">
        <v>166</v>
      </c>
    </row>
    <row r="49" spans="1:2" s="62" customFormat="1" ht="12.75">
      <c r="A49" s="371" t="s">
        <v>169</v>
      </c>
      <c r="B49" s="372" t="s">
        <v>170</v>
      </c>
    </row>
    <row r="50" spans="1:4" s="62" customFormat="1" ht="13.5" thickBot="1">
      <c r="A50" s="313" t="s">
        <v>167</v>
      </c>
      <c r="B50" s="310" t="s">
        <v>168</v>
      </c>
      <c r="D50" s="201"/>
    </row>
    <row r="51" spans="1:4" s="62" customFormat="1" ht="12.75">
      <c r="A51" s="6"/>
      <c r="B51" s="6"/>
      <c r="D51" s="201"/>
    </row>
    <row r="52" spans="1:2" s="317" customFormat="1" ht="15">
      <c r="A52" s="316"/>
      <c r="B52" s="316"/>
    </row>
    <row r="53" spans="1:2" s="62" customFormat="1" ht="12.75">
      <c r="A53" s="318" t="s">
        <v>611</v>
      </c>
      <c r="B53" s="298"/>
    </row>
    <row r="54" spans="1:2" s="62" customFormat="1" ht="12.75">
      <c r="A54" s="319"/>
      <c r="B54" s="298"/>
    </row>
    <row r="55" spans="1:2" s="62" customFormat="1" ht="47.25" customHeight="1">
      <c r="A55" s="777" t="s">
        <v>612</v>
      </c>
      <c r="B55" s="777"/>
    </row>
  </sheetData>
  <mergeCells count="2">
    <mergeCell ref="A1:B1"/>
    <mergeCell ref="A55:B55"/>
  </mergeCells>
  <printOptions/>
  <pageMargins left="0.75" right="0.75" top="1" bottom="1" header="0.4921259845" footer="0.4921259845"/>
  <pageSetup firstPageNumber="8" useFirstPageNumber="1" horizontalDpi="600" verticalDpi="600" orientation="landscape" paperSize="9" r:id="rId1"/>
  <headerFooter alignWithMargins="0">
    <oddFooter>&amp;C&amp;P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6">
      <selection activeCell="D29" sqref="D29"/>
    </sheetView>
  </sheetViews>
  <sheetFormatPr defaultColWidth="9.00390625" defaultRowHeight="12.75"/>
  <cols>
    <col min="4" max="4" width="9.25390625" style="0" customWidth="1"/>
    <col min="5" max="5" width="8.375" style="0" customWidth="1"/>
    <col min="9" max="9" width="19.00390625" style="0" customWidth="1"/>
    <col min="10" max="11" width="9.125" style="87" customWidth="1"/>
    <col min="12" max="12" width="10.375" style="87" bestFit="1" customWidth="1"/>
    <col min="13" max="16" width="9.125" style="87" customWidth="1"/>
  </cols>
  <sheetData>
    <row r="1" spans="1:16" s="320" customFormat="1" ht="18">
      <c r="A1" s="1" t="s">
        <v>171</v>
      </c>
      <c r="C1" s="769" t="s">
        <v>172</v>
      </c>
      <c r="D1" s="769"/>
      <c r="E1" s="769"/>
      <c r="F1" s="769"/>
      <c r="G1" s="769"/>
      <c r="H1" s="769"/>
      <c r="I1" s="769"/>
      <c r="J1" s="321"/>
      <c r="K1" s="321"/>
      <c r="L1" s="321"/>
      <c r="M1" s="321"/>
      <c r="N1" s="321"/>
      <c r="O1" s="321"/>
      <c r="P1" s="321"/>
    </row>
    <row r="2" spans="1:16" s="320" customFormat="1" ht="18">
      <c r="A2" s="322"/>
      <c r="C2" s="770" t="s">
        <v>173</v>
      </c>
      <c r="D2" s="770"/>
      <c r="E2" s="770"/>
      <c r="F2" s="770"/>
      <c r="G2" s="770"/>
      <c r="H2" s="770"/>
      <c r="I2" s="770"/>
      <c r="J2" s="321"/>
      <c r="K2" s="321"/>
      <c r="L2" s="321"/>
      <c r="M2" s="321"/>
      <c r="N2" s="321"/>
      <c r="O2" s="321"/>
      <c r="P2" s="321"/>
    </row>
    <row r="3" spans="1:16" s="320" customFormat="1" ht="18">
      <c r="A3" s="322"/>
      <c r="C3" s="323"/>
      <c r="D3" s="323"/>
      <c r="E3" s="323"/>
      <c r="F3" s="323"/>
      <c r="G3" s="323"/>
      <c r="H3" s="323"/>
      <c r="I3" s="323"/>
      <c r="J3" s="321"/>
      <c r="K3" s="321"/>
      <c r="L3" s="321"/>
      <c r="M3" s="321"/>
      <c r="N3" s="321"/>
      <c r="O3" s="321"/>
      <c r="P3" s="321"/>
    </row>
    <row r="4" spans="1:16" s="320" customFormat="1" ht="18">
      <c r="A4" s="322"/>
      <c r="C4" s="323"/>
      <c r="D4" s="323"/>
      <c r="E4" s="323"/>
      <c r="F4" s="323"/>
      <c r="G4" s="323"/>
      <c r="H4" s="323"/>
      <c r="I4" s="323"/>
      <c r="J4" s="321"/>
      <c r="K4" s="321"/>
      <c r="L4" s="321"/>
      <c r="M4" s="321"/>
      <c r="N4" s="321"/>
      <c r="O4" s="321"/>
      <c r="P4" s="321"/>
    </row>
    <row r="5" spans="1:16" s="320" customFormat="1" ht="18.75" thickBot="1">
      <c r="A5" s="322"/>
      <c r="J5" s="321"/>
      <c r="K5" s="321"/>
      <c r="L5" s="321"/>
      <c r="M5" s="321"/>
      <c r="N5" s="321"/>
      <c r="O5" s="321"/>
      <c r="P5" s="321"/>
    </row>
    <row r="6" spans="1:12" ht="30.75" customHeight="1" thickBot="1">
      <c r="A6" s="83" t="s">
        <v>174</v>
      </c>
      <c r="B6" s="324"/>
      <c r="C6" s="324"/>
      <c r="D6" s="324"/>
      <c r="E6" s="325" t="s">
        <v>175</v>
      </c>
      <c r="F6" s="324" t="s">
        <v>176</v>
      </c>
      <c r="G6" s="324"/>
      <c r="H6" s="324"/>
      <c r="I6" s="326"/>
      <c r="L6" s="86"/>
    </row>
    <row r="7" spans="1:9" ht="13.5" thickBot="1">
      <c r="A7" s="54" t="s">
        <v>177</v>
      </c>
      <c r="B7" s="66"/>
      <c r="C7" s="66"/>
      <c r="D7" s="66"/>
      <c r="E7" s="65">
        <f>SUM(E8:E10)</f>
        <v>176</v>
      </c>
      <c r="F7" s="66"/>
      <c r="G7" s="66"/>
      <c r="H7" s="66"/>
      <c r="I7" s="327"/>
    </row>
    <row r="8" spans="1:9" ht="12.75">
      <c r="A8" s="328" t="s">
        <v>178</v>
      </c>
      <c r="E8" s="329">
        <v>40</v>
      </c>
      <c r="F8" s="91" t="s">
        <v>179</v>
      </c>
      <c r="H8" s="87"/>
      <c r="I8" s="330"/>
    </row>
    <row r="9" spans="1:9" ht="12.75">
      <c r="A9" s="328" t="s">
        <v>180</v>
      </c>
      <c r="E9" s="329">
        <v>14</v>
      </c>
      <c r="F9" s="331" t="s">
        <v>181</v>
      </c>
      <c r="H9" s="87"/>
      <c r="I9" s="330"/>
    </row>
    <row r="10" spans="1:9" ht="12.75" customHeight="1" thickBot="1">
      <c r="A10" s="328" t="s">
        <v>182</v>
      </c>
      <c r="E10" s="329">
        <v>122</v>
      </c>
      <c r="F10" s="778" t="s">
        <v>183</v>
      </c>
      <c r="G10" s="774"/>
      <c r="H10" s="774"/>
      <c r="I10" s="768"/>
    </row>
    <row r="11" spans="1:9" ht="13.5" thickBot="1">
      <c r="A11" s="54" t="s">
        <v>184</v>
      </c>
      <c r="B11" s="66"/>
      <c r="C11" s="66"/>
      <c r="D11" s="66"/>
      <c r="E11" s="65">
        <f>SUM(E12:E13)</f>
        <v>125</v>
      </c>
      <c r="F11" s="66"/>
      <c r="G11" s="66"/>
      <c r="H11" s="66"/>
      <c r="I11" s="327"/>
    </row>
    <row r="12" spans="1:9" ht="12.75">
      <c r="A12" s="328" t="s">
        <v>185</v>
      </c>
      <c r="E12" s="329">
        <v>70</v>
      </c>
      <c r="F12" s="91" t="s">
        <v>186</v>
      </c>
      <c r="I12" s="332"/>
    </row>
    <row r="13" spans="1:9" ht="13.5" thickBot="1">
      <c r="A13" s="328" t="s">
        <v>219</v>
      </c>
      <c r="E13" s="329">
        <v>55</v>
      </c>
      <c r="F13" s="91" t="s">
        <v>187</v>
      </c>
      <c r="I13" s="330"/>
    </row>
    <row r="14" spans="1:9" ht="13.5" thickBot="1">
      <c r="A14" s="54" t="s">
        <v>188</v>
      </c>
      <c r="B14" s="333"/>
      <c r="C14" s="333"/>
      <c r="D14" s="333"/>
      <c r="E14" s="65">
        <f>SUM(E15:E16)</f>
        <v>95</v>
      </c>
      <c r="F14" s="334"/>
      <c r="G14" s="333"/>
      <c r="H14" s="333"/>
      <c r="I14" s="335"/>
    </row>
    <row r="15" spans="1:9" ht="12.75">
      <c r="A15" s="328" t="s">
        <v>189</v>
      </c>
      <c r="E15" s="329">
        <v>40</v>
      </c>
      <c r="F15" s="91" t="s">
        <v>190</v>
      </c>
      <c r="I15" s="332"/>
    </row>
    <row r="16" spans="1:9" ht="13.5" thickBot="1">
      <c r="A16" s="328" t="s">
        <v>119</v>
      </c>
      <c r="E16" s="329">
        <v>55</v>
      </c>
      <c r="F16" s="91" t="s">
        <v>191</v>
      </c>
      <c r="I16" s="336"/>
    </row>
    <row r="17" spans="1:9" ht="13.5" thickBot="1">
      <c r="A17" s="54" t="s">
        <v>192</v>
      </c>
      <c r="B17" s="66"/>
      <c r="C17" s="66"/>
      <c r="D17" s="66"/>
      <c r="E17" s="65">
        <f>SUM(E18:E19)</f>
        <v>630</v>
      </c>
      <c r="F17" s="66"/>
      <c r="G17" s="66"/>
      <c r="H17" s="66"/>
      <c r="I17" s="327"/>
    </row>
    <row r="18" spans="1:9" ht="12.75">
      <c r="A18" s="328" t="s">
        <v>193</v>
      </c>
      <c r="E18" s="329">
        <v>430</v>
      </c>
      <c r="F18" s="91" t="s">
        <v>194</v>
      </c>
      <c r="I18" s="332"/>
    </row>
    <row r="19" spans="1:9" ht="13.5" thickBot="1">
      <c r="A19" s="328" t="s">
        <v>195</v>
      </c>
      <c r="E19" s="329">
        <v>200</v>
      </c>
      <c r="F19" s="91" t="s">
        <v>196</v>
      </c>
      <c r="I19" s="330"/>
    </row>
    <row r="20" spans="1:9" ht="13.5" thickBot="1">
      <c r="A20" s="54" t="s">
        <v>197</v>
      </c>
      <c r="B20" s="66"/>
      <c r="C20" s="66"/>
      <c r="D20" s="66"/>
      <c r="E20" s="65">
        <v>156</v>
      </c>
      <c r="F20" s="66"/>
      <c r="G20" s="66"/>
      <c r="H20" s="66"/>
      <c r="I20" s="327"/>
    </row>
    <row r="21" spans="1:11" ht="13.5" thickBot="1">
      <c r="A21" s="328" t="s">
        <v>198</v>
      </c>
      <c r="E21" s="329">
        <v>156</v>
      </c>
      <c r="F21" s="91" t="s">
        <v>199</v>
      </c>
      <c r="I21" s="332"/>
      <c r="K21" s="88"/>
    </row>
    <row r="22" spans="1:9" ht="13.5" thickBot="1">
      <c r="A22" s="54" t="s">
        <v>200</v>
      </c>
      <c r="B22" s="66"/>
      <c r="C22" s="66"/>
      <c r="D22" s="66"/>
      <c r="E22" s="65">
        <f>SUM(E23)</f>
        <v>50</v>
      </c>
      <c r="F22" s="66"/>
      <c r="G22" s="66"/>
      <c r="H22" s="66"/>
      <c r="I22" s="327"/>
    </row>
    <row r="23" spans="1:9" ht="13.5" thickBot="1">
      <c r="A23" s="328" t="s">
        <v>201</v>
      </c>
      <c r="E23" s="329">
        <v>50</v>
      </c>
      <c r="F23" s="91" t="s">
        <v>202</v>
      </c>
      <c r="I23" s="332"/>
    </row>
    <row r="24" spans="1:9" ht="13.5" thickBot="1">
      <c r="A24" s="54" t="s">
        <v>203</v>
      </c>
      <c r="B24" s="66"/>
      <c r="C24" s="66"/>
      <c r="D24" s="66"/>
      <c r="E24" s="65">
        <f>SUM(E25:E26)</f>
        <v>268</v>
      </c>
      <c r="F24" s="66"/>
      <c r="G24" s="66"/>
      <c r="H24" s="66"/>
      <c r="I24" s="327"/>
    </row>
    <row r="25" spans="1:9" ht="12.75">
      <c r="A25" s="328" t="s">
        <v>204</v>
      </c>
      <c r="E25" s="329">
        <v>100</v>
      </c>
      <c r="F25" s="121" t="s">
        <v>199</v>
      </c>
      <c r="G25" s="87"/>
      <c r="H25" s="87"/>
      <c r="I25" s="330"/>
    </row>
    <row r="26" spans="1:9" ht="13.5" thickBot="1">
      <c r="A26" s="337" t="s">
        <v>1216</v>
      </c>
      <c r="B26" s="338"/>
      <c r="C26" s="338"/>
      <c r="D26" s="338"/>
      <c r="E26" s="339">
        <v>168</v>
      </c>
      <c r="F26" s="340" t="s">
        <v>205</v>
      </c>
      <c r="G26" s="338"/>
      <c r="H26" s="338"/>
      <c r="I26" s="336"/>
    </row>
    <row r="27" spans="1:9" ht="16.5" thickBot="1">
      <c r="A27" s="341" t="s">
        <v>531</v>
      </c>
      <c r="B27" s="333"/>
      <c r="C27" s="333"/>
      <c r="D27" s="333"/>
      <c r="E27" s="342">
        <f>SUM(E7+E11+E14+E17+E20+E22+E24)</f>
        <v>1500</v>
      </c>
      <c r="F27" s="333"/>
      <c r="G27" s="333"/>
      <c r="H27" s="333"/>
      <c r="I27" s="335"/>
    </row>
    <row r="31" spans="1:9" ht="12.75">
      <c r="A31" s="771" t="s">
        <v>569</v>
      </c>
      <c r="B31" s="772"/>
      <c r="C31" s="772"/>
      <c r="D31" s="772"/>
      <c r="E31" s="772"/>
      <c r="F31" s="772"/>
      <c r="G31" s="772"/>
      <c r="H31" s="772"/>
      <c r="I31" s="772"/>
    </row>
    <row r="32" ht="12.75">
      <c r="A32" s="128" t="s">
        <v>207</v>
      </c>
    </row>
    <row r="33" ht="12.75">
      <c r="A33" s="128" t="s">
        <v>208</v>
      </c>
    </row>
    <row r="34" ht="12.75">
      <c r="A34" s="128" t="s">
        <v>209</v>
      </c>
    </row>
    <row r="35" ht="12.75">
      <c r="A35" s="128" t="s">
        <v>210</v>
      </c>
    </row>
    <row r="36" ht="12.75">
      <c r="A36" t="s">
        <v>211</v>
      </c>
    </row>
    <row r="37" ht="12.75">
      <c r="A37" s="128" t="s">
        <v>212</v>
      </c>
    </row>
    <row r="38" ht="12.75">
      <c r="A38" s="128"/>
    </row>
  </sheetData>
  <mergeCells count="4">
    <mergeCell ref="F10:I10"/>
    <mergeCell ref="C1:I1"/>
    <mergeCell ref="C2:I2"/>
    <mergeCell ref="A31:I31"/>
  </mergeCells>
  <printOptions/>
  <pageMargins left="0.5905511811023623" right="0.5905511811023623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7" sqref="C17"/>
    </sheetView>
  </sheetViews>
  <sheetFormatPr defaultColWidth="9.00390625" defaultRowHeight="12.75"/>
  <cols>
    <col min="5" max="5" width="6.25390625" style="0" customWidth="1"/>
    <col min="10" max="10" width="4.75390625" style="0" customWidth="1"/>
    <col min="12" max="12" width="7.25390625" style="0" customWidth="1"/>
  </cols>
  <sheetData>
    <row r="1" spans="1:12" ht="15.75">
      <c r="A1" s="773" t="s">
        <v>51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</row>
    <row r="2" spans="1:12" ht="12.75">
      <c r="A2" s="766"/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</row>
    <row r="3" spans="1:12" ht="13.5" thickBot="1">
      <c r="A3" s="767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</row>
    <row r="4" spans="1:12" ht="12.75">
      <c r="A4" s="765" t="s">
        <v>410</v>
      </c>
      <c r="B4" s="763"/>
      <c r="C4" s="763"/>
      <c r="D4" s="763"/>
      <c r="E4" s="764"/>
      <c r="F4" s="765" t="s">
        <v>603</v>
      </c>
      <c r="G4" s="763"/>
      <c r="H4" s="763"/>
      <c r="I4" s="763"/>
      <c r="J4" s="764"/>
      <c r="K4" s="765" t="s">
        <v>604</v>
      </c>
      <c r="L4" s="764"/>
    </row>
    <row r="5" spans="1:12" ht="13.5" thickBot="1">
      <c r="A5" s="807"/>
      <c r="B5" s="808"/>
      <c r="C5" s="808"/>
      <c r="D5" s="808"/>
      <c r="E5" s="809"/>
      <c r="F5" s="807"/>
      <c r="G5" s="808"/>
      <c r="H5" s="808"/>
      <c r="I5" s="808"/>
      <c r="J5" s="809"/>
      <c r="K5" s="807" t="s">
        <v>605</v>
      </c>
      <c r="L5" s="809"/>
    </row>
    <row r="6" spans="1:12" ht="12.75">
      <c r="A6" s="810" t="s">
        <v>606</v>
      </c>
      <c r="B6" s="811"/>
      <c r="C6" s="811"/>
      <c r="D6" s="811"/>
      <c r="E6" s="812"/>
      <c r="F6" s="816" t="s">
        <v>607</v>
      </c>
      <c r="G6" s="811"/>
      <c r="H6" s="811"/>
      <c r="I6" s="811"/>
      <c r="J6" s="812"/>
      <c r="K6" s="818">
        <v>50</v>
      </c>
      <c r="L6" s="819"/>
    </row>
    <row r="7" spans="1:12" ht="12.75">
      <c r="A7" s="813"/>
      <c r="B7" s="814"/>
      <c r="C7" s="814"/>
      <c r="D7" s="814"/>
      <c r="E7" s="815"/>
      <c r="F7" s="817"/>
      <c r="G7" s="814"/>
      <c r="H7" s="814"/>
      <c r="I7" s="814"/>
      <c r="J7" s="815"/>
      <c r="K7" s="820"/>
      <c r="L7" s="821"/>
    </row>
    <row r="8" spans="1:12" ht="12.75">
      <c r="A8" s="822" t="s">
        <v>608</v>
      </c>
      <c r="B8" s="823"/>
      <c r="C8" s="823"/>
      <c r="D8" s="823"/>
      <c r="E8" s="824"/>
      <c r="F8" s="825" t="s">
        <v>609</v>
      </c>
      <c r="G8" s="823"/>
      <c r="H8" s="823"/>
      <c r="I8" s="823"/>
      <c r="J8" s="824"/>
      <c r="K8" s="826">
        <v>80</v>
      </c>
      <c r="L8" s="827"/>
    </row>
    <row r="9" spans="1:12" ht="12.75">
      <c r="A9" s="830"/>
      <c r="B9" s="831"/>
      <c r="C9" s="831"/>
      <c r="D9" s="831"/>
      <c r="E9" s="832"/>
      <c r="F9" s="833" t="s">
        <v>616</v>
      </c>
      <c r="G9" s="831"/>
      <c r="H9" s="831"/>
      <c r="I9" s="831"/>
      <c r="J9" s="832"/>
      <c r="K9" s="828"/>
      <c r="L9" s="829"/>
    </row>
    <row r="10" spans="1:12" ht="12.75">
      <c r="A10" s="830" t="s">
        <v>617</v>
      </c>
      <c r="B10" s="831"/>
      <c r="C10" s="831"/>
      <c r="D10" s="831"/>
      <c r="E10" s="832"/>
      <c r="F10" s="833" t="s">
        <v>618</v>
      </c>
      <c r="G10" s="831"/>
      <c r="H10" s="831"/>
      <c r="I10" s="831"/>
      <c r="J10" s="832"/>
      <c r="K10" s="828"/>
      <c r="L10" s="829"/>
    </row>
    <row r="11" spans="1:12" ht="12.75">
      <c r="A11" s="830" t="s">
        <v>619</v>
      </c>
      <c r="B11" s="831"/>
      <c r="C11" s="831"/>
      <c r="D11" s="831"/>
      <c r="E11" s="832"/>
      <c r="F11" s="833" t="s">
        <v>620</v>
      </c>
      <c r="G11" s="831"/>
      <c r="H11" s="831"/>
      <c r="I11" s="831"/>
      <c r="J11" s="832"/>
      <c r="K11" s="828"/>
      <c r="L11" s="829"/>
    </row>
    <row r="12" spans="1:12" ht="12.75">
      <c r="A12" s="813"/>
      <c r="B12" s="814"/>
      <c r="C12" s="814"/>
      <c r="D12" s="814"/>
      <c r="E12" s="815"/>
      <c r="F12" s="817"/>
      <c r="G12" s="814"/>
      <c r="H12" s="814"/>
      <c r="I12" s="814"/>
      <c r="J12" s="815"/>
      <c r="K12" s="820"/>
      <c r="L12" s="821"/>
    </row>
    <row r="13" spans="1:12" ht="12.75">
      <c r="A13" s="822" t="s">
        <v>621</v>
      </c>
      <c r="B13" s="823"/>
      <c r="C13" s="823"/>
      <c r="D13" s="823"/>
      <c r="E13" s="824"/>
      <c r="F13" s="825" t="s">
        <v>622</v>
      </c>
      <c r="G13" s="823"/>
      <c r="H13" s="823"/>
      <c r="I13" s="823"/>
      <c r="J13" s="824"/>
      <c r="K13" s="826">
        <v>20</v>
      </c>
      <c r="L13" s="827"/>
    </row>
    <row r="14" spans="1:12" ht="13.5" thickBot="1">
      <c r="A14" s="813"/>
      <c r="B14" s="814"/>
      <c r="C14" s="814"/>
      <c r="D14" s="814"/>
      <c r="E14" s="815"/>
      <c r="F14" s="833"/>
      <c r="G14" s="831"/>
      <c r="H14" s="831"/>
      <c r="I14" s="831"/>
      <c r="J14" s="832"/>
      <c r="K14" s="820"/>
      <c r="L14" s="821"/>
    </row>
    <row r="15" spans="1:12" ht="13.5" thickBot="1">
      <c r="A15" s="834" t="s">
        <v>533</v>
      </c>
      <c r="B15" s="835"/>
      <c r="C15" s="835"/>
      <c r="D15" s="835"/>
      <c r="E15" s="835"/>
      <c r="F15" s="835"/>
      <c r="G15" s="835"/>
      <c r="H15" s="835"/>
      <c r="I15" s="835"/>
      <c r="J15" s="836"/>
      <c r="K15" s="837">
        <v>150</v>
      </c>
      <c r="L15" s="838"/>
    </row>
  </sheetData>
  <mergeCells count="26">
    <mergeCell ref="A13:E14"/>
    <mergeCell ref="F13:J14"/>
    <mergeCell ref="K13:L14"/>
    <mergeCell ref="A15:J15"/>
    <mergeCell ref="K15:L15"/>
    <mergeCell ref="A11:E11"/>
    <mergeCell ref="F11:J11"/>
    <mergeCell ref="A12:E12"/>
    <mergeCell ref="F12:J12"/>
    <mergeCell ref="A6:E7"/>
    <mergeCell ref="F6:J7"/>
    <mergeCell ref="K6:L7"/>
    <mergeCell ref="A8:E8"/>
    <mergeCell ref="F8:J8"/>
    <mergeCell ref="K8:L12"/>
    <mergeCell ref="A9:E9"/>
    <mergeCell ref="F9:J9"/>
    <mergeCell ref="A10:E10"/>
    <mergeCell ref="F10:J10"/>
    <mergeCell ref="A1:L1"/>
    <mergeCell ref="A2:L2"/>
    <mergeCell ref="A3:L3"/>
    <mergeCell ref="A4:E5"/>
    <mergeCell ref="F4:J5"/>
    <mergeCell ref="K4:L4"/>
    <mergeCell ref="K5:L5"/>
  </mergeCells>
  <printOptions/>
  <pageMargins left="0.75" right="0.75" top="1" bottom="1" header="0.4921259845" footer="0.4921259845"/>
  <pageSetup firstPageNumber="11" useFirstPageNumber="1"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18" sqref="J18"/>
    </sheetView>
  </sheetViews>
  <sheetFormatPr defaultColWidth="9.00390625" defaultRowHeight="12.75"/>
  <cols>
    <col min="9" max="9" width="14.00390625" style="0" customWidth="1"/>
  </cols>
  <sheetData>
    <row r="1" spans="1:9" ht="15.75">
      <c r="A1" s="773" t="s">
        <v>50</v>
      </c>
      <c r="B1" s="773"/>
      <c r="C1" s="773"/>
      <c r="D1" s="773"/>
      <c r="E1" s="773"/>
      <c r="F1" s="773"/>
      <c r="G1" s="773"/>
      <c r="H1" s="773"/>
      <c r="I1" s="773"/>
    </row>
    <row r="2" spans="1:9" ht="15.75">
      <c r="A2" s="770" t="s">
        <v>1070</v>
      </c>
      <c r="B2" s="770"/>
      <c r="C2" s="770"/>
      <c r="D2" s="770"/>
      <c r="E2" s="770"/>
      <c r="F2" s="770"/>
      <c r="G2" s="770"/>
      <c r="H2" s="770"/>
      <c r="I2" s="770"/>
    </row>
    <row r="3" spans="1:9" ht="12.75">
      <c r="A3" s="839"/>
      <c r="B3" s="839"/>
      <c r="C3" s="839"/>
      <c r="D3" s="839"/>
      <c r="E3" s="839"/>
      <c r="F3" s="839"/>
      <c r="G3" s="839"/>
      <c r="H3" s="839"/>
      <c r="I3" s="839"/>
    </row>
    <row r="4" spans="1:9" ht="12.75">
      <c r="A4" s="133" t="s">
        <v>580</v>
      </c>
      <c r="B4" s="134"/>
      <c r="C4" s="134"/>
      <c r="D4" s="134"/>
      <c r="E4" s="134"/>
      <c r="F4" s="135"/>
      <c r="G4" s="136"/>
      <c r="H4" s="136"/>
      <c r="I4" s="137"/>
    </row>
    <row r="5" spans="1:10" ht="15.75">
      <c r="A5" s="825" t="s">
        <v>581</v>
      </c>
      <c r="B5" s="823"/>
      <c r="C5" s="823"/>
      <c r="D5" s="823"/>
      <c r="E5" s="824"/>
      <c r="F5" s="825" t="s">
        <v>582</v>
      </c>
      <c r="G5" s="823"/>
      <c r="H5" s="823"/>
      <c r="I5" s="824"/>
      <c r="J5" s="138"/>
    </row>
    <row r="6" spans="1:10" ht="15.75">
      <c r="A6" s="833" t="s">
        <v>581</v>
      </c>
      <c r="B6" s="831"/>
      <c r="C6" s="831"/>
      <c r="D6" s="831"/>
      <c r="E6" s="832"/>
      <c r="F6" s="833" t="s">
        <v>583</v>
      </c>
      <c r="G6" s="831"/>
      <c r="H6" s="831"/>
      <c r="I6" s="832"/>
      <c r="J6" s="138"/>
    </row>
    <row r="7" spans="1:9" ht="12.75">
      <c r="A7" s="833" t="s">
        <v>584</v>
      </c>
      <c r="B7" s="831"/>
      <c r="C7" s="831"/>
      <c r="D7" s="831"/>
      <c r="E7" s="832"/>
      <c r="F7" s="833" t="s">
        <v>585</v>
      </c>
      <c r="G7" s="831"/>
      <c r="H7" s="831"/>
      <c r="I7" s="832"/>
    </row>
    <row r="8" spans="1:9" ht="12.75">
      <c r="A8" s="833" t="s">
        <v>586</v>
      </c>
      <c r="B8" s="831"/>
      <c r="C8" s="831"/>
      <c r="D8" s="831"/>
      <c r="E8" s="832"/>
      <c r="F8" s="833" t="s">
        <v>587</v>
      </c>
      <c r="G8" s="831"/>
      <c r="H8" s="831"/>
      <c r="I8" s="832"/>
    </row>
    <row r="9" spans="1:9" ht="12.75">
      <c r="A9" s="833" t="s">
        <v>588</v>
      </c>
      <c r="B9" s="831"/>
      <c r="C9" s="831"/>
      <c r="D9" s="831"/>
      <c r="E9" s="832"/>
      <c r="F9" s="833" t="s">
        <v>589</v>
      </c>
      <c r="G9" s="831"/>
      <c r="H9" s="831"/>
      <c r="I9" s="832"/>
    </row>
    <row r="10" spans="1:9" ht="12.75">
      <c r="A10" s="833" t="s">
        <v>590</v>
      </c>
      <c r="B10" s="831"/>
      <c r="C10" s="831"/>
      <c r="D10" s="831"/>
      <c r="E10" s="832"/>
      <c r="F10" s="833" t="s">
        <v>591</v>
      </c>
      <c r="G10" s="831"/>
      <c r="H10" s="831"/>
      <c r="I10" s="832"/>
    </row>
    <row r="11" spans="1:9" ht="12.75">
      <c r="A11" s="833" t="s">
        <v>592</v>
      </c>
      <c r="B11" s="831"/>
      <c r="C11" s="831"/>
      <c r="D11" s="831"/>
      <c r="E11" s="832"/>
      <c r="F11" s="833" t="s">
        <v>593</v>
      </c>
      <c r="G11" s="831"/>
      <c r="H11" s="831"/>
      <c r="I11" s="832"/>
    </row>
    <row r="12" spans="1:9" ht="12.75">
      <c r="A12" s="833" t="s">
        <v>594</v>
      </c>
      <c r="B12" s="831"/>
      <c r="C12" s="831"/>
      <c r="D12" s="831"/>
      <c r="E12" s="832"/>
      <c r="F12" s="833" t="s">
        <v>595</v>
      </c>
      <c r="G12" s="831"/>
      <c r="H12" s="831"/>
      <c r="I12" s="832"/>
    </row>
    <row r="13" spans="1:9" ht="12.75">
      <c r="A13" s="817" t="s">
        <v>596</v>
      </c>
      <c r="B13" s="814"/>
      <c r="C13" s="814"/>
      <c r="D13" s="814"/>
      <c r="E13" s="815"/>
      <c r="F13" s="817" t="s">
        <v>597</v>
      </c>
      <c r="G13" s="814"/>
      <c r="H13" s="814"/>
      <c r="I13" s="815"/>
    </row>
    <row r="14" spans="1:9" ht="12.75">
      <c r="A14" s="140" t="s">
        <v>598</v>
      </c>
      <c r="B14" s="136"/>
      <c r="C14" s="136"/>
      <c r="D14" s="136"/>
      <c r="E14" s="137"/>
      <c r="F14" s="141"/>
      <c r="G14" s="141"/>
      <c r="H14" s="141"/>
      <c r="I14" s="142"/>
    </row>
    <row r="15" spans="1:9" ht="12.75">
      <c r="A15" s="825" t="s">
        <v>590</v>
      </c>
      <c r="B15" s="823"/>
      <c r="C15" s="823"/>
      <c r="D15" s="823"/>
      <c r="E15" s="824"/>
      <c r="F15" s="825" t="s">
        <v>599</v>
      </c>
      <c r="G15" s="823"/>
      <c r="H15" s="823"/>
      <c r="I15" s="824"/>
    </row>
    <row r="16" spans="1:9" ht="12.75">
      <c r="A16" s="817" t="s">
        <v>590</v>
      </c>
      <c r="B16" s="814"/>
      <c r="C16" s="814"/>
      <c r="D16" s="814"/>
      <c r="E16" s="815"/>
      <c r="F16" s="817" t="s">
        <v>600</v>
      </c>
      <c r="G16" s="814"/>
      <c r="H16" s="814"/>
      <c r="I16" s="815"/>
    </row>
    <row r="17" spans="1:9" ht="12.75">
      <c r="A17" s="840"/>
      <c r="B17" s="840"/>
      <c r="C17" s="840"/>
      <c r="D17" s="840"/>
      <c r="E17" s="840"/>
      <c r="F17" s="840"/>
      <c r="G17" s="840"/>
      <c r="H17" s="840"/>
      <c r="I17" s="840"/>
    </row>
    <row r="18" spans="1:9" ht="12.75">
      <c r="A18" s="766"/>
      <c r="B18" s="766"/>
      <c r="C18" s="766"/>
      <c r="D18" s="766"/>
      <c r="E18" s="766"/>
      <c r="F18" s="766"/>
      <c r="G18" s="766"/>
      <c r="H18" s="766"/>
      <c r="I18" s="766"/>
    </row>
    <row r="19" spans="1:9" ht="12.75">
      <c r="A19" s="841" t="s">
        <v>601</v>
      </c>
      <c r="B19" s="841"/>
      <c r="C19" s="841"/>
      <c r="D19" s="841"/>
      <c r="E19" s="841"/>
      <c r="F19" s="841"/>
      <c r="G19" s="841"/>
      <c r="H19" s="841"/>
      <c r="I19" s="841"/>
    </row>
    <row r="20" spans="1:9" ht="12.75">
      <c r="A20" s="841" t="s">
        <v>602</v>
      </c>
      <c r="B20" s="841"/>
      <c r="C20" s="841"/>
      <c r="D20" s="841"/>
      <c r="E20" s="841"/>
      <c r="F20" s="841"/>
      <c r="G20" s="841"/>
      <c r="H20" s="841"/>
      <c r="I20" s="841"/>
    </row>
    <row r="21" ht="12.75">
      <c r="A21" s="96"/>
    </row>
  </sheetData>
  <mergeCells count="29">
    <mergeCell ref="A17:I17"/>
    <mergeCell ref="A18:I18"/>
    <mergeCell ref="A19:I19"/>
    <mergeCell ref="A20:I20"/>
    <mergeCell ref="A15:E15"/>
    <mergeCell ref="F15:I15"/>
    <mergeCell ref="A16:E16"/>
    <mergeCell ref="F16:I16"/>
    <mergeCell ref="A12:E12"/>
    <mergeCell ref="F12:I12"/>
    <mergeCell ref="A13:E13"/>
    <mergeCell ref="F13:I13"/>
    <mergeCell ref="A10:E10"/>
    <mergeCell ref="F10:I10"/>
    <mergeCell ref="A11:E11"/>
    <mergeCell ref="F11:I11"/>
    <mergeCell ref="A8:E8"/>
    <mergeCell ref="F8:I8"/>
    <mergeCell ref="A9:E9"/>
    <mergeCell ref="F9:I9"/>
    <mergeCell ref="A6:E6"/>
    <mergeCell ref="F6:I6"/>
    <mergeCell ref="A7:E7"/>
    <mergeCell ref="F7:I7"/>
    <mergeCell ref="A1:I1"/>
    <mergeCell ref="A2:I2"/>
    <mergeCell ref="A3:I3"/>
    <mergeCell ref="A5:E5"/>
    <mergeCell ref="F5:I5"/>
  </mergeCells>
  <printOptions/>
  <pageMargins left="0.75" right="0.75" top="1" bottom="1" header="0.4921259845" footer="0.4921259845"/>
  <pageSetup firstPageNumber="12" useFirstPageNumber="1"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2005-12-01T12:00:25Z</cp:lastPrinted>
  <dcterms:created xsi:type="dcterms:W3CDTF">2005-09-12T08:30:24Z</dcterms:created>
  <dcterms:modified xsi:type="dcterms:W3CDTF">2005-12-01T12:00:35Z</dcterms:modified>
  <cp:category/>
  <cp:version/>
  <cp:contentType/>
  <cp:contentStatus/>
</cp:coreProperties>
</file>