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FTA" sheetId="10" r:id="rId10"/>
    <sheet name="EU 1" sheetId="11" r:id="rId11"/>
    <sheet name="EU 2" sheetId="12" r:id="rId12"/>
    <sheet name="EU 3" sheetId="13" r:id="rId13"/>
    <sheet name="EU 4" sheetId="14" r:id="rId14"/>
    <sheet name="EU 5" sheetId="15" r:id="rId15"/>
    <sheet name="Cash-flow" sheetId="16" r:id="rId16"/>
    <sheet name="UŽITÍ" sheetId="17" r:id="rId17"/>
    <sheet name="KB" sheetId="18" r:id="rId18"/>
    <sheet name="Č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3">'čerpání KÚ'!$A$1:$F$90</definedName>
    <definedName name="_xlnm.Print_Area" localSheetId="4">'čerpání zastupitelstva'!$A$1:$F$87</definedName>
    <definedName name="_xlnm.Print_Area" localSheetId="18">'ČS'!#REF!</definedName>
    <definedName name="_xlnm.Print_Area" localSheetId="7">'FOND VYS GP'!#REF!</definedName>
    <definedName name="_xlnm.Print_Area" localSheetId="6">'FOND VYSOČINY'!$A$1:$E$31</definedName>
    <definedName name="_xlnm.Print_Area" localSheetId="9">'FTA'!$A$1:$F$27</definedName>
    <definedName name="_xlnm.Print_Area" localSheetId="0">'PLNĚNÍ PŘÍJMŮ'!$A$1:$G$97</definedName>
    <definedName name="_xlnm.Print_Area" localSheetId="5">'SOCIÁLNÍ FOND'!$A$1:$E$47</definedName>
    <definedName name="_xlnm.Print_Area" localSheetId="16">'UŽITÍ'!$A$1:$E$95</definedName>
    <definedName name="_xlnm.Print_Area" localSheetId="2">'VÝDAJE - kapitoly'!$A$1:$G$486</definedName>
  </definedNames>
  <calcPr fullCalcOnLoad="1"/>
</workbook>
</file>

<file path=xl/sharedStrings.xml><?xml version="1.0" encoding="utf-8"?>
<sst xmlns="http://schemas.openxmlformats.org/spreadsheetml/2006/main" count="1884" uniqueCount="834">
  <si>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</si>
  <si>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</si>
  <si>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</si>
  <si>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</si>
  <si>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</si>
  <si>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</si>
  <si>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</si>
  <si>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</si>
  <si>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</si>
  <si>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</si>
  <si>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</si>
  <si>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</si>
  <si>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</si>
  <si>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</si>
  <si>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</si>
  <si>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</si>
  <si>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</si>
  <si>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</si>
  <si>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</si>
  <si>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</si>
  <si>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</si>
  <si>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</si>
  <si>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</si>
  <si>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</si>
  <si>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</si>
  <si>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</si>
  <si>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</si>
  <si>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</si>
  <si>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</si>
  <si>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</si>
  <si>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</si>
  <si>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</si>
  <si>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</si>
  <si>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</si>
  <si>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</si>
  <si>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</si>
  <si>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</si>
  <si>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</si>
  <si>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</si>
  <si>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</si>
  <si>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</si>
  <si>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</si>
  <si>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</si>
  <si>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</si>
  <si>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</si>
  <si>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</si>
  <si>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</si>
  <si>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</si>
  <si>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</si>
  <si>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</si>
  <si>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</si>
  <si>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</si>
  <si>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</si>
  <si>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</si>
  <si>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</si>
  <si>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</si>
  <si>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</si>
  <si>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</si>
  <si>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</si>
  <si>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</si>
  <si>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</si>
  <si>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</si>
  <si>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</si>
  <si>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</si>
  <si>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</si>
  <si>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</si>
  <si>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</si>
  <si>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</si>
  <si>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</si>
  <si>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</si>
  <si>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</si>
  <si>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</si>
  <si>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</si>
  <si>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</si>
  <si>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</si>
  <si>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</si>
  <si>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</si>
  <si>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</si>
  <si>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</si>
  <si>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</si>
  <si>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</si>
  <si>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</si>
  <si>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</si>
  <si>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</si>
  <si>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</si>
  <si>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</si>
  <si>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</si>
  <si>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</si>
  <si>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</si>
  <si>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</si>
  <si>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</si>
  <si>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</si>
  <si>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</si>
  <si>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</si>
  <si>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</si>
  <si>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</si>
  <si>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</si>
  <si>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</si>
  <si>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</si>
  <si>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</si>
  <si>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</si>
  <si>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</si>
  <si>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</si>
  <si>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</si>
  <si>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</si>
  <si>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</si>
  <si>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</si>
  <si>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</si>
  <si>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</si>
  <si>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</si>
  <si>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</si>
  <si>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</si>
  <si>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</si>
  <si>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</si>
  <si>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</si>
  <si>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</si>
  <si>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</si>
  <si>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</si>
  <si>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</si>
  <si>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</si>
  <si>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</si>
  <si>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</si>
  <si>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</si>
  <si>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</si>
  <si>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</si>
  <si>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</si>
  <si>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</si>
  <si>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</si>
  <si>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</si>
  <si>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</si>
  <si>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</si>
  <si>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</si>
  <si>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</si>
  <si>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</si>
  <si>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</si>
  <si>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</si>
  <si>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</si>
  <si>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</si>
  <si>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</si>
  <si>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</si>
  <si>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</si>
  <si>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</si>
  <si>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</si>
  <si>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</si>
  <si>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</si>
  <si>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</si>
  <si>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</si>
  <si>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</si>
  <si>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</si>
  <si>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</si>
  <si>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</si>
  <si>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</si>
  <si>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</si>
  <si>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</si>
  <si>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</si>
  <si>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</si>
  <si>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</si>
  <si>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</si>
  <si>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</si>
  <si>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</si>
  <si>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</si>
  <si>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</si>
  <si>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</si>
  <si>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</si>
  <si>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</si>
  <si>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</si>
  <si>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</si>
  <si>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</si>
  <si>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</si>
  <si>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</si>
  <si>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</si>
  <si>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</si>
  <si>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</si>
  <si>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</si>
  <si>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</si>
  <si>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</si>
  <si>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</si>
  <si>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</si>
  <si>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</si>
  <si>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</si>
  <si>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</si>
  <si>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</si>
  <si>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</si>
  <si>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</si>
  <si>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</si>
  <si>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</si>
  <si>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</si>
  <si>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</si>
  <si>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</si>
  <si>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</si>
  <si>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</si>
  <si>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</si>
  <si>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</si>
  <si>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</si>
  <si>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</si>
  <si>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</si>
  <si>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</si>
  <si>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</si>
  <si>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</si>
  <si>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</si>
  <si>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</si>
  <si>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</si>
  <si>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</si>
  <si>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</si>
  <si>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</si>
  <si>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</si>
  <si>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</si>
  <si>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</si>
  <si>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</si>
  <si>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</si>
  <si>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</si>
  <si>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</si>
  <si>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</si>
  <si>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</si>
  <si>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</si>
  <si>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</si>
  <si>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</si>
  <si>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</si>
  <si>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</si>
  <si>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</si>
  <si>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</si>
  <si>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</si>
  <si>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</si>
  <si>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</si>
  <si>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</si>
  <si>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</si>
  <si>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</si>
  <si>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</si>
  <si>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</si>
  <si>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</si>
  <si>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</si>
  <si>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</si>
  <si>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</si>
  <si>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</si>
  <si>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</si>
  <si>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</si>
  <si>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</si>
  <si>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</si>
  <si>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</si>
  <si>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</si>
  <si>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</si>
  <si>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</si>
  <si>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</si>
  <si>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</si>
  <si>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</si>
  <si>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</si>
  <si>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</si>
  <si>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</si>
  <si>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</si>
  <si>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</si>
  <si>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</si>
  <si>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</si>
  <si>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</si>
  <si>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</si>
  <si>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</si>
  <si>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</si>
  <si>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</si>
  <si>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</si>
  <si>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</si>
  <si>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</si>
  <si>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</si>
  <si>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</si>
  <si>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</si>
  <si>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</si>
  <si>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</si>
  <si>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</si>
  <si>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</si>
  <si>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</si>
  <si>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</si>
  <si>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</si>
  <si>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</si>
  <si>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</si>
  <si>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</si>
  <si>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</si>
  <si>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</si>
  <si>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</si>
  <si>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</si>
  <si>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</si>
  <si>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</si>
  <si>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</si>
  <si>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</si>
  <si>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</si>
  <si>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</si>
  <si>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</si>
  <si>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</si>
  <si>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</si>
  <si>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</si>
  <si>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</si>
  <si>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</si>
  <si>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</si>
  <si>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</si>
  <si>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</si>
  <si>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</si>
  <si>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</si>
  <si>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</si>
  <si>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</si>
  <si>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</si>
  <si>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</si>
  <si>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</si>
  <si>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</si>
  <si>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</si>
  <si>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</si>
  <si>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</si>
  <si>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</si>
  <si>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</si>
  <si>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</si>
  <si>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</si>
  <si>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</si>
  <si>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</si>
  <si>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</si>
  <si>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</si>
  <si>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</si>
  <si>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</si>
  <si>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</si>
  <si>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</si>
  <si>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</si>
  <si>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</si>
  <si>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</si>
  <si>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</si>
  <si>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</si>
  <si>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</si>
  <si>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</si>
  <si>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</si>
  <si>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</si>
  <si>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</si>
  <si>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</si>
  <si>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</si>
  <si>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</si>
  <si>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</si>
  <si>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</si>
  <si>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</si>
  <si>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</si>
  <si>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</si>
  <si>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</si>
  <si>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</si>
  <si>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</si>
  <si>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</si>
  <si>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</si>
  <si>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</si>
  <si>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</si>
  <si>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</si>
  <si>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</si>
  <si>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</si>
  <si>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</si>
  <si>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</si>
  <si>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</si>
  <si>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</si>
  <si>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</si>
  <si>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</si>
  <si>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</si>
  <si>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</si>
  <si>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</si>
  <si>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</si>
  <si>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</si>
  <si>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</si>
  <si>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</si>
  <si>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</si>
  <si>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</si>
  <si>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</si>
  <si>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</si>
  <si>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</si>
  <si>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</si>
  <si>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</si>
  <si>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</si>
  <si>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</si>
  <si>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</si>
  <si>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</si>
  <si>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</si>
  <si>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</si>
  <si>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</si>
  <si>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</si>
  <si>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</si>
  <si>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</si>
  <si>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</si>
  <si>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</si>
  <si>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</si>
  <si>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</si>
  <si>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</si>
  <si>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</si>
  <si>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</si>
  <si>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</si>
  <si>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</si>
  <si>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</si>
  <si>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</si>
  <si>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</si>
  <si>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</si>
  <si>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</si>
  <si>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</si>
  <si>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</si>
  <si>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</si>
  <si>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</si>
  <si>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</si>
  <si>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</si>
  <si>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</si>
  <si>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</si>
  <si>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</si>
  <si>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</si>
  <si>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</si>
  <si>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</si>
  <si>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</si>
  <si>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</si>
  <si>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</si>
  <si>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</si>
  <si>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</si>
  <si>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</si>
  <si>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</si>
  <si>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</si>
  <si>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</si>
  <si>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</si>
  <si>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</si>
  <si>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</si>
  <si>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</si>
  <si>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</si>
  <si>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</si>
  <si>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</si>
  <si>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</si>
  <si>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</si>
  <si>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</si>
  <si>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</si>
  <si>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</si>
  <si>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SALDO PŘÍJMŮ A VÝDAJŮ</t>
  </si>
  <si>
    <t>ROK 2004 přepočítaný dle koeficientů roku 2005</t>
  </si>
  <si>
    <t>Úroky</t>
  </si>
  <si>
    <t>Nemocnice Jihlava - nevyužívaný majetek</t>
  </si>
  <si>
    <t>Záloha pokladně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</si>
  <si>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</si>
  <si>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</si>
  <si>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</si>
  <si>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</si>
  <si>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</si>
  <si>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</si>
  <si>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</si>
  <si>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</si>
  <si>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</si>
  <si>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</si>
  <si>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</si>
  <si>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</si>
  <si>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</si>
  <si>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</si>
  <si>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</si>
  <si>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</si>
  <si>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</si>
  <si>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 xml:space="preserve">Projekt 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</si>
  <si>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</si>
  <si>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</si>
  <si>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</si>
  <si>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</si>
  <si>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</si>
  <si>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</si>
  <si>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</si>
  <si>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</si>
  <si>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</si>
  <si>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</si>
  <si>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</si>
  <si>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</si>
  <si>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</si>
  <si>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</si>
  <si>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</si>
  <si>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</si>
  <si>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</si>
  <si>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</si>
  <si>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</si>
  <si>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Přiděleno na zvláštní účet (tis. Kč)</t>
  </si>
  <si>
    <t xml:space="preserve">Ostatní zál.civilní připr.na krizové stavy </t>
  </si>
  <si>
    <t>Výstavby chodníku - Obec Kostelec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</si>
  <si>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</si>
  <si>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</si>
  <si>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</si>
  <si>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</si>
  <si>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</si>
  <si>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</si>
  <si>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</si>
  <si>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</si>
  <si>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</si>
  <si>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</si>
  <si>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</si>
  <si>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</si>
  <si>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</si>
  <si>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</si>
  <si>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</si>
  <si>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</si>
  <si>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</si>
  <si>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</si>
  <si>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 xml:space="preserve">INTERREG III A silnice II/411, II/152, III/15226  </t>
  </si>
  <si>
    <t>Mor. Budějovice okružní křižovatka</t>
  </si>
  <si>
    <t xml:space="preserve">SROP 2.1.1. Oprava mostu v Přibyslavicích </t>
  </si>
  <si>
    <t>Podpora soc. integrace v kraji Vysočina - administrace GS</t>
  </si>
  <si>
    <t>Poplatky za odběr podzemních vod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</si>
  <si>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</si>
  <si>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</si>
  <si>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</si>
  <si>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</si>
  <si>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</si>
  <si>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</si>
  <si>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</si>
  <si>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</si>
  <si>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</si>
  <si>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</si>
  <si>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</si>
  <si>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</si>
  <si>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</si>
  <si>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 xml:space="preserve">* jedná se o zapojení  části přebytku hospodaření kraje z roku 2004 do rozpočtu roku 2005 v celkové výši 158 155 tis. Kč dle rozhodnutí zastupitelstva </t>
  </si>
  <si>
    <t>financování podnikatelského a výzkumného inkubátoru Města Třebíč)</t>
  </si>
  <si>
    <t>kraje a o převod prostředků z Fondu strategických rezerv do rozpočtu roku 2005 ve výši 8 000 tis. Kč (zpracování projektové dokumentace na GS a</t>
  </si>
  <si>
    <t>Vodní díla na vodohosp. a vodár. tocích</t>
  </si>
  <si>
    <t>Dotace na infor. politiku a vzdělávání</t>
  </si>
  <si>
    <t>Bezpečnost silničního provozu</t>
  </si>
  <si>
    <t>Volby do zastupitelstev  ÚSC</t>
  </si>
  <si>
    <t>Muzeum Vysočiny Havlíčkův Brod - na rozvoj IT organizace</t>
  </si>
  <si>
    <t>OS Kamínek - na pomůcky pro postižené děti</t>
  </si>
  <si>
    <t>Příspěvek na provoz školám z důvodu zabezpečení úhrad</t>
  </si>
  <si>
    <t>SMJ s r.o. -Protialkoholní záchytná stanice úhrada I./2005</t>
  </si>
  <si>
    <t>Přijaté neinvestiční dary</t>
  </si>
  <si>
    <t>14</t>
  </si>
  <si>
    <t>Dotace obcím - přezkoumání hosp. 2004</t>
  </si>
  <si>
    <t>Daň z přijmu práv. osob za kraj 2004</t>
  </si>
  <si>
    <t>Mor. Budějovice - okružní křižovatka (Interreg IIIA - 2.1)</t>
  </si>
  <si>
    <t>Oprava mostu ev.č. 35114-4 v Přibyslavicích (SROP - 2.1.1)</t>
  </si>
  <si>
    <t>Podpora sociální integrace v kraji Vysočina 2004-2006 (bez zálohového financování)</t>
  </si>
  <si>
    <t>Přijaté nekapitálové příspěvky a náhrady                (pol. 2324)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</si>
  <si>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</si>
  <si>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</si>
  <si>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</si>
  <si>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</si>
  <si>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</si>
  <si>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</si>
  <si>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</si>
  <si>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</si>
  <si>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</si>
  <si>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Nespotř. část přebytku hosp. 2004 (ZŠ Kubišova) - převod do fondu</t>
  </si>
  <si>
    <t>Dotace obcím s vysokým podílem školních dětí</t>
  </si>
  <si>
    <t>Dotace obcím za provedení přezkoumání hosp. rok 2004</t>
  </si>
  <si>
    <t>Z důvodu platnosti nařízení vlády č. 637/2004 Sb.</t>
  </si>
  <si>
    <t>Dotace Městu Kamenice n/L povodňové škody - komunikace</t>
  </si>
  <si>
    <t>ZZS kraje Vysočina - vyrovnané hospodaření v roce 2005</t>
  </si>
  <si>
    <t>ARS koncert,s r.o. - Mezinár. hudeb. festival P. Dvorského</t>
  </si>
  <si>
    <t>Výdaje § 2212</t>
  </si>
  <si>
    <t>Příjmy z fin. vypoř. za rok 2004 od MF</t>
  </si>
  <si>
    <t xml:space="preserve">Dotace MPSV-Rozvoj kapacit dalšího prof. vzděl. </t>
  </si>
  <si>
    <t>Stroje, přístroje a zařízení</t>
  </si>
  <si>
    <t>Ostatní soc. péče a pomoc zdrav. postiž.</t>
  </si>
  <si>
    <t>Přijaté nekap. Příspěvky a náhrady - Projekt LORIS</t>
  </si>
  <si>
    <t>IP ROWANET</t>
  </si>
  <si>
    <t>IP Budování rozvojového partnerství</t>
  </si>
  <si>
    <t>IP Technická asistence programu SROP</t>
  </si>
  <si>
    <t>INTERREG IIIA Česká republika - Rakousko v kraji Vysočina</t>
  </si>
  <si>
    <t xml:space="preserve">IP  Realizace informační kampaně pro Iniciativu Společenství </t>
  </si>
  <si>
    <t>IP  ICHNOS</t>
  </si>
  <si>
    <t>GS  Rozvoj kapacit dalšího profesního vzdělávání</t>
  </si>
  <si>
    <t xml:space="preserve">IP  II/411, II/152, III/15226 Moravské Budějovice -  </t>
  </si>
  <si>
    <t>okružní křižovatka</t>
  </si>
  <si>
    <t>IP  Oprava mostu evid. číslo 35114- 4 v Přibyslavicích</t>
  </si>
  <si>
    <t>v kraji Vysočina</t>
  </si>
  <si>
    <t>IP Terénní mapování sítě jezdeckých stezek a koňských stanic</t>
  </si>
  <si>
    <t>9) Zvláštní účty projektů spolufinancovaných  EU</t>
  </si>
  <si>
    <t>SU 236 74</t>
  </si>
  <si>
    <t>Silnice II/3514 a III/03821 Lidická-Havířska HB</t>
  </si>
  <si>
    <t>Severojižní propojení kraje Vysočina</t>
  </si>
  <si>
    <t>Podpora místní infrastruktury cestovního ruchu</t>
  </si>
  <si>
    <t xml:space="preserve">Projekt Muzea Vysočiny Jihlava </t>
  </si>
  <si>
    <t>GS na podporu malých a středních podnikatelů</t>
  </si>
  <si>
    <t>GS na podporu drobných podnikatelů</t>
  </si>
  <si>
    <t>Ostatní soc.péče a pomoc zdrav.postiž.</t>
  </si>
  <si>
    <t>Domovy-penziony pro matky s dětmi</t>
  </si>
  <si>
    <t>Sociální pomoc osobám v hmotné nouzi</t>
  </si>
  <si>
    <t>Centra sociální pomoci</t>
  </si>
  <si>
    <t>GS   Podpora sociální integrace v kraji Vysočina 2004 - 2006</t>
  </si>
  <si>
    <t>Speciální školy Chotěboř-zvýšení přísp.na provoz inv. dotace</t>
  </si>
  <si>
    <t>Bystřice n/P.-úhrada opravy stavby silnice k.ú. Domanínek</t>
  </si>
  <si>
    <t>Dotace Obci Maleč - na odstranění povodňových škod</t>
  </si>
  <si>
    <t>Dotace Obci Kozlov - na odstranění povodńových škod</t>
  </si>
  <si>
    <t>Oprav krytu silnice II/152 v úseku Jemnice - Lhotice</t>
  </si>
  <si>
    <t>Navýšení položky Nespecifikovaná rezerva</t>
  </si>
  <si>
    <t>Dotace na provoz. sociálních a pečovatelských služeb</t>
  </si>
  <si>
    <t>Dotace obcím na obnovu a opravu pomníků,památníků,hrobů</t>
  </si>
  <si>
    <t>Fin. prostředky pro FC Vysočina "Podpora telent. mládeže"</t>
  </si>
  <si>
    <t>Jezdecké stezky (Interreg IIIA)</t>
  </si>
  <si>
    <t>Pořízení zach hodnot místního povědomí</t>
  </si>
  <si>
    <t>+ 28 333 000</t>
  </si>
  <si>
    <t>Vratky půjček od nemocnic JI, HB, TR</t>
  </si>
  <si>
    <t>Silnice v k.ú. Domanínek - Město Bystřice n/P</t>
  </si>
  <si>
    <t>Pořízení sídla kraje</t>
  </si>
  <si>
    <t>k) Ekonomický plán projektů - rozpočet, cash-flow</t>
  </si>
  <si>
    <t>Převod do Fondu Vysočiny, rozvoj Třebíčska a projekt. dokumentaci GS + převody do fondů EU</t>
  </si>
  <si>
    <t>Podpora sociální integrace v kraji Vysočina</t>
  </si>
  <si>
    <t xml:space="preserve">Další předpokládané požadavky na FSR budou na projekty Podpora regionální a místní </t>
  </si>
  <si>
    <t>infrastruktury cestovního ruchu, Podpora regionálních a místních služeb cestovního</t>
  </si>
  <si>
    <t>schválen a dosud nerealizován převod z FSR nebo přislíbeno spolufinancování usnesením ZK</t>
  </si>
  <si>
    <t>Realizace nákupu "Studie proveditelnosti monitorovacího a informačního systému na dálnici D1"</t>
  </si>
  <si>
    <t>Dotace SFŽP - Plán vodního hospodářství kraje Vysočina</t>
  </si>
  <si>
    <t>Krajský zdravotní plán</t>
  </si>
  <si>
    <t>Muzeum Vysočiny JI a TR - dotace na zakoupení schodolezů</t>
  </si>
  <si>
    <t>Nemocnice HB - realizace projektu rozvoje ICT</t>
  </si>
  <si>
    <t>Speciální školy Chotěboř - opravy v budově školy</t>
  </si>
  <si>
    <t>SÚS HB a TR - na odstranění povodňových škod</t>
  </si>
  <si>
    <t>Odměny pro ředitele nemocnic zřizované krajem Vysočina</t>
  </si>
  <si>
    <t>Ostatní zařízení vých . a vzděl. mládeže</t>
  </si>
  <si>
    <t>Daň z příjmu PO za kraj rok 2004 a Převod do sociálního fondu</t>
  </si>
  <si>
    <t>daň z příjmů právnických osob za kraje</t>
  </si>
  <si>
    <t>3) ČERPÁNÍ VÝDAJŮ ROZPOČTU PODLE KAPITOL V OBDOBÍ 1 - 9/2005</t>
  </si>
  <si>
    <t>Neinv. příspěvek - Spec. školy Chotěboř</t>
  </si>
  <si>
    <t>ČERPÁNÍ VÝDAJŮ NA KAPITOLE ZASTUPITELSTVO V 1 - 9/2005</t>
  </si>
  <si>
    <t>ČERPÁNÍ VÝDAJŮ NA KAPITOLE KRAJSKÝ ÚŘAD V 1 - 9/2005</t>
  </si>
  <si>
    <t>Realizace "Systému pro podporu dopravní obsl. kraje Vysočina"</t>
  </si>
  <si>
    <t>Změna hospodářsko-právní formy nemocnic na akciové spol.</t>
  </si>
  <si>
    <t>Oblastní galerie Vysočina Jihlava - nákup uměleckých děl</t>
  </si>
  <si>
    <t>Domov důchodců Proseč Obořiště - rozvoj ICT</t>
  </si>
  <si>
    <t>Ostatní záležitosti v silniční dopravě</t>
  </si>
  <si>
    <t xml:space="preserve">      1 - 9/2005</t>
  </si>
  <si>
    <t xml:space="preserve">Jiná zdravotnická zař. a služby pro </t>
  </si>
  <si>
    <t>Ostatní zeměd. a potr. činnost a rozvoj</t>
  </si>
  <si>
    <t>Operační a informační  střediska IZS</t>
  </si>
  <si>
    <t>PLNĚNÍ PŘÍJMŮ A VÝDAJŮ ROZPOČTU KRAJE V OBDOBÍ 1 - 9/2005</t>
  </si>
  <si>
    <t xml:space="preserve">1) PLNĚNÍ PŘÍJMŮ ROZPOČTU V OBDOBÍ 1 - 9/2005 </t>
  </si>
  <si>
    <r>
      <t xml:space="preserve">VÝVOJ DAŇOVÝCH PŘÍJMŮ V OBDOBÍ  1 - 9/2005      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</si>
  <si>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r>
      <t xml:space="preserve">6) SOCIÁLNÍ FOND V OBDOBÍ 1 - 9/2005    </t>
    </r>
    <r>
      <rPr>
        <b/>
        <sz val="10"/>
        <rFont val="Arial CE"/>
        <family val="2"/>
      </rPr>
      <t>(Kč)</t>
    </r>
  </si>
  <si>
    <t>Disponibilní zůstatek k 30. 9. 2005</t>
  </si>
  <si>
    <r>
      <t xml:space="preserve">7 a) FOND VYSOČINY V OBDOBÍ 1 - 9/2005    </t>
    </r>
    <r>
      <rPr>
        <b/>
        <sz val="10"/>
        <rFont val="Arial CE"/>
        <family val="2"/>
      </rPr>
      <t>(Kč)</t>
    </r>
  </si>
  <si>
    <t>Disponibilní zdroje FV k 30. 9. 2005</t>
  </si>
  <si>
    <r>
      <t xml:space="preserve">8) FOND STRATEGICKÝCH REZERV V OBDOBÍ 1 - 9/2005   </t>
    </r>
    <r>
      <rPr>
        <b/>
        <sz val="10"/>
        <rFont val="Arial CE"/>
        <family val="2"/>
      </rPr>
      <t>(Kč)</t>
    </r>
  </si>
  <si>
    <t>Disponibilní zdroje FSR k 30. 9. 2005</t>
  </si>
  <si>
    <t xml:space="preserve">a) TECHNICKÁ POMOC SROP  1 - 9/2005    </t>
  </si>
  <si>
    <t>Zůstatek k 30. 9. 2005</t>
  </si>
  <si>
    <t xml:space="preserve">b) BUDOVÁNÍ PARTNERSTVÍ 1 - 9/2005 </t>
  </si>
  <si>
    <t xml:space="preserve">d) INTERREG III A - TECHNICKÁ ASISTENCE 1 - 9/2005 </t>
  </si>
  <si>
    <t xml:space="preserve">e) INTERREG III C - ICHNOS 1 - 9/2005    </t>
  </si>
  <si>
    <t>g) SOCIÁLNÍ  INTEGRACE  1 - 9/2005</t>
  </si>
  <si>
    <t>f) ROZVOJ  LIDSKÝCH  ZDROJU  1 - 9/2005</t>
  </si>
  <si>
    <t>i)  SROP  - PŘIBYSLAVICE  1 - 9/2005</t>
  </si>
  <si>
    <t>h) INTERREG  IIIA  -  MORAVSKÉ  BUDĚJOVICE  1 - 9/2005</t>
  </si>
  <si>
    <t>j) INTERREG  IIIA  -  jezdectví  1 - 9/2005</t>
  </si>
  <si>
    <t xml:space="preserve">c) ROWANET 1 - 9/2005    </t>
  </si>
  <si>
    <t>Realizované kurzové zisky</t>
  </si>
  <si>
    <t>počet stran : 35</t>
  </si>
  <si>
    <t>TA - aktivity spojené s řízením SROP</t>
  </si>
  <si>
    <t>TA - ostatní výdaje technické pomoci SROP</t>
  </si>
  <si>
    <t>ruchu.</t>
  </si>
  <si>
    <t>IP Centrum maternofetální medicíny</t>
  </si>
  <si>
    <t>ČERPÁNÍ  FONDU VYSOČINY DLE GRANTOVÝCH PROGRAMŮ           (Kč)     01- 09/2005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</si>
  <si>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</si>
  <si>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</si>
  <si>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</si>
  <si>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</si>
  <si>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</si>
  <si>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</si>
  <si>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</si>
  <si>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</si>
  <si>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</si>
  <si>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</si>
  <si>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</si>
  <si>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</si>
  <si>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</si>
  <si>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</si>
  <si>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</si>
  <si>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</si>
  <si>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</si>
  <si>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</si>
  <si>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</si>
  <si>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</si>
  <si>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</si>
  <si>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</si>
  <si>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</si>
  <si>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</si>
  <si>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</si>
  <si>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</si>
  <si>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</si>
  <si>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</si>
  <si>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</si>
  <si>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</si>
  <si>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</si>
  <si>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</si>
  <si>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</si>
  <si>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</si>
  <si>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</si>
  <si>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</si>
  <si>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</si>
  <si>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</si>
  <si>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</si>
  <si>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</si>
  <si>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</si>
  <si>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</si>
  <si>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</si>
  <si>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</si>
  <si>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</si>
  <si>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</si>
  <si>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</si>
  <si>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</si>
  <si>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</si>
  <si>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</si>
  <si>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</si>
  <si>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</si>
  <si>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</si>
  <si>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</si>
  <si>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</si>
  <si>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</si>
  <si>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</si>
  <si>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</si>
  <si>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</si>
  <si>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</si>
  <si>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</si>
  <si>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</si>
  <si>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</si>
  <si>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</si>
  <si>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</si>
  <si>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</si>
  <si>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</si>
  <si>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</si>
  <si>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</si>
  <si>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</si>
  <si>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</si>
  <si>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</si>
  <si>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</si>
  <si>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</si>
  <si>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</si>
  <si>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</si>
  <si>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</si>
  <si>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</si>
  <si>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</si>
  <si>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</si>
  <si>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</si>
  <si>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</si>
  <si>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</si>
  <si>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</si>
  <si>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</si>
  <si>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</si>
  <si>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</si>
  <si>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</si>
  <si>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</si>
  <si>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</si>
  <si>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</si>
  <si>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</si>
  <si>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</si>
  <si>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</si>
  <si>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</si>
  <si>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</si>
  <si>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</si>
  <si>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</si>
  <si>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</si>
  <si>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</si>
  <si>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</si>
  <si>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</si>
  <si>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</si>
  <si>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</si>
  <si>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</si>
  <si>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</si>
  <si>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</si>
  <si>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</si>
  <si>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</si>
  <si>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</si>
  <si>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</si>
  <si>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</si>
  <si>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</si>
  <si>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</si>
  <si>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</si>
  <si>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</si>
  <si>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</si>
  <si>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</si>
  <si>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</si>
  <si>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</si>
  <si>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</si>
  <si>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</si>
  <si>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</si>
  <si>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</si>
  <si>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</si>
  <si>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</si>
  <si>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</si>
  <si>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</si>
  <si>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</si>
  <si>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</si>
  <si>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</si>
  <si>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</si>
  <si>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</si>
  <si>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</si>
  <si>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</si>
  <si>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Volný čas</t>
  </si>
  <si>
    <t xml:space="preserve">CELKEM   </t>
  </si>
  <si>
    <t>PŘJMY DLE GRANTOVÝCH PROGRAMŮ  A ÚROKY</t>
  </si>
  <si>
    <t>. Program čís.</t>
  </si>
  <si>
    <t>Příjmy v roce 2005 z let min.</t>
  </si>
  <si>
    <t>Doprov.infrastruktura cest.ruchu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</si>
  <si>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</si>
  <si>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</si>
  <si>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</si>
  <si>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</si>
  <si>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</si>
  <si>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</si>
  <si>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</si>
  <si>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Dotace Městu Humpolec na odstranění povod. škod</t>
  </si>
  <si>
    <t>Dotace Obci Velký Rybník na odstranění povod. škod</t>
  </si>
  <si>
    <t>Dotace Městu Pelhřimov na odstranění povod. škod</t>
  </si>
  <si>
    <t>Na podporu zavádění technologie GPS v kraji Vysočina</t>
  </si>
  <si>
    <t>Dotace Obci Police na úhradu prokazatelné ztráty žáků</t>
  </si>
  <si>
    <t>Na pořízení a opravy učebních pomůcek ZUŠ</t>
  </si>
  <si>
    <t>Na udělení Ceny kraje Vysočina za naučnou knihu</t>
  </si>
  <si>
    <t>Jihlavský spolek amatérských filmařů - Jihlava 2005</t>
  </si>
  <si>
    <t>SÚS ZR - na úhradu nákladů pruhu silnice II/602 V. Meziříčí</t>
  </si>
  <si>
    <t>SÚS HB a Pelhřimov - na škody způsobené přívalovými dešti</t>
  </si>
  <si>
    <t>Na pořízení učebních a kompenzačních pomůcek</t>
  </si>
  <si>
    <t>SMJ s.r.o. - Protialkoholní záchytná stanice</t>
  </si>
  <si>
    <t>Převod výsledku hosp. za rok 2004</t>
  </si>
  <si>
    <t>Nemocnice Nové M.n.M.- ISPROFIN</t>
  </si>
  <si>
    <t>Kraj Vysočina</t>
  </si>
  <si>
    <t>Údaje za měsíc</t>
  </si>
  <si>
    <t>Zhodnocení za poslední měsíc</t>
  </si>
  <si>
    <t>Údaje za rok 2005</t>
  </si>
  <si>
    <t>Zhodnocení od počátku roku</t>
  </si>
  <si>
    <t>-0,51% (-0,68% p.a.)</t>
  </si>
  <si>
    <t>Odhad celkové odměny za rok 2005</t>
  </si>
  <si>
    <t>Zhodnocení po odečtení odměny</t>
  </si>
  <si>
    <t>Údaje za dobu spolupráce</t>
  </si>
  <si>
    <t>(1,3% p.a.)</t>
  </si>
  <si>
    <t>Nástroj</t>
  </si>
  <si>
    <t>Tržní cena v Kč</t>
  </si>
  <si>
    <t>Zastoupení v portfoliu</t>
  </si>
  <si>
    <t>dluhopisy s fix. kup.</t>
  </si>
  <si>
    <t>dluhopisy s var. kup.</t>
  </si>
  <si>
    <t>hotovost v CZK</t>
  </si>
  <si>
    <t>Celková hodnota portfolia</t>
  </si>
  <si>
    <t>Dluhopisové fondy</t>
  </si>
  <si>
    <t>Dluhopisy</t>
  </si>
  <si>
    <t>Fondy peněžního trhu</t>
  </si>
  <si>
    <t>Investiční běžný účet</t>
  </si>
  <si>
    <t>Zpracováno dne:</t>
  </si>
  <si>
    <t>Etalonem je srovnatelný výnos z 3měsíčního depozita na mezibankovním trhu</t>
  </si>
  <si>
    <t>+0,15% (+1,77% p.a.)</t>
  </si>
  <si>
    <t>3,32% (4,45% p.a.)</t>
  </si>
  <si>
    <t>3,05% (4,08% p.a.)</t>
  </si>
  <si>
    <t>Aktuální hodnota portfolia ke dni 30. 9. 2005</t>
  </si>
  <si>
    <t>Struktura portfolia ke dni 30. 9. 2005</t>
  </si>
  <si>
    <t>Zhodnocení od 22.1.2004 do 30. 9. 2005</t>
  </si>
  <si>
    <t xml:space="preserve">11 a) Zpráva o stavu portfolia v období 1 - 9/2005 </t>
  </si>
  <si>
    <t>ZPRÁVA O STAVU A VÝVOJI PORTFOLIA</t>
  </si>
  <si>
    <t xml:space="preserve">11 b) Zpráva o stavu portfolia v období 1 - 9/2005 </t>
  </si>
  <si>
    <t>RK-33-2005-22, př. 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</si>
</sst>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</numFmts>
  <fonts count="5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5.75"/>
      <name val="Arial CE"/>
      <family val="0"/>
    </font>
    <font>
      <sz val="1"/>
      <name val="Arial"/>
      <family val="0"/>
    </font>
    <font>
      <sz val="1.5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1.5"/>
      <name val="Arial CE"/>
      <family val="0"/>
    </font>
    <font>
      <sz val="4"/>
      <name val="Arial"/>
      <family val="0"/>
    </font>
    <font>
      <sz val="8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shrinkToFit="1"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0" fontId="15" fillId="4" borderId="1" xfId="0" applyFont="1" applyFill="1" applyBorder="1" applyAlignment="1">
      <alignment vertical="center"/>
    </xf>
    <xf numFmtId="3" fontId="0" fillId="7" borderId="10" xfId="0" applyNumberFormat="1" applyFill="1" applyBorder="1" applyAlignment="1">
      <alignment/>
    </xf>
    <xf numFmtId="3" fontId="2" fillId="7" borderId="13" xfId="0" applyNumberFormat="1" applyFon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33" fillId="4" borderId="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1" fontId="2" fillId="4" borderId="1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9" fontId="3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0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3" fontId="8" fillId="4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2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7" fontId="35" fillId="0" borderId="10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187" fontId="0" fillId="0" borderId="0" xfId="20" applyNumberFormat="1" applyAlignment="1">
      <alignment/>
    </xf>
    <xf numFmtId="10" fontId="2" fillId="0" borderId="3" xfId="20" applyNumberFormat="1" applyFont="1" applyFill="1" applyBorder="1" applyAlignment="1">
      <alignment horizontal="center"/>
    </xf>
    <xf numFmtId="186" fontId="0" fillId="0" borderId="0" xfId="20" applyNumberFormat="1" applyAlignment="1">
      <alignment/>
    </xf>
    <xf numFmtId="0" fontId="2" fillId="0" borderId="3" xfId="0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5"/>
          <c:w val="0.87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DANĚ!$B$44:$M$44</c:f>
              <c:strCache/>
            </c:strRef>
          </c:cat>
          <c:val>
            <c:numRef>
              <c:f>DANĚ!$B$50:$M$50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DANĚ!$B$44:$M$44</c:f>
              <c:strCache/>
            </c:strRef>
          </c:cat>
          <c:val>
            <c:numRef>
              <c:f>DANĚ!$B$59:$M$59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8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'[6]KrVys'!$B$11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'[6]KrVys'!$D$47:$D$76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'[6]KrVys'!$E$47:$E$76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9730316"/>
        <c:axId val="20463981"/>
      </c:lineChart>
      <c:catAx>
        <c:axId val="9730316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63981"/>
        <c:crosses val="autoZero"/>
        <c:auto val="1"/>
        <c:lblOffset val="0"/>
        <c:noMultiLvlLbl val="0"/>
      </c:catAx>
      <c:valAx>
        <c:axId val="20463981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30316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'[7]List1'!$C$22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'[7]List1'!$C$23:$C$26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'[6]KrVys'!$B$11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'[6]KrVys'!$D$47:$D$76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'[6]KrVys'!$E$47:$E$76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49958102"/>
        <c:axId val="46969735"/>
      </c:lineChart>
      <c:catAx>
        <c:axId val="49958102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69735"/>
        <c:crosses val="autoZero"/>
        <c:auto val="1"/>
        <c:lblOffset val="0"/>
        <c:noMultiLvlLbl val="0"/>
      </c:catAx>
      <c:valAx>
        <c:axId val="46969735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58102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'[7]List1'!$C$22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'[7]List1'!$C$23:$C$26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'[6]KrVys'!$B$11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'[6]KrVys'!$D$47:$D$76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'[6]KrVys'!$E$47:$E$76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20074432"/>
        <c:axId val="46452161"/>
      </c:lineChart>
      <c:catAx>
        <c:axId val="20074432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52161"/>
        <c:crosses val="autoZero"/>
        <c:auto val="1"/>
        <c:lblOffset val="0"/>
        <c:noMultiLvlLbl val="0"/>
      </c:catAx>
      <c:valAx>
        <c:axId val="46452161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74432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'[5]List1'!$C$23:$C$26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'[3]KrVys'!$B$11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5416266"/>
        <c:axId val="4528667"/>
      </c:lineChart>
      <c:catAx>
        <c:axId val="15416266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8667"/>
        <c:crosses val="autoZero"/>
        <c:auto val="1"/>
        <c:lblOffset val="0"/>
        <c:tickLblSkip val="3"/>
        <c:noMultiLvlLbl val="0"/>
      </c:catAx>
      <c:valAx>
        <c:axId val="4528667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16266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'[3]KrVys'!$B$11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0758004"/>
        <c:axId val="31277717"/>
      </c:lineChart>
      <c:catAx>
        <c:axId val="40758004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77717"/>
        <c:crosses val="autoZero"/>
        <c:auto val="1"/>
        <c:lblOffset val="0"/>
        <c:tickLblSkip val="3"/>
        <c:noMultiLvlLbl val="0"/>
      </c:catAx>
      <c:valAx>
        <c:axId val="31277717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58004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75"/>
          <c:y val="0.2395"/>
          <c:w val="0.372"/>
          <c:h val="0.48475"/>
        </c:manualLayout>
      </c:layout>
      <c:pie3DChart>
        <c:varyColors val="1"/>
        <c:ser>
          <c:idx val="0"/>
          <c:order val="0"/>
          <c:tx>
            <c:strRef>
              <c:f>'[2]List1'!$C$22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'[2]List1'!$C$23:$C$26</c:f>
              <c:numCache>
                <c:ptCount val="4"/>
                <c:pt idx="0">
                  <c:v>23199543.23</c:v>
                </c:pt>
                <c:pt idx="1">
                  <c:v>0</c:v>
                </c:pt>
                <c:pt idx="2">
                  <c:v>13716300</c:v>
                </c:pt>
                <c:pt idx="3">
                  <c:v>3160519.16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5"/>
          <c:w val="0.8817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DANĚ!$N$50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DANĚ!$N$59</c:f>
              <c:numCache/>
            </c:numRef>
          </c:val>
        </c:ser>
        <c:axId val="43168878"/>
        <c:axId val="52975583"/>
      </c:barChart>
      <c:catAx>
        <c:axId val="43168878"/>
        <c:scaling>
          <c:orientation val="minMax"/>
        </c:scaling>
        <c:axPos val="b"/>
        <c:delete val="1"/>
        <c:majorTickMark val="out"/>
        <c:minorTickMark val="none"/>
        <c:tickLblPos val="nextTo"/>
        <c:crossAx val="52975583"/>
        <c:crossesAt val="0"/>
        <c:auto val="1"/>
        <c:lblOffset val="100"/>
        <c:noMultiLvlLbl val="0"/>
      </c:catAx>
      <c:valAx>
        <c:axId val="529755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8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1"/>
          <c:order val="0"/>
          <c:tx>
            <c:strRef>
              <c:f>'[1]KrVys'!$B$11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3063998"/>
        <c:axId val="50467119"/>
      </c:lineChart>
      <c:catAx>
        <c:axId val="13063998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67119"/>
        <c:crosses val="autoZero"/>
        <c:auto val="1"/>
        <c:lblOffset val="0"/>
        <c:noMultiLvlLbl val="0"/>
      </c:catAx>
      <c:valAx>
        <c:axId val="50467119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63998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2125"/>
          <c:w val="0.21875"/>
          <c:h val="0.13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25"/>
          <c:y val="0.0275"/>
          <c:w val="0.7182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01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38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'[5]List1'!$C$23:$C$26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'[3]KrVys'!$B$11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94227"/>
        <c:crosses val="autoZero"/>
        <c:auto val="1"/>
        <c:lblOffset val="0"/>
        <c:tickLblSkip val="3"/>
        <c:noMultiLvlLbl val="0"/>
      </c:catAx>
      <c:valAx>
        <c:axId val="15994227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03298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'[9]List1'!$C$22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'[9]List1'!$C$23:$C$26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image" Target="../media/image3.png" /><Relationship Id="rId1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6</xdr:col>
      <xdr:colOff>457200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0" y="11696700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70</xdr:row>
      <xdr:rowOff>85725</xdr:rowOff>
    </xdr:from>
    <xdr:to>
      <xdr:col>15</xdr:col>
      <xdr:colOff>390525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5419725" y="11696700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114300</xdr:rowOff>
    </xdr:from>
    <xdr:to>
      <xdr:col>15</xdr:col>
      <xdr:colOff>590550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0" y="2143125"/>
        <a:ext cx="1096327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28575</xdr:rowOff>
    </xdr:from>
    <xdr:to>
      <xdr:col>7</xdr:col>
      <xdr:colOff>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0" y="113442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3"/>
        <xdr:cNvGraphicFramePr/>
      </xdr:nvGraphicFramePr>
      <xdr:xfrm>
        <a:off x="0" y="228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15"/>
        <xdr:cNvGraphicFramePr/>
      </xdr:nvGraphicFramePr>
      <xdr:xfrm>
        <a:off x="0" y="228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85725</xdr:colOff>
      <xdr:row>2</xdr:row>
      <xdr:rowOff>47625</xdr:rowOff>
    </xdr:from>
    <xdr:to>
      <xdr:col>2</xdr:col>
      <xdr:colOff>1590675</xdr:colOff>
      <xdr:row>4</xdr:row>
      <xdr:rowOff>133350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438150"/>
          <a:ext cx="1504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1628775</xdr:colOff>
      <xdr:row>53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05350"/>
          <a:ext cx="6115050" cy="425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</xdr:row>
      <xdr:rowOff>133350</xdr:rowOff>
    </xdr:from>
    <xdr:to>
      <xdr:col>0</xdr:col>
      <xdr:colOff>0</xdr:colOff>
      <xdr:row>38</xdr:row>
      <xdr:rowOff>19050</xdr:rowOff>
    </xdr:to>
    <xdr:graphicFrame>
      <xdr:nvGraphicFramePr>
        <xdr:cNvPr id="10" name="Chart 21"/>
        <xdr:cNvGraphicFramePr/>
      </xdr:nvGraphicFramePr>
      <xdr:xfrm>
        <a:off x="0" y="4838700"/>
        <a:ext cx="0" cy="1666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38</xdr:row>
      <xdr:rowOff>104775</xdr:rowOff>
    </xdr:from>
    <xdr:to>
      <xdr:col>0</xdr:col>
      <xdr:colOff>0</xdr:colOff>
      <xdr:row>53</xdr:row>
      <xdr:rowOff>95250</xdr:rowOff>
    </xdr:to>
    <xdr:graphicFrame>
      <xdr:nvGraphicFramePr>
        <xdr:cNvPr id="11" name="Chart 23"/>
        <xdr:cNvGraphicFramePr/>
      </xdr:nvGraphicFramePr>
      <xdr:xfrm>
        <a:off x="0" y="6591300"/>
        <a:ext cx="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27</xdr:row>
      <xdr:rowOff>133350</xdr:rowOff>
    </xdr:from>
    <xdr:to>
      <xdr:col>2</xdr:col>
      <xdr:colOff>1666875</xdr:colOff>
      <xdr:row>38</xdr:row>
      <xdr:rowOff>19050</xdr:rowOff>
    </xdr:to>
    <xdr:graphicFrame>
      <xdr:nvGraphicFramePr>
        <xdr:cNvPr id="12" name="Chart 24"/>
        <xdr:cNvGraphicFramePr/>
      </xdr:nvGraphicFramePr>
      <xdr:xfrm>
        <a:off x="9525" y="4838700"/>
        <a:ext cx="6457950" cy="1666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2</xdr:col>
      <xdr:colOff>438150</xdr:colOff>
      <xdr:row>2</xdr:row>
      <xdr:rowOff>9525</xdr:rowOff>
    </xdr:from>
    <xdr:to>
      <xdr:col>2</xdr:col>
      <xdr:colOff>1666875</xdr:colOff>
      <xdr:row>3</xdr:row>
      <xdr:rowOff>247650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0" y="4000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1666875</xdr:colOff>
      <xdr:row>53</xdr:row>
      <xdr:rowOff>95250</xdr:rowOff>
    </xdr:to>
    <xdr:graphicFrame>
      <xdr:nvGraphicFramePr>
        <xdr:cNvPr id="14" name="Chart 26"/>
        <xdr:cNvGraphicFramePr/>
      </xdr:nvGraphicFramePr>
      <xdr:xfrm>
        <a:off x="0" y="6648450"/>
        <a:ext cx="6467475" cy="2362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010\ClientsAM\DIETZ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Jihlava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Březno2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6">
        <row r="11">
          <cell r="B11" t="str">
            <v>Portfolio</v>
          </cell>
          <cell r="E11" t="str">
            <v>Etalon (3M PRIBID)</v>
          </cell>
        </row>
        <row r="21">
          <cell r="C21">
            <v>40020732.26</v>
          </cell>
        </row>
        <row r="22">
          <cell r="C22">
            <v>40076362.39</v>
          </cell>
        </row>
        <row r="28">
          <cell r="D28">
            <v>1325427.8300000057</v>
          </cell>
        </row>
        <row r="41">
          <cell r="D41">
            <v>110551.86373338776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23199543.23</v>
          </cell>
        </row>
        <row r="24">
          <cell r="B24" t="str">
            <v>Dluhopisy</v>
          </cell>
          <cell r="C24">
            <v>0</v>
          </cell>
        </row>
        <row r="25">
          <cell r="B25" t="str">
            <v>Fondy peněžního trhu</v>
          </cell>
          <cell r="C25">
            <v>13716300</v>
          </cell>
        </row>
        <row r="26">
          <cell r="B26" t="str">
            <v>Investiční běžný účet</v>
          </cell>
          <cell r="C26">
            <v>3160519.16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Březno2"/>
    </sheetNames>
    <sheetDataSet>
      <sheetData sheetId="15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833</v>
      </c>
      <c r="E1" s="289"/>
      <c r="F1" s="2"/>
    </row>
    <row r="2" spans="4:6" ht="12.75">
      <c r="D2" s="2" t="s">
        <v>633</v>
      </c>
      <c r="E2" s="289"/>
      <c r="F2" s="2"/>
    </row>
    <row r="3" spans="4:5" ht="12.75">
      <c r="D3" s="571"/>
      <c r="E3" s="571"/>
    </row>
    <row r="4" spans="4:5" ht="12.75">
      <c r="D4" s="571"/>
      <c r="E4" s="571"/>
    </row>
    <row r="5" spans="1:9" ht="18">
      <c r="A5" s="572" t="s">
        <v>612</v>
      </c>
      <c r="B5" s="572"/>
      <c r="C5" s="572"/>
      <c r="D5" s="572"/>
      <c r="E5" s="572"/>
      <c r="I5" t="s">
        <v>164</v>
      </c>
    </row>
    <row r="7" ht="12.75">
      <c r="A7" s="65" t="s">
        <v>123</v>
      </c>
    </row>
    <row r="9" spans="1:5" ht="25.5" customHeight="1">
      <c r="A9" s="21"/>
      <c r="B9" s="50" t="s">
        <v>126</v>
      </c>
      <c r="C9" s="59" t="s">
        <v>127</v>
      </c>
      <c r="D9" s="5" t="s">
        <v>2</v>
      </c>
      <c r="E9" s="51" t="s">
        <v>128</v>
      </c>
    </row>
    <row r="10" spans="1:9" ht="12.75">
      <c r="A10" s="23" t="s">
        <v>375</v>
      </c>
      <c r="B10" s="250">
        <v>6739066</v>
      </c>
      <c r="C10" s="250">
        <f>C80</f>
        <v>7257409</v>
      </c>
      <c r="D10" s="450">
        <f>D80</f>
        <v>5390206</v>
      </c>
      <c r="E10" s="63">
        <f>+D10/C10*100</f>
        <v>74.2717683404642</v>
      </c>
      <c r="I10" s="15"/>
    </row>
    <row r="11" spans="1:10" ht="12.75">
      <c r="A11" s="23" t="s">
        <v>415</v>
      </c>
      <c r="B11" s="250">
        <v>41425</v>
      </c>
      <c r="C11" s="250">
        <v>166155</v>
      </c>
      <c r="D11" s="450">
        <v>88041</v>
      </c>
      <c r="E11" s="63">
        <f>+D11/C11*100</f>
        <v>52.98727092172971</v>
      </c>
      <c r="G11" s="285"/>
      <c r="J11" t="s">
        <v>334</v>
      </c>
    </row>
    <row r="12" spans="1:7" s="2" customFormat="1" ht="12.75">
      <c r="A12" s="121" t="s">
        <v>373</v>
      </c>
      <c r="B12" s="272">
        <f>SUM(B10:B11)</f>
        <v>6780491</v>
      </c>
      <c r="C12" s="272">
        <f>C10+C11</f>
        <v>7423564</v>
      </c>
      <c r="D12" s="272">
        <f>D10+D11</f>
        <v>5478247</v>
      </c>
      <c r="E12" s="123">
        <f>+D12/C12*100</f>
        <v>73.79537645260416</v>
      </c>
      <c r="G12" s="351"/>
    </row>
    <row r="13" spans="1:5" ht="12.75">
      <c r="A13" s="23" t="s">
        <v>374</v>
      </c>
      <c r="B13" s="250">
        <v>6780491</v>
      </c>
      <c r="C13" s="28">
        <f>C7+C8+C12</f>
        <v>7423564</v>
      </c>
      <c r="D13" s="250">
        <f>'VÝDAJE - kapitoly'!F27</f>
        <v>5072322</v>
      </c>
      <c r="E13" s="63">
        <f>+D13/C13*100</f>
        <v>68.32731555894178</v>
      </c>
    </row>
    <row r="14" spans="1:5" ht="12.75">
      <c r="A14" s="121" t="s">
        <v>317</v>
      </c>
      <c r="B14" s="122">
        <f>B12</f>
        <v>6780491</v>
      </c>
      <c r="C14" s="122">
        <f>SUM(C13)</f>
        <v>7423564</v>
      </c>
      <c r="D14" s="272">
        <f>D13</f>
        <v>5072322</v>
      </c>
      <c r="E14" s="269">
        <f>+D14/C14*100</f>
        <v>68.32731555894178</v>
      </c>
    </row>
    <row r="15" spans="1:5" s="2" customFormat="1" ht="12.75">
      <c r="A15" s="34" t="s">
        <v>420</v>
      </c>
      <c r="B15" s="28">
        <f>B12-B13</f>
        <v>0</v>
      </c>
      <c r="C15" s="28">
        <f>C12-C13</f>
        <v>0</v>
      </c>
      <c r="D15" s="28">
        <f>D12-D14</f>
        <v>405925</v>
      </c>
      <c r="E15" s="387" t="s">
        <v>313</v>
      </c>
    </row>
    <row r="16" spans="1:5" ht="12.75">
      <c r="A16" s="436" t="s">
        <v>501</v>
      </c>
      <c r="B16" s="437"/>
      <c r="C16" s="438"/>
      <c r="D16" s="438"/>
      <c r="E16" s="439"/>
    </row>
    <row r="17" spans="1:5" ht="12.75">
      <c r="A17" s="440" t="s">
        <v>503</v>
      </c>
      <c r="B17" s="129"/>
      <c r="C17" s="441"/>
      <c r="D17" s="441"/>
      <c r="E17" s="439"/>
    </row>
    <row r="18" spans="1:10" ht="12.75">
      <c r="A18" s="440" t="s">
        <v>502</v>
      </c>
      <c r="B18" s="442"/>
      <c r="C18" s="443"/>
      <c r="D18" s="443"/>
      <c r="E18" s="444"/>
      <c r="G18" s="133"/>
      <c r="J18" s="2"/>
    </row>
    <row r="19" spans="1:5" ht="12.75">
      <c r="A19" s="440"/>
      <c r="B19" s="442"/>
      <c r="C19" s="443"/>
      <c r="D19" s="443"/>
      <c r="E19" s="444"/>
    </row>
    <row r="20" spans="1:5" ht="18">
      <c r="A20" s="66" t="s">
        <v>613</v>
      </c>
      <c r="B20" s="107"/>
      <c r="C20" s="108"/>
      <c r="D20" s="29"/>
      <c r="E20" s="102" t="s">
        <v>106</v>
      </c>
    </row>
    <row r="21" spans="2:4" ht="12.75">
      <c r="B21" s="29"/>
      <c r="C21" s="84"/>
      <c r="D21" s="29"/>
    </row>
    <row r="22" spans="1:4" ht="12.75">
      <c r="A22" s="65" t="s">
        <v>104</v>
      </c>
      <c r="B22" s="29"/>
      <c r="C22" s="84"/>
      <c r="D22" s="29"/>
    </row>
    <row r="23" spans="2:4" ht="12.75">
      <c r="B23" s="29"/>
      <c r="C23" s="84"/>
      <c r="D23" s="29"/>
    </row>
    <row r="24" spans="1:6" ht="26.25" customHeight="1">
      <c r="A24" s="5" t="s">
        <v>0</v>
      </c>
      <c r="B24" s="50" t="s">
        <v>126</v>
      </c>
      <c r="C24" s="59" t="s">
        <v>127</v>
      </c>
      <c r="D24" s="5" t="s">
        <v>2</v>
      </c>
      <c r="E24" s="51" t="s">
        <v>128</v>
      </c>
      <c r="F24" t="s">
        <v>252</v>
      </c>
    </row>
    <row r="25" spans="1:5" ht="12.75">
      <c r="A25" s="106" t="s">
        <v>99</v>
      </c>
      <c r="B25" s="426">
        <v>679084</v>
      </c>
      <c r="C25" s="426">
        <v>679084</v>
      </c>
      <c r="D25" s="472">
        <v>498355</v>
      </c>
      <c r="E25" s="32">
        <f aca="true" t="shared" si="0" ref="E25:E54">+D25/C25*100</f>
        <v>73.38635573802357</v>
      </c>
    </row>
    <row r="26" spans="1:5" ht="12.75">
      <c r="A26" s="105" t="s">
        <v>7</v>
      </c>
      <c r="B26" s="426">
        <v>113181</v>
      </c>
      <c r="C26" s="426">
        <v>113181</v>
      </c>
      <c r="D26" s="472">
        <v>80604</v>
      </c>
      <c r="E26" s="32">
        <f t="shared" si="0"/>
        <v>71.21690036313517</v>
      </c>
    </row>
    <row r="27" spans="1:5" ht="12.75">
      <c r="A27" s="105" t="s">
        <v>8</v>
      </c>
      <c r="B27" s="426">
        <v>47884</v>
      </c>
      <c r="C27" s="426">
        <v>47884</v>
      </c>
      <c r="D27" s="472">
        <v>29750</v>
      </c>
      <c r="E27" s="32">
        <f t="shared" si="0"/>
        <v>62.129312505220945</v>
      </c>
    </row>
    <row r="28" spans="1:5" ht="12.75">
      <c r="A28" s="105" t="s">
        <v>9</v>
      </c>
      <c r="B28" s="426">
        <v>719506</v>
      </c>
      <c r="C28" s="426">
        <v>719506</v>
      </c>
      <c r="D28" s="472">
        <v>648492</v>
      </c>
      <c r="E28" s="32">
        <f t="shared" si="0"/>
        <v>90.13017264623228</v>
      </c>
    </row>
    <row r="29" spans="1:5" ht="12.75">
      <c r="A29" s="105" t="s">
        <v>598</v>
      </c>
      <c r="B29" s="426">
        <v>0</v>
      </c>
      <c r="C29" s="426">
        <v>62942</v>
      </c>
      <c r="D29" s="472">
        <v>62943</v>
      </c>
      <c r="E29" s="32">
        <f t="shared" si="0"/>
        <v>100.00158876425915</v>
      </c>
    </row>
    <row r="30" spans="1:5" ht="12.75">
      <c r="A30" s="105" t="s">
        <v>10</v>
      </c>
      <c r="B30" s="426">
        <v>1361279</v>
      </c>
      <c r="C30" s="426">
        <v>1361279</v>
      </c>
      <c r="D30" s="472">
        <v>888956</v>
      </c>
      <c r="E30" s="32">
        <f t="shared" si="0"/>
        <v>65.3029981363115</v>
      </c>
    </row>
    <row r="31" spans="1:6" ht="12.75">
      <c r="A31" s="270" t="s">
        <v>3</v>
      </c>
      <c r="B31" s="426">
        <v>1000</v>
      </c>
      <c r="C31" s="426">
        <v>1000</v>
      </c>
      <c r="D31" s="472">
        <v>922</v>
      </c>
      <c r="E31" s="271">
        <f t="shared" si="0"/>
        <v>92.2</v>
      </c>
      <c r="F31" t="s">
        <v>249</v>
      </c>
    </row>
    <row r="32" spans="1:5" ht="12.75">
      <c r="A32" s="121" t="s">
        <v>328</v>
      </c>
      <c r="B32" s="122">
        <f>SUM(B25:B31)</f>
        <v>2921934</v>
      </c>
      <c r="C32" s="122">
        <f>SUM(C25:C31)</f>
        <v>2984876</v>
      </c>
      <c r="D32" s="372">
        <f>SUM(D25:D31)</f>
        <v>2210022</v>
      </c>
      <c r="E32" s="269">
        <f t="shared" si="0"/>
        <v>74.04066366576032</v>
      </c>
    </row>
    <row r="33" spans="1:5" ht="12.75">
      <c r="A33" s="121"/>
      <c r="B33" s="122"/>
      <c r="C33" s="122"/>
      <c r="D33" s="122"/>
      <c r="E33" s="32"/>
    </row>
    <row r="34" spans="1:7" ht="12.75">
      <c r="A34" s="34" t="s">
        <v>318</v>
      </c>
      <c r="B34" s="28">
        <v>500</v>
      </c>
      <c r="C34" s="28">
        <v>2850</v>
      </c>
      <c r="D34" s="428">
        <v>4188</v>
      </c>
      <c r="E34" s="32">
        <f t="shared" si="0"/>
        <v>146.94736842105263</v>
      </c>
      <c r="G34" s="312"/>
    </row>
    <row r="35" spans="1:5" ht="12.75">
      <c r="A35" s="34" t="s">
        <v>312</v>
      </c>
      <c r="B35" s="28">
        <v>8000</v>
      </c>
      <c r="C35" s="28">
        <v>8000</v>
      </c>
      <c r="D35" s="428">
        <v>12959</v>
      </c>
      <c r="E35" s="32">
        <f t="shared" si="0"/>
        <v>161.98749999999998</v>
      </c>
    </row>
    <row r="36" spans="1:6" ht="12" customHeight="1">
      <c r="A36" s="23" t="s">
        <v>4</v>
      </c>
      <c r="B36" s="28">
        <v>49167</v>
      </c>
      <c r="C36" s="28">
        <v>62572</v>
      </c>
      <c r="D36" s="428">
        <v>46785</v>
      </c>
      <c r="E36" s="32">
        <f>+D36/C36*100</f>
        <v>74.76986511538706</v>
      </c>
      <c r="F36" t="s">
        <v>250</v>
      </c>
    </row>
    <row r="37" spans="1:7" ht="11.25" customHeight="1">
      <c r="A37" s="23" t="s">
        <v>490</v>
      </c>
      <c r="B37" s="28">
        <v>137155</v>
      </c>
      <c r="C37" s="28">
        <v>41513</v>
      </c>
      <c r="D37" s="428">
        <v>22853</v>
      </c>
      <c r="E37" s="32">
        <f t="shared" si="0"/>
        <v>55.05022523065064</v>
      </c>
      <c r="G37" s="312"/>
    </row>
    <row r="38" spans="1:7" ht="11.25" customHeight="1">
      <c r="A38" s="23" t="s">
        <v>488</v>
      </c>
      <c r="B38" s="28">
        <v>0</v>
      </c>
      <c r="C38" s="28">
        <v>789</v>
      </c>
      <c r="D38" s="428">
        <v>831</v>
      </c>
      <c r="E38" s="32">
        <f t="shared" si="0"/>
        <v>105.32319391634981</v>
      </c>
      <c r="G38" s="312"/>
    </row>
    <row r="39" spans="1:7" ht="11.25" customHeight="1">
      <c r="A39" s="23" t="s">
        <v>491</v>
      </c>
      <c r="B39" s="28">
        <v>0</v>
      </c>
      <c r="C39" s="28">
        <v>196</v>
      </c>
      <c r="D39" s="280">
        <v>351</v>
      </c>
      <c r="E39" s="32">
        <f t="shared" si="0"/>
        <v>179.08163265306123</v>
      </c>
      <c r="G39" s="312"/>
    </row>
    <row r="40" spans="1:7" ht="11.25" customHeight="1">
      <c r="A40" s="23" t="s">
        <v>489</v>
      </c>
      <c r="B40" s="28">
        <v>0</v>
      </c>
      <c r="C40" s="28">
        <v>136141</v>
      </c>
      <c r="D40" s="280">
        <v>57746</v>
      </c>
      <c r="E40" s="32">
        <f t="shared" si="0"/>
        <v>42.41631837580156</v>
      </c>
      <c r="G40" s="312"/>
    </row>
    <row r="41" spans="1:9" ht="12.75">
      <c r="A41" s="23" t="s">
        <v>487</v>
      </c>
      <c r="B41" s="28">
        <v>12000</v>
      </c>
      <c r="C41" s="28">
        <v>12000</v>
      </c>
      <c r="D41" s="280">
        <v>10035</v>
      </c>
      <c r="E41" s="32">
        <f t="shared" si="0"/>
        <v>83.625</v>
      </c>
      <c r="H41">
        <v>2143</v>
      </c>
      <c r="I41">
        <v>2</v>
      </c>
    </row>
    <row r="42" spans="1:5" ht="12.75">
      <c r="A42" s="23" t="s">
        <v>541</v>
      </c>
      <c r="B42" s="28">
        <v>0</v>
      </c>
      <c r="C42" s="28">
        <v>310</v>
      </c>
      <c r="D42" s="280">
        <v>310</v>
      </c>
      <c r="E42" s="32">
        <f t="shared" si="0"/>
        <v>100</v>
      </c>
    </row>
    <row r="43" spans="1:5" ht="12.75">
      <c r="A43" s="23" t="s">
        <v>390</v>
      </c>
      <c r="B43" s="28">
        <v>0</v>
      </c>
      <c r="C43" s="28">
        <v>2900</v>
      </c>
      <c r="D43" s="280">
        <v>2900</v>
      </c>
      <c r="E43" s="32">
        <f t="shared" si="0"/>
        <v>100</v>
      </c>
    </row>
    <row r="44" spans="1:5" ht="12.75">
      <c r="A44" s="23" t="s">
        <v>512</v>
      </c>
      <c r="B44" s="28">
        <v>0</v>
      </c>
      <c r="C44" s="28">
        <v>7</v>
      </c>
      <c r="D44" s="280">
        <v>0</v>
      </c>
      <c r="E44" s="32">
        <v>0</v>
      </c>
    </row>
    <row r="45" spans="1:9" ht="12.75">
      <c r="A45" s="23" t="s">
        <v>348</v>
      </c>
      <c r="B45" s="28">
        <v>0</v>
      </c>
      <c r="C45" s="28">
        <v>0</v>
      </c>
      <c r="D45" s="428">
        <v>3497</v>
      </c>
      <c r="E45" s="32" t="s">
        <v>313</v>
      </c>
      <c r="H45">
        <v>2329</v>
      </c>
      <c r="I45">
        <v>1022</v>
      </c>
    </row>
    <row r="46" spans="1:5" ht="12.75">
      <c r="A46" s="121" t="s">
        <v>329</v>
      </c>
      <c r="B46" s="122">
        <f>SUM(B34:B45)</f>
        <v>206822</v>
      </c>
      <c r="C46" s="122">
        <f>SUM(C34:C45)</f>
        <v>267278</v>
      </c>
      <c r="D46" s="372">
        <f>SUM(D34:D45)</f>
        <v>162455</v>
      </c>
      <c r="E46" s="134">
        <f t="shared" si="0"/>
        <v>60.78128390664402</v>
      </c>
    </row>
    <row r="47" spans="1:10" ht="12.75">
      <c r="A47" s="121"/>
      <c r="B47" s="122"/>
      <c r="C47" s="122"/>
      <c r="D47" s="372"/>
      <c r="E47" s="134"/>
      <c r="J47" s="133"/>
    </row>
    <row r="48" spans="1:10" ht="12.75">
      <c r="A48" s="23" t="s">
        <v>358</v>
      </c>
      <c r="B48" s="28">
        <v>0</v>
      </c>
      <c r="C48" s="28">
        <v>6895</v>
      </c>
      <c r="D48" s="428">
        <v>6974</v>
      </c>
      <c r="E48" s="313">
        <f t="shared" si="0"/>
        <v>101.14575779550398</v>
      </c>
      <c r="J48" s="133"/>
    </row>
    <row r="49" spans="1:5" ht="12.75">
      <c r="A49" s="23" t="s">
        <v>378</v>
      </c>
      <c r="B49" s="28">
        <v>344686</v>
      </c>
      <c r="C49" s="28">
        <v>344686</v>
      </c>
      <c r="D49" s="450">
        <v>258518</v>
      </c>
      <c r="E49" s="32">
        <f t="shared" si="0"/>
        <v>75.0010154169302</v>
      </c>
    </row>
    <row r="50" spans="1:5" ht="12.75">
      <c r="A50" s="23" t="s">
        <v>332</v>
      </c>
      <c r="B50" s="28">
        <v>3260624</v>
      </c>
      <c r="C50" s="28">
        <v>3563651</v>
      </c>
      <c r="D50" s="428">
        <v>2707798</v>
      </c>
      <c r="E50" s="32">
        <f t="shared" si="0"/>
        <v>75.98381547463542</v>
      </c>
    </row>
    <row r="51" spans="1:10" ht="12.75">
      <c r="A51" s="23" t="s">
        <v>465</v>
      </c>
      <c r="B51" s="28">
        <v>0</v>
      </c>
      <c r="C51" s="28">
        <v>6000</v>
      </c>
      <c r="D51" s="428">
        <v>4500</v>
      </c>
      <c r="E51" s="32">
        <f t="shared" si="0"/>
        <v>75</v>
      </c>
      <c r="J51" s="133"/>
    </row>
    <row r="52" spans="1:5" ht="12.75">
      <c r="A52" s="23" t="s">
        <v>466</v>
      </c>
      <c r="B52" s="28">
        <v>0</v>
      </c>
      <c r="C52" s="28">
        <v>2064</v>
      </c>
      <c r="D52" s="428">
        <v>563</v>
      </c>
      <c r="E52" s="32">
        <f t="shared" si="0"/>
        <v>27.277131782945734</v>
      </c>
    </row>
    <row r="53" spans="1:5" ht="25.5">
      <c r="A53" s="273" t="s">
        <v>330</v>
      </c>
      <c r="B53" s="272">
        <f>SUM(B48:B52)</f>
        <v>3605310</v>
      </c>
      <c r="C53" s="272">
        <f>SUM(C48:C52)</f>
        <v>3923296</v>
      </c>
      <c r="D53" s="272">
        <f>SUM(D48:D52)</f>
        <v>2978353</v>
      </c>
      <c r="E53" s="269">
        <f t="shared" si="0"/>
        <v>75.9145626534424</v>
      </c>
    </row>
    <row r="54" spans="1:5" ht="12.75">
      <c r="A54" s="3" t="s">
        <v>5</v>
      </c>
      <c r="B54" s="9">
        <f>B32+B46+B53</f>
        <v>6734066</v>
      </c>
      <c r="C54" s="9">
        <f>C32+C46+C53</f>
        <v>7175450</v>
      </c>
      <c r="D54" s="9">
        <f>D32+D46+D53</f>
        <v>5350830</v>
      </c>
      <c r="E54" s="27">
        <f t="shared" si="0"/>
        <v>74.57135092572591</v>
      </c>
    </row>
    <row r="55" spans="1:5" s="29" customFormat="1" ht="14.25">
      <c r="A55" s="286"/>
      <c r="B55" s="287"/>
      <c r="C55" s="287"/>
      <c r="D55" s="397"/>
      <c r="E55" s="288"/>
    </row>
    <row r="56" spans="1:5" s="29" customFormat="1" ht="12.75">
      <c r="A56" s="295" t="s">
        <v>347</v>
      </c>
      <c r="B56" s="18"/>
      <c r="C56" s="18"/>
      <c r="D56" s="296"/>
      <c r="E56" s="297"/>
    </row>
    <row r="57" spans="1:5" s="29" customFormat="1" ht="12.75">
      <c r="A57" s="295"/>
      <c r="B57" s="18"/>
      <c r="C57" s="18"/>
      <c r="D57" s="296"/>
      <c r="E57" s="297"/>
    </row>
    <row r="58" spans="1:5" s="29" customFormat="1" ht="12.75">
      <c r="A58" s="23" t="s">
        <v>333</v>
      </c>
      <c r="B58" s="28">
        <v>0</v>
      </c>
      <c r="C58" s="28">
        <v>0</v>
      </c>
      <c r="D58" s="280">
        <v>517</v>
      </c>
      <c r="E58" s="32" t="s">
        <v>313</v>
      </c>
    </row>
    <row r="59" spans="1:5" s="29" customFormat="1" ht="12.75">
      <c r="A59" s="383" t="s">
        <v>416</v>
      </c>
      <c r="B59" s="28">
        <v>0</v>
      </c>
      <c r="C59" s="28">
        <v>0</v>
      </c>
      <c r="D59" s="280">
        <v>369</v>
      </c>
      <c r="E59" s="32" t="s">
        <v>313</v>
      </c>
    </row>
    <row r="60" spans="1:7" s="29" customFormat="1" ht="12.75">
      <c r="A60" s="23" t="s">
        <v>403</v>
      </c>
      <c r="B60" s="28">
        <v>0</v>
      </c>
      <c r="C60" s="28">
        <v>0</v>
      </c>
      <c r="D60" s="280">
        <v>1969</v>
      </c>
      <c r="E60" s="313" t="s">
        <v>313</v>
      </c>
      <c r="G60" s="133"/>
    </row>
    <row r="61" spans="1:7" s="29" customFormat="1" ht="12.75">
      <c r="A61" s="23" t="s">
        <v>519</v>
      </c>
      <c r="B61" s="28">
        <v>0</v>
      </c>
      <c r="C61" s="28">
        <v>0</v>
      </c>
      <c r="D61" s="280">
        <v>531</v>
      </c>
      <c r="E61" s="313" t="s">
        <v>313</v>
      </c>
      <c r="G61" s="133"/>
    </row>
    <row r="62" spans="1:7" s="29" customFormat="1" ht="12.75">
      <c r="A62" s="23" t="s">
        <v>632</v>
      </c>
      <c r="B62" s="28">
        <v>0</v>
      </c>
      <c r="C62" s="28">
        <v>0</v>
      </c>
      <c r="D62" s="280">
        <v>3</v>
      </c>
      <c r="E62" s="313" t="s">
        <v>313</v>
      </c>
      <c r="G62" s="133"/>
    </row>
    <row r="63" spans="1:7" s="29" customFormat="1" ht="12.75">
      <c r="A63" s="23" t="s">
        <v>537</v>
      </c>
      <c r="B63" s="28">
        <v>0</v>
      </c>
      <c r="C63" s="28">
        <v>0</v>
      </c>
      <c r="D63" s="280">
        <v>108</v>
      </c>
      <c r="E63" s="32" t="s">
        <v>313</v>
      </c>
      <c r="G63" s="133"/>
    </row>
    <row r="64" spans="1:5" s="29" customFormat="1" ht="12.75">
      <c r="A64" s="3" t="s">
        <v>346</v>
      </c>
      <c r="B64" s="9">
        <v>0</v>
      </c>
      <c r="C64" s="9">
        <f>SUM(C58:C61)</f>
        <v>0</v>
      </c>
      <c r="D64" s="9">
        <f>SUM(D58:D63)</f>
        <v>3497</v>
      </c>
      <c r="E64" s="10" t="s">
        <v>313</v>
      </c>
    </row>
    <row r="65" spans="1:5" s="29" customFormat="1" ht="12.75">
      <c r="A65" s="103"/>
      <c r="B65" s="18"/>
      <c r="C65" s="18"/>
      <c r="D65" s="18"/>
      <c r="E65" s="31"/>
    </row>
    <row r="66" spans="1:4" ht="12.75">
      <c r="A66" s="65" t="s">
        <v>105</v>
      </c>
      <c r="B66" s="29"/>
      <c r="C66" s="84"/>
      <c r="D66" s="29"/>
    </row>
    <row r="67" spans="2:4" ht="12.75">
      <c r="B67" s="29"/>
      <c r="C67" s="84"/>
      <c r="D67" s="29"/>
    </row>
    <row r="68" spans="1:5" ht="25.5" customHeight="1">
      <c r="A68" s="5" t="s">
        <v>0</v>
      </c>
      <c r="B68" s="50" t="s">
        <v>126</v>
      </c>
      <c r="C68" s="59" t="s">
        <v>127</v>
      </c>
      <c r="D68" s="5" t="s">
        <v>2</v>
      </c>
      <c r="E68" s="51" t="s">
        <v>128</v>
      </c>
    </row>
    <row r="69" spans="1:5" ht="12.75">
      <c r="A69" s="23" t="s">
        <v>136</v>
      </c>
      <c r="B69" s="250">
        <v>2000</v>
      </c>
      <c r="C69" s="26">
        <v>2000</v>
      </c>
      <c r="D69" s="280">
        <v>15596</v>
      </c>
      <c r="E69" s="63">
        <f>+D69/C69*100</f>
        <v>779.8</v>
      </c>
    </row>
    <row r="70" spans="1:6" ht="12.75">
      <c r="A70" s="23" t="s">
        <v>137</v>
      </c>
      <c r="B70" s="250">
        <v>3000</v>
      </c>
      <c r="C70" s="26">
        <v>3000</v>
      </c>
      <c r="D70" s="280">
        <v>14450</v>
      </c>
      <c r="E70" s="63">
        <f>+D70/C70*100</f>
        <v>481.66666666666663</v>
      </c>
      <c r="F70" t="s">
        <v>251</v>
      </c>
    </row>
    <row r="71" spans="1:5" ht="12.75">
      <c r="A71" s="23" t="s">
        <v>404</v>
      </c>
      <c r="B71" s="29">
        <v>0</v>
      </c>
      <c r="C71" s="26">
        <v>2536</v>
      </c>
      <c r="D71" s="450">
        <v>3136</v>
      </c>
      <c r="E71" s="63">
        <f>+D71/C71*100</f>
        <v>123.65930599369086</v>
      </c>
    </row>
    <row r="72" spans="1:5" ht="12.75">
      <c r="A72" s="121" t="s">
        <v>331</v>
      </c>
      <c r="B72" s="272">
        <f>SUM(B69:B71)</f>
        <v>5000</v>
      </c>
      <c r="C72" s="272">
        <f>SUM(C69:C71)</f>
        <v>7536</v>
      </c>
      <c r="D72" s="451">
        <f>SUM(D69:D71)</f>
        <v>33182</v>
      </c>
      <c r="E72" s="123">
        <f>+D72/C72*100</f>
        <v>440.3131634819533</v>
      </c>
    </row>
    <row r="73" spans="1:5" ht="12.75">
      <c r="A73" s="121"/>
      <c r="B73" s="272"/>
      <c r="C73" s="122"/>
      <c r="D73" s="372"/>
      <c r="E73" s="123"/>
    </row>
    <row r="74" spans="1:5" ht="12.75">
      <c r="A74" s="23" t="s">
        <v>349</v>
      </c>
      <c r="B74" s="250">
        <v>0</v>
      </c>
      <c r="C74" s="26">
        <v>72731</v>
      </c>
      <c r="D74" s="280">
        <v>3806</v>
      </c>
      <c r="E74" s="63">
        <f>+D74/C74*100</f>
        <v>5.232981809682253</v>
      </c>
    </row>
    <row r="75" spans="1:5" ht="12.75">
      <c r="A75" s="23" t="s">
        <v>467</v>
      </c>
      <c r="B75" s="250">
        <v>0</v>
      </c>
      <c r="C75" s="26">
        <v>1518</v>
      </c>
      <c r="D75" s="280">
        <v>2214</v>
      </c>
      <c r="E75" s="63">
        <f>+D75/C75*100</f>
        <v>145.8498023715415</v>
      </c>
    </row>
    <row r="76" spans="1:5" ht="12.75">
      <c r="A76" s="23" t="s">
        <v>468</v>
      </c>
      <c r="B76" s="250">
        <v>0</v>
      </c>
      <c r="C76" s="26">
        <v>174</v>
      </c>
      <c r="D76" s="280">
        <v>174</v>
      </c>
      <c r="E76" s="63">
        <f>+D76/C76*100</f>
        <v>100</v>
      </c>
    </row>
    <row r="77" spans="1:5" ht="25.5">
      <c r="A77" s="273" t="s">
        <v>357</v>
      </c>
      <c r="B77" s="272">
        <f>SUM(B74:B74)</f>
        <v>0</v>
      </c>
      <c r="C77" s="272">
        <f>SUM(C74:C76)</f>
        <v>74423</v>
      </c>
      <c r="D77" s="272">
        <f>SUM(D74:D76)</f>
        <v>6194</v>
      </c>
      <c r="E77" s="123">
        <f>+D77/C77*100</f>
        <v>8.322695940770998</v>
      </c>
    </row>
    <row r="78" spans="1:5" ht="12.75">
      <c r="A78" s="3" t="s">
        <v>6</v>
      </c>
      <c r="B78" s="9">
        <f>B72+B77</f>
        <v>5000</v>
      </c>
      <c r="C78" s="9">
        <f>C72+C77</f>
        <v>81959</v>
      </c>
      <c r="D78" s="9">
        <f>D72+D77</f>
        <v>39376</v>
      </c>
      <c r="E78" s="10">
        <f>+D78/B78*100</f>
        <v>787.5200000000001</v>
      </c>
    </row>
    <row r="79" spans="1:5" ht="12.75">
      <c r="A79" s="295"/>
      <c r="B79" s="296"/>
      <c r="C79" s="296"/>
      <c r="D79" s="296"/>
      <c r="E79" s="297"/>
    </row>
    <row r="80" spans="1:5" ht="12.75">
      <c r="A80" s="3" t="s">
        <v>107</v>
      </c>
      <c r="B80" s="9">
        <f>B54+B78</f>
        <v>6739066</v>
      </c>
      <c r="C80" s="9">
        <f>C54+C78</f>
        <v>7257409</v>
      </c>
      <c r="D80" s="9">
        <f>D54+D78</f>
        <v>5390206</v>
      </c>
      <c r="E80" s="10">
        <f>+D80/C80*100</f>
        <v>74.2717683404642</v>
      </c>
    </row>
    <row r="81" ht="12.75">
      <c r="J81" t="s">
        <v>164</v>
      </c>
    </row>
    <row r="82" ht="12.75">
      <c r="A82" s="65"/>
    </row>
    <row r="92" spans="1:2" ht="12.75">
      <c r="A92" s="103"/>
      <c r="B92" s="103"/>
    </row>
    <row r="93" spans="1:2" ht="12.75">
      <c r="A93" s="103"/>
      <c r="B93" s="103"/>
    </row>
    <row r="94" spans="1:2" ht="12.75">
      <c r="A94" s="103"/>
      <c r="B94" s="103"/>
    </row>
    <row r="95" spans="1:2" ht="12.75">
      <c r="A95" s="103"/>
      <c r="B95" s="103"/>
    </row>
    <row r="96" spans="1:2" ht="12.75">
      <c r="A96" s="103"/>
      <c r="B96" s="103"/>
    </row>
    <row r="97" spans="1:5" ht="12.75">
      <c r="A97" s="573"/>
      <c r="B97" s="573"/>
      <c r="C97" s="573"/>
      <c r="D97" s="573"/>
      <c r="E97" s="573"/>
    </row>
    <row r="98" spans="1:5" ht="12.75">
      <c r="A98" s="103"/>
      <c r="B98" s="267"/>
      <c r="C98" s="268"/>
      <c r="D98" s="267"/>
      <c r="E98" s="267"/>
    </row>
    <row r="99" spans="1:5" ht="12.75">
      <c r="A99" s="103"/>
      <c r="B99" s="267"/>
      <c r="C99" s="268"/>
      <c r="D99" s="267"/>
      <c r="E99" s="267"/>
    </row>
  </sheetData>
  <mergeCells count="4">
    <mergeCell ref="D3:E3"/>
    <mergeCell ref="A5:E5"/>
    <mergeCell ref="D4:E4"/>
    <mergeCell ref="A97:E97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6" r:id="rId1"/>
  <headerFooter alignWithMargins="0">
    <oddFooter>&amp;C&amp;P</oddFooter>
  </headerFooter>
  <rowBreaks count="1" manualBreakCount="1">
    <brk id="6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3">
      <selection activeCell="H9" sqref="H9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554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621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/>
      <c r="B4" s="284"/>
      <c r="C4" s="284"/>
      <c r="D4" s="284"/>
      <c r="E4" s="284"/>
      <c r="F4" s="284"/>
      <c r="G4" s="284"/>
      <c r="H4" s="24"/>
      <c r="Q4" s="78"/>
      <c r="R4" s="78"/>
    </row>
    <row r="5" spans="1:18" ht="18">
      <c r="A5" s="284" t="s">
        <v>544</v>
      </c>
      <c r="B5" s="284"/>
      <c r="C5" s="284"/>
      <c r="D5" s="284"/>
      <c r="E5" s="284"/>
      <c r="F5" s="284"/>
      <c r="G5" s="284"/>
      <c r="H5" s="24"/>
      <c r="Q5" s="78"/>
      <c r="R5" s="78"/>
    </row>
    <row r="6" spans="1:2" ht="15.75">
      <c r="A6" s="1"/>
      <c r="B6" s="1"/>
    </row>
    <row r="7" spans="1:5" ht="15.75">
      <c r="A7" s="1" t="s">
        <v>380</v>
      </c>
      <c r="B7" s="1"/>
      <c r="D7" s="355">
        <v>1386438.73</v>
      </c>
      <c r="E7" s="2" t="s">
        <v>94</v>
      </c>
    </row>
    <row r="8" spans="1:2" ht="15.75">
      <c r="A8" s="1"/>
      <c r="B8" s="1"/>
    </row>
    <row r="9" spans="1:8" ht="15.75">
      <c r="A9" s="1" t="s">
        <v>95</v>
      </c>
      <c r="B9" s="1"/>
      <c r="H9" s="2"/>
    </row>
    <row r="10" spans="1:6" ht="24.75" customHeight="1">
      <c r="A10" s="81" t="s">
        <v>527</v>
      </c>
      <c r="B10" s="52" t="s">
        <v>126</v>
      </c>
      <c r="C10" s="6" t="s">
        <v>127</v>
      </c>
      <c r="D10" s="5" t="s">
        <v>2</v>
      </c>
      <c r="E10" s="51" t="s">
        <v>128</v>
      </c>
      <c r="F10" t="s">
        <v>274</v>
      </c>
    </row>
    <row r="11" spans="1:5" ht="12.75" customHeight="1">
      <c r="A11" s="369" t="s">
        <v>422</v>
      </c>
      <c r="B11" s="282">
        <v>0</v>
      </c>
      <c r="C11" s="367">
        <v>0</v>
      </c>
      <c r="D11" s="280">
        <v>7705</v>
      </c>
      <c r="E11" s="368" t="s">
        <v>313</v>
      </c>
    </row>
    <row r="12" spans="1:5" ht="12.75">
      <c r="A12" s="3" t="s">
        <v>337</v>
      </c>
      <c r="B12" s="9">
        <v>0</v>
      </c>
      <c r="C12" s="9">
        <v>0</v>
      </c>
      <c r="D12" s="9">
        <f>SUM(D11)</f>
        <v>7705</v>
      </c>
      <c r="E12" s="27" t="s">
        <v>313</v>
      </c>
    </row>
    <row r="13" spans="1:5" s="279" customFormat="1" ht="12.75">
      <c r="A13" s="274"/>
      <c r="B13" s="275"/>
      <c r="C13" s="275"/>
      <c r="D13" s="275"/>
      <c r="E13" s="276"/>
    </row>
    <row r="14" spans="1:5" ht="12.75">
      <c r="A14" s="274"/>
      <c r="B14" s="275"/>
      <c r="C14" s="275"/>
      <c r="D14" s="275"/>
      <c r="E14" s="276"/>
    </row>
    <row r="15" spans="1:5" ht="12.75">
      <c r="A15" s="274"/>
      <c r="B15" s="275"/>
      <c r="C15" s="275"/>
      <c r="D15" s="275"/>
      <c r="E15" s="276"/>
    </row>
    <row r="16" ht="17.25" customHeight="1"/>
    <row r="17" spans="1:2" ht="15.75">
      <c r="A17" s="1" t="s">
        <v>440</v>
      </c>
      <c r="B17" s="1"/>
    </row>
    <row r="18" spans="1:18" ht="25.5">
      <c r="A18" s="3" t="s">
        <v>442</v>
      </c>
      <c r="B18" s="52" t="s">
        <v>126</v>
      </c>
      <c r="C18" s="6" t="s">
        <v>127</v>
      </c>
      <c r="D18" s="277" t="s">
        <v>2</v>
      </c>
      <c r="E18" s="51" t="s">
        <v>128</v>
      </c>
      <c r="F18" s="11" t="s">
        <v>273</v>
      </c>
      <c r="G18" s="12"/>
      <c r="H18" s="12"/>
      <c r="Q18" s="11"/>
      <c r="R18" s="12"/>
    </row>
    <row r="19" spans="1:18" s="133" customFormat="1" ht="12.75">
      <c r="A19" s="403" t="s">
        <v>445</v>
      </c>
      <c r="B19" s="28">
        <v>0</v>
      </c>
      <c r="C19" s="376">
        <v>74420</v>
      </c>
      <c r="D19" s="374">
        <v>74416</v>
      </c>
      <c r="E19" s="404">
        <f aca="true" t="shared" si="0" ref="E19:E24">D19/C19*100</f>
        <v>99.99462510077936</v>
      </c>
      <c r="F19" s="295"/>
      <c r="G19" s="402"/>
      <c r="H19" s="402"/>
      <c r="Q19" s="295"/>
      <c r="R19" s="402"/>
    </row>
    <row r="20" spans="1:18" s="133" customFormat="1" ht="12.75">
      <c r="A20" s="403" t="s">
        <v>443</v>
      </c>
      <c r="B20" s="28">
        <v>0</v>
      </c>
      <c r="C20" s="376">
        <v>26960</v>
      </c>
      <c r="D20" s="374">
        <v>26957</v>
      </c>
      <c r="E20" s="404">
        <f t="shared" si="0"/>
        <v>99.98887240356083</v>
      </c>
      <c r="F20" s="295"/>
      <c r="G20" s="402"/>
      <c r="H20" s="402"/>
      <c r="Q20" s="295"/>
      <c r="R20" s="402"/>
    </row>
    <row r="21" spans="1:18" ht="12.75">
      <c r="A21" s="383" t="s">
        <v>444</v>
      </c>
      <c r="B21" s="28">
        <v>0</v>
      </c>
      <c r="C21" s="28">
        <v>3340</v>
      </c>
      <c r="D21" s="280">
        <v>3342</v>
      </c>
      <c r="E21" s="404">
        <f t="shared" si="0"/>
        <v>100.05988023952095</v>
      </c>
      <c r="F21" s="11"/>
      <c r="G21" s="12"/>
      <c r="H21" s="12"/>
      <c r="Q21" s="11"/>
      <c r="R21" s="12"/>
    </row>
    <row r="22" spans="1:18" ht="12.75">
      <c r="A22" s="383" t="s">
        <v>634</v>
      </c>
      <c r="B22" s="28">
        <v>0</v>
      </c>
      <c r="C22" s="28">
        <v>475000</v>
      </c>
      <c r="D22" s="280">
        <v>297</v>
      </c>
      <c r="E22" s="404">
        <f t="shared" si="0"/>
        <v>0.06252631578947368</v>
      </c>
      <c r="F22" s="11"/>
      <c r="G22" s="12"/>
      <c r="H22" s="12"/>
      <c r="Q22" s="11"/>
      <c r="R22" s="12"/>
    </row>
    <row r="23" spans="1:18" ht="12.75">
      <c r="A23" s="383" t="s">
        <v>635</v>
      </c>
      <c r="B23" s="28">
        <v>0</v>
      </c>
      <c r="C23" s="28">
        <v>1308000</v>
      </c>
      <c r="D23" s="280">
        <v>21241</v>
      </c>
      <c r="E23" s="404">
        <f t="shared" si="0"/>
        <v>1.6239296636085625</v>
      </c>
      <c r="F23" s="25" t="s">
        <v>272</v>
      </c>
      <c r="G23" s="58"/>
      <c r="H23" s="58"/>
      <c r="Q23" s="25"/>
      <c r="R23" s="58"/>
    </row>
    <row r="24" spans="1:18" ht="12.75">
      <c r="A24" s="3" t="s">
        <v>338</v>
      </c>
      <c r="B24" s="9">
        <f>SUM(B23:B23)</f>
        <v>0</v>
      </c>
      <c r="C24" s="9">
        <f>SUM(C19:C23)</f>
        <v>1887720</v>
      </c>
      <c r="D24" s="9">
        <f>SUM(D19:D23)</f>
        <v>126253</v>
      </c>
      <c r="E24" s="401">
        <f t="shared" si="0"/>
        <v>6.688121119657577</v>
      </c>
      <c r="F24" s="18"/>
      <c r="G24" s="31"/>
      <c r="H24" s="31"/>
      <c r="Q24" s="18"/>
      <c r="R24" s="31"/>
    </row>
    <row r="27" spans="1:5" ht="15.75">
      <c r="A27" s="1" t="s">
        <v>622</v>
      </c>
      <c r="D27" s="349">
        <v>1267890.22</v>
      </c>
      <c r="E27" s="350" t="s">
        <v>94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6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623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543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2" ht="15.75">
      <c r="A4" s="1"/>
      <c r="B4" s="1"/>
    </row>
    <row r="5" spans="1:8" ht="15.75">
      <c r="A5" s="1" t="s">
        <v>441</v>
      </c>
      <c r="B5" s="1"/>
      <c r="H5" s="2"/>
    </row>
    <row r="6" spans="1:6" ht="26.25" customHeight="1">
      <c r="A6" s="81" t="s">
        <v>528</v>
      </c>
      <c r="B6" s="52" t="s">
        <v>126</v>
      </c>
      <c r="C6" s="6" t="s">
        <v>127</v>
      </c>
      <c r="D6" s="5" t="s">
        <v>2</v>
      </c>
      <c r="E6" s="51" t="s">
        <v>128</v>
      </c>
      <c r="F6" t="s">
        <v>274</v>
      </c>
    </row>
    <row r="7" spans="1:5" ht="12.75" customHeight="1">
      <c r="A7" s="369" t="s">
        <v>389</v>
      </c>
      <c r="B7" s="340">
        <v>0</v>
      </c>
      <c r="C7" s="340">
        <v>0</v>
      </c>
      <c r="D7" s="340">
        <v>7000000</v>
      </c>
      <c r="E7" s="388" t="s">
        <v>313</v>
      </c>
    </row>
    <row r="8" spans="1:5" ht="12.75" customHeight="1">
      <c r="A8" s="369" t="s">
        <v>422</v>
      </c>
      <c r="B8" s="340">
        <v>0</v>
      </c>
      <c r="C8" s="340">
        <v>0</v>
      </c>
      <c r="D8" s="340">
        <v>33117</v>
      </c>
      <c r="E8" s="388" t="s">
        <v>313</v>
      </c>
    </row>
    <row r="9" spans="1:5" ht="12.75">
      <c r="A9" s="3" t="s">
        <v>337</v>
      </c>
      <c r="B9" s="9">
        <v>0</v>
      </c>
      <c r="C9" s="9">
        <v>0</v>
      </c>
      <c r="D9" s="9">
        <f>SUM(D7:D8)</f>
        <v>7033117</v>
      </c>
      <c r="E9" s="27" t="s">
        <v>313</v>
      </c>
    </row>
    <row r="10" spans="1:5" s="279" customFormat="1" ht="12.75">
      <c r="A10" s="274"/>
      <c r="B10" s="275"/>
      <c r="C10" s="275"/>
      <c r="D10" s="275">
        <f>SUM(D7:D8)</f>
        <v>7033117</v>
      </c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440</v>
      </c>
      <c r="B14" s="1"/>
    </row>
    <row r="15" spans="1:18" ht="25.5">
      <c r="A15" s="3"/>
      <c r="B15" s="52" t="s">
        <v>126</v>
      </c>
      <c r="C15" s="6" t="s">
        <v>127</v>
      </c>
      <c r="D15" s="277" t="s">
        <v>2</v>
      </c>
      <c r="E15" s="51" t="s">
        <v>128</v>
      </c>
      <c r="F15" s="11" t="s">
        <v>273</v>
      </c>
      <c r="G15" s="12"/>
      <c r="H15" s="12"/>
      <c r="Q15" s="11"/>
      <c r="R15" s="12"/>
    </row>
    <row r="16" spans="1:18" ht="12.75">
      <c r="A16" s="373" t="s">
        <v>434</v>
      </c>
      <c r="B16" s="282">
        <v>0</v>
      </c>
      <c r="C16" s="340">
        <v>7000000</v>
      </c>
      <c r="D16" s="340">
        <v>3157149</v>
      </c>
      <c r="E16" s="203">
        <f>D16/C16*100</f>
        <v>45.10212857142857</v>
      </c>
      <c r="F16" s="11"/>
      <c r="G16" s="12"/>
      <c r="H16" s="12"/>
      <c r="Q16" s="11"/>
      <c r="R16" s="12"/>
    </row>
    <row r="17" spans="1:18" ht="12.75">
      <c r="A17" s="3" t="s">
        <v>338</v>
      </c>
      <c r="B17" s="9">
        <v>0</v>
      </c>
      <c r="C17" s="9">
        <f>C16</f>
        <v>7000000</v>
      </c>
      <c r="D17" s="9">
        <f>D16</f>
        <v>3157149</v>
      </c>
      <c r="E17" s="401">
        <f>D17/C17*100</f>
        <v>45.10212857142857</v>
      </c>
      <c r="F17" s="18"/>
      <c r="G17" s="31"/>
      <c r="H17" s="31"/>
      <c r="Q17" s="18"/>
      <c r="R17" s="31"/>
    </row>
    <row r="20" spans="1:9" ht="15.75">
      <c r="A20" s="1" t="s">
        <v>622</v>
      </c>
      <c r="D20" s="349">
        <v>3875968.18</v>
      </c>
      <c r="E20" s="350" t="s">
        <v>94</v>
      </c>
      <c r="I20" s="366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 t="s">
        <v>631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542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 t="s">
        <v>441</v>
      </c>
      <c r="B29" s="1"/>
      <c r="H29" s="2"/>
    </row>
    <row r="30" spans="1:6" ht="25.5" customHeight="1">
      <c r="A30" s="81" t="s">
        <v>524</v>
      </c>
      <c r="B30" s="52" t="s">
        <v>126</v>
      </c>
      <c r="C30" s="6" t="s">
        <v>127</v>
      </c>
      <c r="D30" s="5" t="s">
        <v>2</v>
      </c>
      <c r="E30" s="51" t="s">
        <v>128</v>
      </c>
      <c r="F30" t="s">
        <v>274</v>
      </c>
    </row>
    <row r="31" spans="1:5" ht="12.75" customHeight="1">
      <c r="A31" s="369" t="s">
        <v>389</v>
      </c>
      <c r="B31" s="340">
        <v>0</v>
      </c>
      <c r="C31" s="340">
        <v>0</v>
      </c>
      <c r="D31" s="340">
        <v>34637000</v>
      </c>
      <c r="E31" s="388" t="s">
        <v>313</v>
      </c>
    </row>
    <row r="32" spans="1:5" ht="12.75" customHeight="1">
      <c r="A32" s="369" t="s">
        <v>422</v>
      </c>
      <c r="B32" s="340">
        <v>0</v>
      </c>
      <c r="C32" s="340">
        <v>0</v>
      </c>
      <c r="D32" s="340">
        <v>248306</v>
      </c>
      <c r="E32" s="388" t="s">
        <v>313</v>
      </c>
    </row>
    <row r="33" spans="1:5" ht="12.75">
      <c r="A33" s="3" t="s">
        <v>337</v>
      </c>
      <c r="B33" s="9">
        <v>0</v>
      </c>
      <c r="C33" s="9">
        <v>0</v>
      </c>
      <c r="D33" s="9">
        <f>SUM(D31:D32)</f>
        <v>34885306</v>
      </c>
      <c r="E33" s="27" t="s">
        <v>313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440</v>
      </c>
      <c r="B38" s="1"/>
    </row>
    <row r="39" spans="1:18" ht="25.5">
      <c r="A39" s="3"/>
      <c r="B39" s="52" t="s">
        <v>126</v>
      </c>
      <c r="C39" s="6" t="s">
        <v>127</v>
      </c>
      <c r="D39" s="277" t="s">
        <v>2</v>
      </c>
      <c r="E39" s="51" t="s">
        <v>128</v>
      </c>
      <c r="F39" s="11" t="s">
        <v>273</v>
      </c>
      <c r="G39" s="12"/>
      <c r="H39" s="12"/>
      <c r="Q39" s="11"/>
      <c r="R39" s="12"/>
    </row>
    <row r="40" spans="1:18" ht="12.75">
      <c r="A40" s="373" t="s">
        <v>434</v>
      </c>
      <c r="B40" s="282">
        <v>0</v>
      </c>
      <c r="C40" s="340">
        <v>34637000</v>
      </c>
      <c r="D40" s="374">
        <v>14988633</v>
      </c>
      <c r="E40" s="368">
        <v>0</v>
      </c>
      <c r="F40" s="11"/>
      <c r="G40" s="12"/>
      <c r="H40" s="12"/>
      <c r="Q40" s="11"/>
      <c r="R40" s="12"/>
    </row>
    <row r="41" spans="1:18" ht="12.75">
      <c r="A41" s="3" t="s">
        <v>338</v>
      </c>
      <c r="B41" s="9">
        <v>0</v>
      </c>
      <c r="C41" s="9">
        <f>C40</f>
        <v>34637000</v>
      </c>
      <c r="D41" s="9">
        <f>D40</f>
        <v>14988633</v>
      </c>
      <c r="E41" s="10">
        <v>0</v>
      </c>
      <c r="F41" s="18"/>
      <c r="G41" s="31"/>
      <c r="H41" s="31"/>
      <c r="Q41" s="18"/>
      <c r="R41" s="31"/>
    </row>
    <row r="44" spans="1:9" ht="15.75">
      <c r="A44" s="1" t="s">
        <v>622</v>
      </c>
      <c r="D44" s="349">
        <v>19896673.18</v>
      </c>
      <c r="E44" s="350" t="s">
        <v>94</v>
      </c>
      <c r="I44" s="366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624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546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545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441</v>
      </c>
      <c r="B6" s="1"/>
      <c r="H6" s="2"/>
    </row>
    <row r="7" spans="1:6" ht="25.5" customHeight="1">
      <c r="A7" s="81" t="s">
        <v>523</v>
      </c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 customHeight="1">
      <c r="A8" s="369" t="s">
        <v>389</v>
      </c>
      <c r="B8" s="340">
        <v>0</v>
      </c>
      <c r="C8" s="340">
        <v>0</v>
      </c>
      <c r="D8" s="340">
        <v>189720</v>
      </c>
      <c r="E8" s="388" t="s">
        <v>313</v>
      </c>
    </row>
    <row r="9" spans="1:5" ht="12.75" customHeight="1">
      <c r="A9" s="369" t="s">
        <v>422</v>
      </c>
      <c r="B9" s="340">
        <v>0</v>
      </c>
      <c r="C9" s="340">
        <v>0</v>
      </c>
      <c r="D9" s="340">
        <v>491</v>
      </c>
      <c r="E9" s="388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190211</v>
      </c>
      <c r="E10" s="27" t="s">
        <v>313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440</v>
      </c>
      <c r="B15" s="1"/>
    </row>
    <row r="16" spans="1:18" ht="25.5">
      <c r="A16" s="3"/>
      <c r="B16" s="52" t="s">
        <v>126</v>
      </c>
      <c r="C16" s="6" t="s">
        <v>127</v>
      </c>
      <c r="D16" s="277" t="s">
        <v>2</v>
      </c>
      <c r="E16" s="51" t="s">
        <v>128</v>
      </c>
      <c r="F16" s="11" t="s">
        <v>273</v>
      </c>
      <c r="G16" s="12"/>
      <c r="H16" s="12"/>
      <c r="Q16" s="11"/>
      <c r="R16" s="12"/>
    </row>
    <row r="17" spans="1:18" ht="12.75">
      <c r="A17" s="373" t="s">
        <v>434</v>
      </c>
      <c r="B17" s="282">
        <v>0</v>
      </c>
      <c r="C17" s="340">
        <v>189720</v>
      </c>
      <c r="D17" s="374">
        <v>6735.5</v>
      </c>
      <c r="E17" s="203">
        <f>D17/C17*100</f>
        <v>3.5502319207252797</v>
      </c>
      <c r="F17" s="11"/>
      <c r="G17" s="12"/>
      <c r="H17" s="12"/>
      <c r="Q17" s="11"/>
      <c r="R17" s="12"/>
    </row>
    <row r="18" spans="1:18" ht="12.75">
      <c r="A18" s="3" t="s">
        <v>338</v>
      </c>
      <c r="B18" s="9">
        <v>0</v>
      </c>
      <c r="C18" s="9">
        <f>C17</f>
        <v>189720</v>
      </c>
      <c r="D18" s="9">
        <f>D17</f>
        <v>6735.5</v>
      </c>
      <c r="E18" s="401">
        <f>D18/C18*100</f>
        <v>3.5502319207252797</v>
      </c>
      <c r="F18" s="18"/>
      <c r="G18" s="31"/>
      <c r="H18" s="31"/>
      <c r="Q18" s="18"/>
      <c r="R18" s="31"/>
    </row>
    <row r="21" spans="1:9" ht="15.75">
      <c r="A21" s="1" t="s">
        <v>622</v>
      </c>
      <c r="D21" s="349">
        <v>183475.54</v>
      </c>
      <c r="E21" s="350" t="s">
        <v>94</v>
      </c>
      <c r="I21" s="366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 t="s">
        <v>625</v>
      </c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 t="s">
        <v>547</v>
      </c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441</v>
      </c>
      <c r="B30" s="1"/>
      <c r="H30" s="2"/>
    </row>
    <row r="31" spans="1:6" ht="25.5" customHeight="1">
      <c r="A31" s="81" t="s">
        <v>522</v>
      </c>
      <c r="B31" s="52" t="s">
        <v>126</v>
      </c>
      <c r="C31" s="6" t="s">
        <v>127</v>
      </c>
      <c r="D31" s="5" t="s">
        <v>2</v>
      </c>
      <c r="E31" s="51" t="s">
        <v>128</v>
      </c>
      <c r="F31" t="s">
        <v>274</v>
      </c>
    </row>
    <row r="32" spans="1:5" ht="12.75" customHeight="1">
      <c r="A32" s="369" t="s">
        <v>389</v>
      </c>
      <c r="B32" s="340">
        <v>0</v>
      </c>
      <c r="C32" s="340">
        <v>0</v>
      </c>
      <c r="D32" s="340">
        <v>3900000</v>
      </c>
      <c r="E32" s="388" t="s">
        <v>313</v>
      </c>
    </row>
    <row r="33" spans="1:5" ht="12.75" customHeight="1">
      <c r="A33" s="369" t="s">
        <v>422</v>
      </c>
      <c r="B33" s="340">
        <v>0</v>
      </c>
      <c r="C33" s="340">
        <v>0</v>
      </c>
      <c r="D33" s="340">
        <v>17394</v>
      </c>
      <c r="E33" s="388" t="s">
        <v>313</v>
      </c>
    </row>
    <row r="34" spans="1:5" ht="12.75">
      <c r="A34" s="3" t="s">
        <v>337</v>
      </c>
      <c r="B34" s="9">
        <v>0</v>
      </c>
      <c r="C34" s="9">
        <v>0</v>
      </c>
      <c r="D34" s="9">
        <f>SUM(D32:D33)</f>
        <v>3917394</v>
      </c>
      <c r="E34" s="27" t="s">
        <v>313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440</v>
      </c>
      <c r="B39" s="1"/>
    </row>
    <row r="40" spans="1:18" ht="25.5">
      <c r="A40" s="3"/>
      <c r="B40" s="52" t="s">
        <v>126</v>
      </c>
      <c r="C40" s="6" t="s">
        <v>127</v>
      </c>
      <c r="D40" s="277" t="s">
        <v>2</v>
      </c>
      <c r="E40" s="51" t="s">
        <v>128</v>
      </c>
      <c r="F40" s="11" t="s">
        <v>273</v>
      </c>
      <c r="G40" s="12"/>
      <c r="H40" s="12"/>
      <c r="Q40" s="11"/>
      <c r="R40" s="12"/>
    </row>
    <row r="41" spans="1:18" ht="12.75">
      <c r="A41" s="373" t="s">
        <v>434</v>
      </c>
      <c r="B41" s="282">
        <v>0</v>
      </c>
      <c r="C41" s="340">
        <v>3900000</v>
      </c>
      <c r="D41" s="340">
        <v>1459766</v>
      </c>
      <c r="E41" s="203">
        <f>D41/C41*100</f>
        <v>37.42989743589744</v>
      </c>
      <c r="F41" s="11"/>
      <c r="G41" s="12"/>
      <c r="H41" s="12"/>
      <c r="Q41" s="11"/>
      <c r="R41" s="12"/>
    </row>
    <row r="42" spans="1:18" ht="12.75">
      <c r="A42" s="3" t="s">
        <v>338</v>
      </c>
      <c r="B42" s="9">
        <v>0</v>
      </c>
      <c r="C42" s="9">
        <f>C41</f>
        <v>3900000</v>
      </c>
      <c r="D42" s="9">
        <f>D41</f>
        <v>1459766</v>
      </c>
      <c r="E42" s="401">
        <f>D42/C42*100</f>
        <v>37.42989743589744</v>
      </c>
      <c r="F42" s="18"/>
      <c r="G42" s="31"/>
      <c r="H42" s="31"/>
      <c r="Q42" s="18"/>
      <c r="R42" s="31"/>
    </row>
    <row r="45" spans="1:9" ht="15.75">
      <c r="A45" s="1" t="s">
        <v>622</v>
      </c>
      <c r="D45" s="349">
        <v>2457627.96</v>
      </c>
      <c r="E45" s="350" t="s">
        <v>94</v>
      </c>
      <c r="I45" s="366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1" sqref="A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627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548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2" ht="15.75">
      <c r="A4" s="1"/>
      <c r="B4" s="1"/>
    </row>
    <row r="5" spans="1:8" ht="15.75">
      <c r="A5" s="1" t="s">
        <v>441</v>
      </c>
      <c r="B5" s="1"/>
      <c r="H5" s="2"/>
    </row>
    <row r="6" spans="1:6" ht="25.5" customHeight="1">
      <c r="A6" s="81" t="s">
        <v>526</v>
      </c>
      <c r="B6" s="52" t="s">
        <v>126</v>
      </c>
      <c r="C6" s="6" t="s">
        <v>127</v>
      </c>
      <c r="D6" s="5" t="s">
        <v>2</v>
      </c>
      <c r="E6" s="51" t="s">
        <v>128</v>
      </c>
      <c r="F6" t="s">
        <v>274</v>
      </c>
    </row>
    <row r="7" spans="1:5" ht="12.75" customHeight="1">
      <c r="A7" s="454" t="s">
        <v>538</v>
      </c>
      <c r="B7" s="340">
        <v>0</v>
      </c>
      <c r="C7" s="340">
        <v>0</v>
      </c>
      <c r="D7" s="340">
        <v>13363000</v>
      </c>
      <c r="E7" s="388" t="s">
        <v>313</v>
      </c>
    </row>
    <row r="8" spans="1:5" ht="12.75" customHeight="1">
      <c r="A8" s="369" t="s">
        <v>422</v>
      </c>
      <c r="B8" s="340">
        <v>0</v>
      </c>
      <c r="C8" s="340">
        <v>0</v>
      </c>
      <c r="D8" s="340">
        <v>44200</v>
      </c>
      <c r="E8" s="388" t="s">
        <v>313</v>
      </c>
    </row>
    <row r="9" spans="1:5" ht="12.75">
      <c r="A9" s="3" t="s">
        <v>337</v>
      </c>
      <c r="B9" s="9">
        <v>0</v>
      </c>
      <c r="C9" s="9">
        <v>0</v>
      </c>
      <c r="D9" s="9">
        <f>SUM(D7:D8)</f>
        <v>13407200</v>
      </c>
      <c r="E9" s="27" t="s">
        <v>313</v>
      </c>
    </row>
    <row r="10" spans="1:5" s="279" customFormat="1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440</v>
      </c>
      <c r="B14" s="1"/>
    </row>
    <row r="15" spans="1:18" ht="25.5">
      <c r="A15" s="3"/>
      <c r="B15" s="52" t="s">
        <v>126</v>
      </c>
      <c r="C15" s="6" t="s">
        <v>127</v>
      </c>
      <c r="D15" s="277" t="s">
        <v>2</v>
      </c>
      <c r="E15" s="51" t="s">
        <v>128</v>
      </c>
      <c r="F15" s="11" t="s">
        <v>273</v>
      </c>
      <c r="G15" s="12"/>
      <c r="H15" s="12"/>
      <c r="Q15" s="11"/>
      <c r="R15" s="12"/>
    </row>
    <row r="16" spans="1:18" ht="12.75">
      <c r="A16" s="373" t="s">
        <v>434</v>
      </c>
      <c r="B16" s="282">
        <v>0</v>
      </c>
      <c r="C16" s="340">
        <v>13363000</v>
      </c>
      <c r="D16" s="374">
        <v>70596</v>
      </c>
      <c r="E16" s="203">
        <f>D16/C16*100</f>
        <v>0.52829454463818</v>
      </c>
      <c r="F16" s="11"/>
      <c r="G16" s="12"/>
      <c r="H16" s="12"/>
      <c r="Q16" s="11"/>
      <c r="R16" s="12"/>
    </row>
    <row r="17" spans="1:18" ht="12.75">
      <c r="A17" s="3" t="s">
        <v>338</v>
      </c>
      <c r="B17" s="9">
        <v>0</v>
      </c>
      <c r="C17" s="9">
        <f>C16</f>
        <v>13363000</v>
      </c>
      <c r="D17" s="9">
        <f>D16</f>
        <v>70596</v>
      </c>
      <c r="E17" s="401" t="s">
        <v>313</v>
      </c>
      <c r="F17" s="18"/>
      <c r="G17" s="31"/>
      <c r="H17" s="31"/>
      <c r="Q17" s="18"/>
      <c r="R17" s="31"/>
    </row>
    <row r="20" spans="1:9" ht="15.75">
      <c r="A20" s="1" t="s">
        <v>622</v>
      </c>
      <c r="D20" s="349">
        <v>13336604.78</v>
      </c>
      <c r="E20" s="350" t="s">
        <v>94</v>
      </c>
      <c r="I20" s="366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 t="s">
        <v>626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566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 t="s">
        <v>441</v>
      </c>
      <c r="B29" s="1"/>
      <c r="H29" s="2"/>
    </row>
    <row r="30" spans="1:6" ht="25.5" customHeight="1">
      <c r="A30" s="81" t="s">
        <v>525</v>
      </c>
      <c r="B30" s="52" t="s">
        <v>126</v>
      </c>
      <c r="C30" s="6" t="s">
        <v>127</v>
      </c>
      <c r="D30" s="5" t="s">
        <v>2</v>
      </c>
      <c r="E30" s="51" t="s">
        <v>128</v>
      </c>
      <c r="F30" t="s">
        <v>274</v>
      </c>
    </row>
    <row r="31" spans="1:5" ht="12.75" customHeight="1">
      <c r="A31" s="369" t="s">
        <v>389</v>
      </c>
      <c r="B31" s="340">
        <v>0</v>
      </c>
      <c r="C31" s="340">
        <v>0</v>
      </c>
      <c r="D31" s="340">
        <v>300000</v>
      </c>
      <c r="E31" s="388" t="s">
        <v>313</v>
      </c>
    </row>
    <row r="32" spans="1:5" ht="12.75" customHeight="1">
      <c r="A32" s="369" t="s">
        <v>422</v>
      </c>
      <c r="B32" s="340">
        <v>0</v>
      </c>
      <c r="C32" s="340">
        <v>0</v>
      </c>
      <c r="D32" s="340">
        <v>415</v>
      </c>
      <c r="E32" s="388" t="s">
        <v>313</v>
      </c>
    </row>
    <row r="33" spans="1:5" ht="12.75">
      <c r="A33" s="3" t="s">
        <v>337</v>
      </c>
      <c r="B33" s="9">
        <v>0</v>
      </c>
      <c r="C33" s="9">
        <v>0</v>
      </c>
      <c r="D33" s="9">
        <f>SUM(D31:D32)</f>
        <v>300415</v>
      </c>
      <c r="E33" s="27" t="s">
        <v>313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440</v>
      </c>
      <c r="B38" s="1"/>
    </row>
    <row r="39" spans="1:18" ht="25.5">
      <c r="A39" s="3"/>
      <c r="B39" s="52" t="s">
        <v>126</v>
      </c>
      <c r="C39" s="6" t="s">
        <v>127</v>
      </c>
      <c r="D39" s="277" t="s">
        <v>2</v>
      </c>
      <c r="E39" s="51" t="s">
        <v>128</v>
      </c>
      <c r="F39" s="11" t="s">
        <v>273</v>
      </c>
      <c r="G39" s="12"/>
      <c r="H39" s="12"/>
      <c r="Q39" s="11"/>
      <c r="R39" s="12"/>
    </row>
    <row r="40" spans="1:18" ht="12.75">
      <c r="A40" s="373" t="s">
        <v>434</v>
      </c>
      <c r="B40" s="282">
        <v>0</v>
      </c>
      <c r="C40" s="340">
        <v>300000</v>
      </c>
      <c r="D40" s="340">
        <v>29255</v>
      </c>
      <c r="E40" s="203" t="s">
        <v>313</v>
      </c>
      <c r="F40" s="11"/>
      <c r="G40" s="12"/>
      <c r="H40" s="12"/>
      <c r="Q40" s="11"/>
      <c r="R40" s="12"/>
    </row>
    <row r="41" spans="1:18" ht="12.75">
      <c r="A41" s="3" t="s">
        <v>338</v>
      </c>
      <c r="B41" s="9">
        <v>0</v>
      </c>
      <c r="C41" s="9">
        <f>C40</f>
        <v>300000</v>
      </c>
      <c r="D41" s="9">
        <f>D40</f>
        <v>29255</v>
      </c>
      <c r="E41" s="401" t="s">
        <v>313</v>
      </c>
      <c r="F41" s="18"/>
      <c r="G41" s="31"/>
      <c r="H41" s="31"/>
      <c r="Q41" s="18"/>
      <c r="R41" s="31"/>
    </row>
    <row r="44" spans="1:9" ht="15.75">
      <c r="A44" s="1" t="s">
        <v>622</v>
      </c>
      <c r="D44" s="349">
        <v>271159.72</v>
      </c>
      <c r="E44" s="350" t="s">
        <v>94</v>
      </c>
      <c r="I44" s="366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">
      <selection activeCell="A1" sqref="A1:IV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629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549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550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441</v>
      </c>
      <c r="B6" s="1"/>
      <c r="H6" s="2"/>
    </row>
    <row r="7" spans="1:6" ht="25.5" customHeight="1">
      <c r="A7" s="81" t="s">
        <v>521</v>
      </c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 customHeight="1">
      <c r="A8" s="369" t="s">
        <v>389</v>
      </c>
      <c r="B8" s="340">
        <v>0</v>
      </c>
      <c r="C8" s="340">
        <v>0</v>
      </c>
      <c r="D8" s="340">
        <v>689000</v>
      </c>
      <c r="E8" s="388" t="s">
        <v>313</v>
      </c>
    </row>
    <row r="9" spans="1:5" ht="12.75" customHeight="1">
      <c r="A9" s="369" t="s">
        <v>422</v>
      </c>
      <c r="B9" s="340">
        <v>0</v>
      </c>
      <c r="C9" s="340">
        <v>0</v>
      </c>
      <c r="D9" s="340">
        <v>148</v>
      </c>
      <c r="E9" s="388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689148</v>
      </c>
      <c r="E10" s="27" t="s">
        <v>313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440</v>
      </c>
      <c r="B15" s="1"/>
    </row>
    <row r="16" spans="1:18" ht="25.5">
      <c r="A16" s="3"/>
      <c r="B16" s="52" t="s">
        <v>126</v>
      </c>
      <c r="C16" s="6" t="s">
        <v>127</v>
      </c>
      <c r="D16" s="277" t="s">
        <v>2</v>
      </c>
      <c r="E16" s="51" t="s">
        <v>128</v>
      </c>
      <c r="F16" s="11" t="s">
        <v>273</v>
      </c>
      <c r="G16" s="12"/>
      <c r="H16" s="12"/>
      <c r="Q16" s="11"/>
      <c r="R16" s="12"/>
    </row>
    <row r="17" spans="1:18" ht="12.75">
      <c r="A17" s="373" t="s">
        <v>536</v>
      </c>
      <c r="B17" s="282">
        <v>0</v>
      </c>
      <c r="C17" s="340">
        <v>689000</v>
      </c>
      <c r="D17" s="374">
        <v>672319</v>
      </c>
      <c r="E17" s="203">
        <f>D17/C17*100</f>
        <v>97.5789550072569</v>
      </c>
      <c r="F17" s="11"/>
      <c r="G17" s="12"/>
      <c r="H17" s="12"/>
      <c r="Q17" s="11"/>
      <c r="R17" s="12"/>
    </row>
    <row r="18" spans="1:18" ht="12.75">
      <c r="A18" s="3" t="s">
        <v>338</v>
      </c>
      <c r="B18" s="9">
        <v>0</v>
      </c>
      <c r="C18" s="9">
        <f>C17</f>
        <v>689000</v>
      </c>
      <c r="D18" s="9">
        <f>D17</f>
        <v>672319</v>
      </c>
      <c r="E18" s="401">
        <f>D18/C18*100</f>
        <v>97.5789550072569</v>
      </c>
      <c r="F18" s="18"/>
      <c r="G18" s="31"/>
      <c r="H18" s="31"/>
      <c r="Q18" s="18"/>
      <c r="R18" s="31"/>
    </row>
    <row r="21" spans="1:9" ht="15.75">
      <c r="A21" s="1" t="s">
        <v>622</v>
      </c>
      <c r="D21" s="349">
        <v>16828.92</v>
      </c>
      <c r="E21" s="350" t="s">
        <v>94</v>
      </c>
      <c r="I21" s="366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 t="s">
        <v>628</v>
      </c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 t="s">
        <v>551</v>
      </c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441</v>
      </c>
      <c r="B30" s="1"/>
      <c r="H30" s="2"/>
    </row>
    <row r="31" spans="1:6" ht="25.5" customHeight="1">
      <c r="A31" s="81" t="s">
        <v>520</v>
      </c>
      <c r="B31" s="52" t="s">
        <v>126</v>
      </c>
      <c r="C31" s="6" t="s">
        <v>127</v>
      </c>
      <c r="D31" s="5" t="s">
        <v>2</v>
      </c>
      <c r="E31" s="51" t="s">
        <v>128</v>
      </c>
      <c r="F31" t="s">
        <v>274</v>
      </c>
    </row>
    <row r="32" spans="1:5" ht="12.75" customHeight="1">
      <c r="A32" s="369" t="s">
        <v>389</v>
      </c>
      <c r="B32" s="340">
        <v>0</v>
      </c>
      <c r="C32" s="340">
        <v>0</v>
      </c>
      <c r="D32" s="340">
        <v>200000</v>
      </c>
      <c r="E32" s="388" t="s">
        <v>313</v>
      </c>
    </row>
    <row r="33" spans="1:5" ht="12.75" customHeight="1">
      <c r="A33" s="369" t="s">
        <v>422</v>
      </c>
      <c r="B33" s="340">
        <v>0</v>
      </c>
      <c r="C33" s="340">
        <v>0</v>
      </c>
      <c r="D33" s="340">
        <v>256</v>
      </c>
      <c r="E33" s="388" t="s">
        <v>313</v>
      </c>
    </row>
    <row r="34" spans="1:5" ht="12.75">
      <c r="A34" s="3" t="s">
        <v>337</v>
      </c>
      <c r="B34" s="9">
        <v>0</v>
      </c>
      <c r="C34" s="9">
        <v>0</v>
      </c>
      <c r="D34" s="9">
        <f>SUM(D32:D33)</f>
        <v>200256</v>
      </c>
      <c r="E34" s="27" t="s">
        <v>313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440</v>
      </c>
      <c r="B39" s="1"/>
    </row>
    <row r="40" spans="1:18" ht="25.5">
      <c r="A40" s="3"/>
      <c r="B40" s="52" t="s">
        <v>126</v>
      </c>
      <c r="C40" s="6" t="s">
        <v>127</v>
      </c>
      <c r="D40" s="277" t="s">
        <v>2</v>
      </c>
      <c r="E40" s="51" t="s">
        <v>128</v>
      </c>
      <c r="F40" s="11" t="s">
        <v>273</v>
      </c>
      <c r="G40" s="12"/>
      <c r="H40" s="12"/>
      <c r="Q40" s="11"/>
      <c r="R40" s="12"/>
    </row>
    <row r="41" spans="1:18" ht="12.75">
      <c r="A41" s="373" t="s">
        <v>536</v>
      </c>
      <c r="B41" s="282">
        <v>0</v>
      </c>
      <c r="C41" s="340">
        <v>200000</v>
      </c>
      <c r="D41" s="340">
        <v>72481</v>
      </c>
      <c r="E41" s="203">
        <f>D41/C41*100</f>
        <v>36.2405</v>
      </c>
      <c r="F41" s="11"/>
      <c r="G41" s="12"/>
      <c r="H41" s="12"/>
      <c r="Q41" s="11"/>
      <c r="R41" s="12"/>
    </row>
    <row r="42" spans="1:18" ht="12.75">
      <c r="A42" s="3" t="s">
        <v>338</v>
      </c>
      <c r="B42" s="9">
        <v>0</v>
      </c>
      <c r="C42" s="9">
        <f>C41</f>
        <v>200000</v>
      </c>
      <c r="D42" s="9">
        <f>D41</f>
        <v>72481</v>
      </c>
      <c r="E42" s="401">
        <f>D42/C42*100</f>
        <v>36.2405</v>
      </c>
      <c r="F42" s="18"/>
      <c r="G42" s="31"/>
      <c r="H42" s="31"/>
      <c r="Q42" s="18"/>
      <c r="R42" s="31"/>
    </row>
    <row r="45" spans="1:9" ht="15.75">
      <c r="A45" s="1" t="s">
        <v>622</v>
      </c>
      <c r="D45" s="349">
        <v>127775.32</v>
      </c>
      <c r="E45" s="350" t="s">
        <v>94</v>
      </c>
      <c r="I45" s="366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630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553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552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441</v>
      </c>
      <c r="B6" s="1"/>
      <c r="H6" s="2"/>
    </row>
    <row r="7" spans="1:6" ht="25.5" customHeight="1">
      <c r="A7" s="81" t="s">
        <v>555</v>
      </c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 customHeight="1">
      <c r="A8" s="369" t="s">
        <v>389</v>
      </c>
      <c r="B8" s="340">
        <v>0</v>
      </c>
      <c r="C8" s="340">
        <v>0</v>
      </c>
      <c r="D8" s="340">
        <v>678000</v>
      </c>
      <c r="E8" s="203" t="s">
        <v>313</v>
      </c>
    </row>
    <row r="9" spans="1:5" ht="12.75" customHeight="1">
      <c r="A9" s="369" t="s">
        <v>422</v>
      </c>
      <c r="B9" s="340">
        <v>0</v>
      </c>
      <c r="C9" s="340">
        <v>0</v>
      </c>
      <c r="D9" s="340">
        <v>749</v>
      </c>
      <c r="E9" s="203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678749</v>
      </c>
      <c r="E10" s="27" t="s">
        <v>313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440</v>
      </c>
      <c r="B15" s="1"/>
    </row>
    <row r="16" spans="1:18" ht="25.5">
      <c r="A16" s="3"/>
      <c r="B16" s="52" t="s">
        <v>126</v>
      </c>
      <c r="C16" s="6" t="s">
        <v>127</v>
      </c>
      <c r="D16" s="277" t="s">
        <v>2</v>
      </c>
      <c r="E16" s="51" t="s">
        <v>128</v>
      </c>
      <c r="F16" s="11" t="s">
        <v>273</v>
      </c>
      <c r="G16" s="12"/>
      <c r="H16" s="12"/>
      <c r="Q16" s="11"/>
      <c r="R16" s="12"/>
    </row>
    <row r="17" spans="1:18" ht="12.75">
      <c r="A17" s="373" t="s">
        <v>434</v>
      </c>
      <c r="B17" s="282">
        <v>0</v>
      </c>
      <c r="C17" s="340">
        <v>678000</v>
      </c>
      <c r="D17" s="374">
        <v>0</v>
      </c>
      <c r="E17" s="203">
        <f>D17/C17*100</f>
        <v>0</v>
      </c>
      <c r="F17" s="11"/>
      <c r="G17" s="12"/>
      <c r="H17" s="12"/>
      <c r="Q17" s="11"/>
      <c r="R17" s="12"/>
    </row>
    <row r="18" spans="1:18" ht="12.75">
      <c r="A18" s="3" t="s">
        <v>338</v>
      </c>
      <c r="B18" s="9">
        <v>0</v>
      </c>
      <c r="C18" s="9">
        <f>C17</f>
        <v>678000</v>
      </c>
      <c r="D18" s="9">
        <f>D17</f>
        <v>0</v>
      </c>
      <c r="E18" s="401">
        <f>D18/C18*100</f>
        <v>0</v>
      </c>
      <c r="F18" s="18"/>
      <c r="G18" s="31"/>
      <c r="H18" s="31"/>
      <c r="Q18" s="18"/>
      <c r="R18" s="31"/>
    </row>
    <row r="21" spans="1:9" ht="15.75">
      <c r="A21" s="1" t="s">
        <v>622</v>
      </c>
      <c r="D21" s="349">
        <v>678749.2</v>
      </c>
      <c r="E21" s="350" t="s">
        <v>94</v>
      </c>
      <c r="I21" s="366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/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9" ht="15.75">
      <c r="A30" s="1"/>
      <c r="D30" s="349"/>
      <c r="E30" s="350"/>
      <c r="I30" s="366"/>
    </row>
    <row r="31" ht="15.75">
      <c r="A31" s="179"/>
    </row>
    <row r="32" ht="18.75">
      <c r="A32" s="178"/>
    </row>
    <row r="33" ht="15.75">
      <c r="A33" s="180"/>
    </row>
    <row r="34" ht="18.75">
      <c r="A34" s="176"/>
    </row>
    <row r="35" ht="15.75">
      <c r="A35" s="179"/>
    </row>
    <row r="36" ht="15.75">
      <c r="A36" s="180"/>
    </row>
    <row r="37" ht="15.75">
      <c r="A37" s="180"/>
    </row>
    <row r="38" ht="18.75">
      <c r="A38" s="178"/>
    </row>
    <row r="39" spans="1:2" ht="18.75">
      <c r="A39" s="178"/>
      <c r="B39" s="176"/>
    </row>
    <row r="40" ht="18.75">
      <c r="A40" s="178"/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W20"/>
  <sheetViews>
    <sheetView workbookViewId="0" topLeftCell="A1">
      <selection activeCell="B1" sqref="B1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05" t="s">
        <v>582</v>
      </c>
      <c r="C1" s="405"/>
      <c r="D1" s="405"/>
      <c r="E1" s="405"/>
    </row>
    <row r="2" ht="12.75" customHeight="1"/>
    <row r="3" ht="12.75" customHeight="1"/>
    <row r="5" ht="15.75">
      <c r="N5" s="1" t="s">
        <v>446</v>
      </c>
    </row>
    <row r="6" spans="7:14" ht="26.25" customHeight="1">
      <c r="G6" s="637" t="s">
        <v>447</v>
      </c>
      <c r="H6" s="637"/>
      <c r="I6" s="637"/>
      <c r="J6" s="637"/>
      <c r="K6" s="637" t="s">
        <v>448</v>
      </c>
      <c r="L6" s="637"/>
      <c r="M6" s="637"/>
      <c r="N6" s="637"/>
    </row>
    <row r="7" spans="2:14" ht="38.25">
      <c r="B7" s="3" t="s">
        <v>449</v>
      </c>
      <c r="C7" s="50" t="s">
        <v>450</v>
      </c>
      <c r="D7" s="50" t="s">
        <v>451</v>
      </c>
      <c r="E7" s="50" t="s">
        <v>452</v>
      </c>
      <c r="F7" s="50" t="s">
        <v>462</v>
      </c>
      <c r="G7" s="50">
        <v>2005</v>
      </c>
      <c r="H7" s="3">
        <v>2006</v>
      </c>
      <c r="I7" s="3">
        <v>2007</v>
      </c>
      <c r="J7" s="3" t="s">
        <v>453</v>
      </c>
      <c r="K7" s="3">
        <v>2005</v>
      </c>
      <c r="L7" s="3">
        <v>2006</v>
      </c>
      <c r="M7" s="3">
        <v>2007</v>
      </c>
      <c r="N7" s="3" t="s">
        <v>453</v>
      </c>
    </row>
    <row r="8" spans="2:16" ht="22.5" customHeight="1">
      <c r="B8" s="406" t="s">
        <v>454</v>
      </c>
      <c r="C8" s="411">
        <v>28230</v>
      </c>
      <c r="D8" s="406">
        <v>12.5</v>
      </c>
      <c r="E8" s="411">
        <v>3530</v>
      </c>
      <c r="F8" s="407">
        <v>7000</v>
      </c>
      <c r="G8" s="411">
        <v>8000</v>
      </c>
      <c r="H8" s="407">
        <v>14000</v>
      </c>
      <c r="I8" s="407">
        <v>5630</v>
      </c>
      <c r="J8" s="407">
        <v>600</v>
      </c>
      <c r="K8" s="411">
        <v>1000</v>
      </c>
      <c r="L8" s="407">
        <v>1750</v>
      </c>
      <c r="M8" s="407">
        <v>10709</v>
      </c>
      <c r="N8" s="407">
        <v>11242</v>
      </c>
      <c r="O8" s="15"/>
      <c r="P8" s="15"/>
    </row>
    <row r="9" spans="2:16" ht="22.5" customHeight="1">
      <c r="B9" s="406" t="s">
        <v>455</v>
      </c>
      <c r="C9" s="411">
        <v>34640</v>
      </c>
      <c r="D9" s="406">
        <v>54</v>
      </c>
      <c r="E9" s="411">
        <v>18630</v>
      </c>
      <c r="F9" s="407">
        <v>34637</v>
      </c>
      <c r="G9" s="411">
        <v>34640</v>
      </c>
      <c r="H9" s="407"/>
      <c r="I9" s="407"/>
      <c r="J9" s="407"/>
      <c r="K9" s="411">
        <v>2910</v>
      </c>
      <c r="L9" s="407">
        <v>13100</v>
      </c>
      <c r="M9" s="407"/>
      <c r="N9" s="407"/>
      <c r="O9" s="15"/>
      <c r="P9" s="15"/>
    </row>
    <row r="10" spans="2:16" ht="22.5" customHeight="1">
      <c r="B10" s="406" t="s">
        <v>456</v>
      </c>
      <c r="C10" s="411">
        <v>7800</v>
      </c>
      <c r="D10" s="406">
        <v>12.5</v>
      </c>
      <c r="E10" s="411">
        <v>980</v>
      </c>
      <c r="F10" s="407">
        <v>3900</v>
      </c>
      <c r="G10" s="411">
        <v>3900</v>
      </c>
      <c r="H10" s="407">
        <v>3340</v>
      </c>
      <c r="I10" s="407">
        <v>560</v>
      </c>
      <c r="J10" s="407"/>
      <c r="K10" s="411">
        <v>2430</v>
      </c>
      <c r="L10" s="407">
        <v>2720</v>
      </c>
      <c r="M10" s="407">
        <v>1670</v>
      </c>
      <c r="N10" s="407"/>
      <c r="O10" s="15"/>
      <c r="P10" s="15"/>
    </row>
    <row r="11" spans="2:16" ht="30.75" customHeight="1">
      <c r="B11" s="408" t="s">
        <v>457</v>
      </c>
      <c r="C11" s="412">
        <v>190</v>
      </c>
      <c r="D11" s="408">
        <v>25</v>
      </c>
      <c r="E11" s="412">
        <v>50</v>
      </c>
      <c r="F11" s="407">
        <v>190</v>
      </c>
      <c r="G11" s="411">
        <v>100</v>
      </c>
      <c r="H11" s="407">
        <v>90</v>
      </c>
      <c r="I11" s="407"/>
      <c r="J11" s="407"/>
      <c r="K11" s="407"/>
      <c r="L11" s="407">
        <v>140</v>
      </c>
      <c r="M11" s="407"/>
      <c r="N11" s="407"/>
      <c r="O11" s="15"/>
      <c r="P11" s="15"/>
    </row>
    <row r="12" spans="2:16" ht="45" customHeight="1">
      <c r="B12" s="408" t="s">
        <v>458</v>
      </c>
      <c r="C12" s="412">
        <v>490</v>
      </c>
      <c r="D12" s="408">
        <v>0</v>
      </c>
      <c r="E12" s="412">
        <v>0</v>
      </c>
      <c r="F12" s="638">
        <v>1435</v>
      </c>
      <c r="G12" s="411">
        <v>490</v>
      </c>
      <c r="H12" s="407"/>
      <c r="I12" s="407"/>
      <c r="J12" s="407"/>
      <c r="K12" s="407"/>
      <c r="L12" s="407">
        <v>490</v>
      </c>
      <c r="M12" s="407"/>
      <c r="N12" s="407"/>
      <c r="O12" s="15"/>
      <c r="P12" s="15"/>
    </row>
    <row r="13" spans="2:16" ht="43.5" customHeight="1">
      <c r="B13" s="408" t="s">
        <v>459</v>
      </c>
      <c r="C13" s="412">
        <v>430</v>
      </c>
      <c r="D13" s="408">
        <v>0</v>
      </c>
      <c r="E13" s="412">
        <v>0</v>
      </c>
      <c r="F13" s="639">
        <v>0</v>
      </c>
      <c r="G13" s="411">
        <v>430</v>
      </c>
      <c r="H13" s="407"/>
      <c r="I13" s="407"/>
      <c r="J13" s="407"/>
      <c r="K13" s="407"/>
      <c r="L13" s="407">
        <v>430</v>
      </c>
      <c r="M13" s="407"/>
      <c r="N13" s="407"/>
      <c r="O13" s="15"/>
      <c r="P13" s="15"/>
    </row>
    <row r="14" spans="2:16" ht="43.5" customHeight="1">
      <c r="B14" s="408" t="s">
        <v>460</v>
      </c>
      <c r="C14" s="412">
        <v>100</v>
      </c>
      <c r="D14" s="408">
        <v>0</v>
      </c>
      <c r="E14" s="412">
        <v>0</v>
      </c>
      <c r="F14" s="639">
        <v>0</v>
      </c>
      <c r="G14" s="411">
        <v>100</v>
      </c>
      <c r="H14" s="407"/>
      <c r="I14" s="407"/>
      <c r="J14" s="407"/>
      <c r="K14" s="407"/>
      <c r="L14" s="407">
        <v>100</v>
      </c>
      <c r="M14" s="407"/>
      <c r="N14" s="407"/>
      <c r="O14" s="15"/>
      <c r="P14" s="15"/>
    </row>
    <row r="15" spans="2:16" ht="39.75" customHeight="1">
      <c r="B15" s="408" t="s">
        <v>461</v>
      </c>
      <c r="C15" s="412">
        <v>410</v>
      </c>
      <c r="D15" s="409">
        <v>0</v>
      </c>
      <c r="E15" s="412">
        <v>0</v>
      </c>
      <c r="F15" s="640">
        <v>0</v>
      </c>
      <c r="G15" s="411">
        <v>410</v>
      </c>
      <c r="H15" s="407"/>
      <c r="I15" s="407"/>
      <c r="J15" s="407"/>
      <c r="K15" s="407"/>
      <c r="L15" s="407">
        <v>410</v>
      </c>
      <c r="M15" s="407"/>
      <c r="N15" s="407"/>
      <c r="O15" s="15"/>
      <c r="P15" s="15"/>
    </row>
    <row r="16" spans="2:14" ht="32.25" customHeight="1">
      <c r="B16" s="452" t="s">
        <v>516</v>
      </c>
      <c r="C16" s="412">
        <v>13000</v>
      </c>
      <c r="D16" s="408">
        <v>25</v>
      </c>
      <c r="E16" s="412">
        <f>C16*0.25</f>
        <v>3250</v>
      </c>
      <c r="F16" s="407">
        <v>689</v>
      </c>
      <c r="G16" s="453">
        <v>50</v>
      </c>
      <c r="H16" s="407">
        <v>12950</v>
      </c>
      <c r="I16" s="407"/>
      <c r="J16" s="407"/>
      <c r="K16" s="453"/>
      <c r="L16" s="407"/>
      <c r="M16" s="407">
        <f>C16-E16</f>
        <v>9750</v>
      </c>
      <c r="N16" s="407"/>
    </row>
    <row r="17" spans="2:14" ht="30.75" customHeight="1">
      <c r="B17" s="452" t="s">
        <v>517</v>
      </c>
      <c r="C17" s="412">
        <v>20000</v>
      </c>
      <c r="D17" s="408">
        <v>25</v>
      </c>
      <c r="E17" s="412">
        <f>C17*0.25</f>
        <v>5000</v>
      </c>
      <c r="F17" s="407">
        <v>200</v>
      </c>
      <c r="G17" s="453">
        <v>50</v>
      </c>
      <c r="H17" s="407">
        <v>19950</v>
      </c>
      <c r="I17" s="407"/>
      <c r="J17" s="407"/>
      <c r="K17" s="453"/>
      <c r="L17" s="407"/>
      <c r="M17" s="407">
        <f>C17-E17</f>
        <v>15000</v>
      </c>
      <c r="N17" s="407"/>
    </row>
    <row r="18" spans="2:14" ht="36.75" customHeight="1">
      <c r="B18" s="452" t="s">
        <v>518</v>
      </c>
      <c r="C18" s="412">
        <v>94126</v>
      </c>
      <c r="D18" s="408">
        <v>7.09</v>
      </c>
      <c r="E18" s="412">
        <v>6670</v>
      </c>
      <c r="F18" s="407">
        <v>300</v>
      </c>
      <c r="G18" s="453">
        <v>2976</v>
      </c>
      <c r="H18" s="407">
        <v>22301</v>
      </c>
      <c r="I18" s="407">
        <v>30528</v>
      </c>
      <c r="J18" s="407">
        <v>38321</v>
      </c>
      <c r="K18" s="453">
        <v>2000</v>
      </c>
      <c r="L18" s="407">
        <v>17702</v>
      </c>
      <c r="M18" s="407">
        <v>28471</v>
      </c>
      <c r="N18" s="407">
        <v>39283</v>
      </c>
    </row>
    <row r="19" spans="2:15" ht="22.5" customHeight="1">
      <c r="B19" s="452" t="s">
        <v>576</v>
      </c>
      <c r="C19" s="412">
        <v>998</v>
      </c>
      <c r="D19" s="408">
        <v>20</v>
      </c>
      <c r="E19" s="412">
        <v>200</v>
      </c>
      <c r="F19" s="455">
        <v>678</v>
      </c>
      <c r="G19" s="456">
        <v>678</v>
      </c>
      <c r="H19" s="407">
        <v>320</v>
      </c>
      <c r="I19" s="407"/>
      <c r="J19" s="457"/>
      <c r="K19" s="456">
        <v>50</v>
      </c>
      <c r="L19" s="407">
        <v>749</v>
      </c>
      <c r="M19" s="407"/>
      <c r="N19" s="457"/>
      <c r="O19" s="15"/>
    </row>
    <row r="20" spans="2:23" s="2" customFormat="1" ht="12.75">
      <c r="B20" s="50" t="s">
        <v>224</v>
      </c>
      <c r="C20" s="9">
        <f>SUM(C8:C19)</f>
        <v>200414</v>
      </c>
      <c r="D20" s="410" t="s">
        <v>313</v>
      </c>
      <c r="E20" s="9">
        <f aca="true" t="shared" si="0" ref="E20:N20">SUM(E8:E19)</f>
        <v>38310</v>
      </c>
      <c r="F20" s="9">
        <f t="shared" si="0"/>
        <v>49029</v>
      </c>
      <c r="G20" s="9">
        <f t="shared" si="0"/>
        <v>51824</v>
      </c>
      <c r="H20" s="9">
        <f t="shared" si="0"/>
        <v>72951</v>
      </c>
      <c r="I20" s="9">
        <f t="shared" si="0"/>
        <v>36718</v>
      </c>
      <c r="J20" s="9">
        <f t="shared" si="0"/>
        <v>38921</v>
      </c>
      <c r="K20" s="9">
        <f t="shared" si="0"/>
        <v>8390</v>
      </c>
      <c r="L20" s="9">
        <f t="shared" si="0"/>
        <v>37591</v>
      </c>
      <c r="M20" s="9">
        <f t="shared" si="0"/>
        <v>65600</v>
      </c>
      <c r="N20" s="9">
        <f t="shared" si="0"/>
        <v>50525</v>
      </c>
      <c r="O20" s="15"/>
      <c r="P20"/>
      <c r="Q20"/>
      <c r="R20"/>
      <c r="S20"/>
      <c r="T20"/>
      <c r="U20"/>
      <c r="V20"/>
      <c r="W20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31" useFirstPageNumber="1" horizontalDpi="600" verticalDpi="600" orientation="landscape" paperSize="9" scale="74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W95"/>
  <sheetViews>
    <sheetView workbookViewId="0" topLeftCell="A1">
      <selection activeCell="A1" sqref="A1:G1"/>
    </sheetView>
  </sheetViews>
  <sheetFormatPr defaultColWidth="9.00390625" defaultRowHeight="12.75"/>
  <cols>
    <col min="1" max="1" width="10.375" style="0" customWidth="1"/>
    <col min="2" max="2" width="51.00390625" style="0" customWidth="1"/>
    <col min="3" max="3" width="7.75390625" style="0" customWidth="1"/>
    <col min="4" max="4" width="11.125" style="0" customWidth="1"/>
  </cols>
  <sheetData>
    <row r="1" spans="1:49" s="132" customFormat="1" ht="18">
      <c r="A1" s="572" t="s">
        <v>412</v>
      </c>
      <c r="B1" s="572"/>
      <c r="C1" s="572"/>
      <c r="D1" s="572"/>
      <c r="E1" s="572"/>
      <c r="F1" s="607"/>
      <c r="G1" s="607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81" t="s">
        <v>608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69</v>
      </c>
    </row>
    <row r="5" ht="12.75">
      <c r="E5" s="65" t="s">
        <v>345</v>
      </c>
    </row>
    <row r="6" spans="1:5" ht="25.5">
      <c r="A6" s="94" t="s">
        <v>158</v>
      </c>
      <c r="B6" s="95" t="s">
        <v>159</v>
      </c>
      <c r="C6" s="95" t="s">
        <v>11</v>
      </c>
      <c r="D6" s="96" t="s">
        <v>160</v>
      </c>
      <c r="E6" s="97" t="s">
        <v>161</v>
      </c>
    </row>
    <row r="7" spans="1:5" ht="12.75">
      <c r="A7" s="94"/>
      <c r="B7" s="95" t="s">
        <v>307</v>
      </c>
      <c r="C7" s="95">
        <v>1700</v>
      </c>
      <c r="D7" s="323">
        <v>30000</v>
      </c>
      <c r="E7" s="100"/>
    </row>
    <row r="8" spans="1:5" ht="12.75">
      <c r="A8" s="98">
        <v>38359</v>
      </c>
      <c r="B8" s="4" t="s">
        <v>392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396</v>
      </c>
      <c r="C9" s="99"/>
      <c r="D9" s="377">
        <v>-26.67</v>
      </c>
      <c r="E9" s="182">
        <v>29773.3</v>
      </c>
    </row>
    <row r="10" spans="1:5" ht="12.75">
      <c r="A10" s="98">
        <v>38391</v>
      </c>
      <c r="B10" s="4" t="s">
        <v>393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394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395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411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423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396" t="s">
        <v>435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396" t="s">
        <v>476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396" t="s">
        <v>477</v>
      </c>
      <c r="C17" s="99"/>
      <c r="D17" s="4">
        <v>-81.5</v>
      </c>
      <c r="E17" s="171">
        <f>E16+D17</f>
        <v>27518.8</v>
      </c>
    </row>
    <row r="18" spans="1:5" ht="25.5">
      <c r="A18" s="422">
        <v>38461</v>
      </c>
      <c r="B18" s="419" t="s">
        <v>479</v>
      </c>
      <c r="C18" s="423"/>
      <c r="D18" s="424">
        <v>-200</v>
      </c>
      <c r="E18" s="425">
        <f>E17+D18</f>
        <v>27318.8</v>
      </c>
    </row>
    <row r="19" spans="1:5" ht="12.75">
      <c r="A19" s="266">
        <v>38461</v>
      </c>
      <c r="B19" s="396" t="s">
        <v>478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396" t="s">
        <v>493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396" t="s">
        <v>494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396" t="s">
        <v>495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396" t="s">
        <v>496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396" t="s">
        <v>497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396" t="s">
        <v>498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396" t="s">
        <v>499</v>
      </c>
      <c r="C26" s="99"/>
      <c r="D26" s="4">
        <v>-100</v>
      </c>
      <c r="E26" s="171">
        <v>24761.8</v>
      </c>
    </row>
    <row r="27" spans="1:5" ht="12.75">
      <c r="A27" s="266">
        <v>38510</v>
      </c>
      <c r="B27" s="396" t="s">
        <v>509</v>
      </c>
      <c r="C27" s="99"/>
      <c r="D27" s="4">
        <v>-11.6</v>
      </c>
      <c r="E27" s="171">
        <v>24750.2</v>
      </c>
    </row>
    <row r="28" spans="1:5" ht="12.75">
      <c r="A28" s="266">
        <v>38524</v>
      </c>
      <c r="B28" s="396" t="s">
        <v>508</v>
      </c>
      <c r="C28" s="99"/>
      <c r="D28" s="4">
        <v>-410</v>
      </c>
      <c r="E28" s="171">
        <v>24340.2</v>
      </c>
    </row>
    <row r="29" spans="1:5" ht="12.75">
      <c r="A29" s="266">
        <v>38524</v>
      </c>
      <c r="B29" s="396" t="s">
        <v>510</v>
      </c>
      <c r="C29" s="99"/>
      <c r="D29" s="4">
        <v>-651</v>
      </c>
      <c r="E29" s="171">
        <v>23689.2</v>
      </c>
    </row>
    <row r="30" spans="1:5" ht="12.75">
      <c r="A30" s="266">
        <v>38524</v>
      </c>
      <c r="B30" s="396" t="s">
        <v>511</v>
      </c>
      <c r="C30" s="99"/>
      <c r="D30" s="4">
        <v>-741.8</v>
      </c>
      <c r="E30" s="171">
        <v>22947.4</v>
      </c>
    </row>
    <row r="31" spans="1:5" ht="12.75">
      <c r="A31" s="266">
        <v>38559</v>
      </c>
      <c r="B31" s="396" t="s">
        <v>567</v>
      </c>
      <c r="C31" s="99"/>
      <c r="D31" s="377">
        <v>-398</v>
      </c>
      <c r="E31" s="171">
        <v>22549.4</v>
      </c>
    </row>
    <row r="32" spans="1:5" ht="12.75">
      <c r="A32" s="266">
        <v>38559</v>
      </c>
      <c r="B32" s="396" t="s">
        <v>568</v>
      </c>
      <c r="C32" s="99"/>
      <c r="D32" s="377">
        <v>-1000</v>
      </c>
      <c r="E32" s="171">
        <v>21549.4</v>
      </c>
    </row>
    <row r="33" spans="1:5" ht="12.75">
      <c r="A33" s="266">
        <v>38573</v>
      </c>
      <c r="B33" s="396" t="s">
        <v>591</v>
      </c>
      <c r="C33" s="99"/>
      <c r="D33" s="377">
        <v>-340</v>
      </c>
      <c r="E33" s="171">
        <v>21209.4</v>
      </c>
    </row>
    <row r="34" spans="1:5" ht="12.75">
      <c r="A34" s="266">
        <v>38573</v>
      </c>
      <c r="B34" s="396" t="s">
        <v>592</v>
      </c>
      <c r="C34" s="99"/>
      <c r="D34" s="377">
        <v>-1981</v>
      </c>
      <c r="E34" s="171">
        <v>19228.4</v>
      </c>
    </row>
    <row r="35" spans="1:5" ht="12.75">
      <c r="A35" s="266">
        <v>38587</v>
      </c>
      <c r="B35" s="396" t="s">
        <v>593</v>
      </c>
      <c r="C35" s="99"/>
      <c r="D35" s="377">
        <v>-1132</v>
      </c>
      <c r="E35" s="171">
        <v>18096.4</v>
      </c>
    </row>
    <row r="36" spans="1:5" ht="12.75">
      <c r="A36" s="266">
        <v>38587</v>
      </c>
      <c r="B36" s="396" t="s">
        <v>594</v>
      </c>
      <c r="C36" s="99"/>
      <c r="D36" s="377">
        <v>-1253.6</v>
      </c>
      <c r="E36" s="171">
        <v>16842.8</v>
      </c>
    </row>
    <row r="37" spans="1:5" ht="12.75">
      <c r="A37" s="266">
        <v>38594</v>
      </c>
      <c r="B37" s="396" t="s">
        <v>595</v>
      </c>
      <c r="C37" s="99"/>
      <c r="D37" s="377">
        <v>-478</v>
      </c>
      <c r="E37" s="171">
        <v>16364.8</v>
      </c>
    </row>
    <row r="38" spans="1:5" ht="12.75">
      <c r="A38" s="266">
        <v>38608</v>
      </c>
      <c r="B38" s="396" t="s">
        <v>605</v>
      </c>
      <c r="C38" s="99"/>
      <c r="D38" s="377">
        <v>-291</v>
      </c>
      <c r="E38" s="171">
        <v>16073.8</v>
      </c>
    </row>
    <row r="39" spans="1:5" ht="12.75">
      <c r="A39" s="266">
        <v>38608</v>
      </c>
      <c r="B39" s="396" t="s">
        <v>606</v>
      </c>
      <c r="C39" s="99"/>
      <c r="D39" s="377">
        <v>-170</v>
      </c>
      <c r="E39" s="171">
        <v>15903.8</v>
      </c>
    </row>
    <row r="40" spans="1:5" ht="12.75">
      <c r="A40" s="266">
        <v>38622</v>
      </c>
      <c r="B40" s="396" t="s">
        <v>795</v>
      </c>
      <c r="C40" s="99"/>
      <c r="D40" s="377">
        <v>-260</v>
      </c>
      <c r="E40" s="171">
        <v>15643.8</v>
      </c>
    </row>
    <row r="41" spans="1:5" ht="12.75">
      <c r="A41" s="266">
        <v>38622</v>
      </c>
      <c r="B41" s="396" t="s">
        <v>796</v>
      </c>
      <c r="C41" s="99"/>
      <c r="D41" s="377">
        <v>-1712.3</v>
      </c>
      <c r="E41" s="171">
        <v>13931.5</v>
      </c>
    </row>
    <row r="42" spans="1:5" ht="12.75">
      <c r="A42" s="266">
        <v>38622</v>
      </c>
      <c r="B42" s="396" t="s">
        <v>797</v>
      </c>
      <c r="C42" s="99"/>
      <c r="D42" s="377">
        <v>-999</v>
      </c>
      <c r="E42" s="171">
        <v>12932.5</v>
      </c>
    </row>
    <row r="43" spans="1:5" ht="12.75">
      <c r="A43" s="266">
        <v>38622</v>
      </c>
      <c r="B43" s="396" t="s">
        <v>798</v>
      </c>
      <c r="C43" s="99"/>
      <c r="D43" s="377">
        <v>-910</v>
      </c>
      <c r="E43" s="353">
        <v>12022.5</v>
      </c>
    </row>
    <row r="44" spans="1:5" ht="12.75">
      <c r="A44" s="98"/>
      <c r="B44" s="4"/>
      <c r="C44" s="23"/>
      <c r="D44" s="104"/>
      <c r="E44" s="353"/>
    </row>
    <row r="45" spans="1:5" ht="12.75">
      <c r="A45" s="183"/>
      <c r="B45" s="184"/>
      <c r="C45" s="13"/>
      <c r="D45" s="25"/>
      <c r="E45" s="185"/>
    </row>
    <row r="46" s="29" customFormat="1" ht="12.75">
      <c r="A46" s="65" t="s">
        <v>162</v>
      </c>
    </row>
    <row r="47" ht="12.75">
      <c r="E47" s="65" t="s">
        <v>345</v>
      </c>
    </row>
    <row r="48" spans="1:5" ht="25.5">
      <c r="A48" s="94" t="s">
        <v>158</v>
      </c>
      <c r="B48" s="95" t="s">
        <v>159</v>
      </c>
      <c r="C48" s="95" t="s">
        <v>11</v>
      </c>
      <c r="D48" s="96" t="s">
        <v>160</v>
      </c>
      <c r="E48" s="97" t="s">
        <v>161</v>
      </c>
    </row>
    <row r="49" spans="1:8" ht="12.75">
      <c r="A49" s="94"/>
      <c r="B49" s="95" t="s">
        <v>308</v>
      </c>
      <c r="C49" s="95">
        <v>1700</v>
      </c>
      <c r="D49" s="323">
        <v>8000</v>
      </c>
      <c r="E49" s="384">
        <v>8000</v>
      </c>
      <c r="H49" s="2"/>
    </row>
    <row r="50" spans="1:8" ht="25.5">
      <c r="A50" s="473">
        <v>38454</v>
      </c>
      <c r="B50" s="419" t="s">
        <v>480</v>
      </c>
      <c r="C50" s="418"/>
      <c r="D50" s="340">
        <v>-120</v>
      </c>
      <c r="E50" s="339">
        <f>E49+D50</f>
        <v>7880</v>
      </c>
      <c r="H50" s="2"/>
    </row>
    <row r="51" spans="1:8" ht="25.5">
      <c r="A51" s="473">
        <v>38454</v>
      </c>
      <c r="B51" s="419" t="s">
        <v>481</v>
      </c>
      <c r="C51" s="418"/>
      <c r="D51" s="421">
        <v>572.8</v>
      </c>
      <c r="E51" s="339">
        <f>E50+D51</f>
        <v>8452.8</v>
      </c>
      <c r="H51" s="2"/>
    </row>
    <row r="52" spans="1:8" ht="25.5">
      <c r="A52" s="473">
        <v>38454</v>
      </c>
      <c r="B52" s="419" t="s">
        <v>482</v>
      </c>
      <c r="C52" s="418"/>
      <c r="D52" s="421">
        <v>899.8</v>
      </c>
      <c r="E52" s="474">
        <f>E51+D52</f>
        <v>9352.599999999999</v>
      </c>
      <c r="H52" s="2"/>
    </row>
    <row r="53" spans="1:8" ht="25.5">
      <c r="A53" s="473">
        <v>38573</v>
      </c>
      <c r="B53" s="419" t="s">
        <v>588</v>
      </c>
      <c r="C53" s="418"/>
      <c r="D53" s="421">
        <v>-422.5</v>
      </c>
      <c r="E53" s="474">
        <v>8930.1</v>
      </c>
      <c r="H53" s="2"/>
    </row>
    <row r="54" spans="1:8" ht="12.75">
      <c r="A54" s="473">
        <v>38587</v>
      </c>
      <c r="B54" s="419" t="s">
        <v>589</v>
      </c>
      <c r="C54" s="418"/>
      <c r="D54" s="421">
        <v>99.9</v>
      </c>
      <c r="E54" s="474">
        <v>9030.1</v>
      </c>
      <c r="H54" s="2"/>
    </row>
    <row r="55" spans="1:8" ht="12.75">
      <c r="A55" s="473">
        <v>38594</v>
      </c>
      <c r="B55" s="419" t="s">
        <v>590</v>
      </c>
      <c r="C55" s="418"/>
      <c r="D55" s="421">
        <v>-500</v>
      </c>
      <c r="E55" s="474">
        <v>8530.1</v>
      </c>
      <c r="H55" s="2"/>
    </row>
    <row r="56" spans="1:8" ht="25.5">
      <c r="A56" s="473">
        <v>38601</v>
      </c>
      <c r="B56" s="419" t="s">
        <v>603</v>
      </c>
      <c r="C56" s="418"/>
      <c r="D56" s="421">
        <v>-1600</v>
      </c>
      <c r="E56" s="474">
        <v>6930.1</v>
      </c>
      <c r="H56" s="2"/>
    </row>
    <row r="57" spans="1:8" ht="12.75" customHeight="1">
      <c r="A57" s="473">
        <v>38608</v>
      </c>
      <c r="B57" s="419" t="s">
        <v>604</v>
      </c>
      <c r="C57" s="418"/>
      <c r="D57" s="421">
        <v>-2000</v>
      </c>
      <c r="E57" s="420">
        <v>4930.1</v>
      </c>
      <c r="H57" s="2"/>
    </row>
    <row r="58" spans="1:5" ht="12.75">
      <c r="A58" s="101"/>
      <c r="B58" s="88"/>
      <c r="C58" s="88"/>
      <c r="D58" s="171"/>
      <c r="E58" s="171"/>
    </row>
    <row r="60" s="29" customFormat="1" ht="12.75">
      <c r="A60" s="65" t="s">
        <v>163</v>
      </c>
    </row>
    <row r="61" ht="12.75">
      <c r="E61" s="65" t="s">
        <v>345</v>
      </c>
    </row>
    <row r="62" spans="1:5" ht="25.5">
      <c r="A62" s="94" t="s">
        <v>158</v>
      </c>
      <c r="B62" s="95" t="s">
        <v>159</v>
      </c>
      <c r="C62" s="95" t="s">
        <v>11</v>
      </c>
      <c r="D62" s="96" t="s">
        <v>160</v>
      </c>
      <c r="E62" s="97" t="s">
        <v>161</v>
      </c>
    </row>
    <row r="63" spans="1:5" ht="12.75">
      <c r="A63" s="94"/>
      <c r="B63" s="95" t="s">
        <v>308</v>
      </c>
      <c r="C63" s="95">
        <v>1700</v>
      </c>
      <c r="D63" s="323">
        <v>89748</v>
      </c>
      <c r="E63" s="100"/>
    </row>
    <row r="64" spans="1:9" ht="12.75">
      <c r="A64" s="98">
        <v>38398</v>
      </c>
      <c r="B64" s="4" t="s">
        <v>397</v>
      </c>
      <c r="C64" s="4"/>
      <c r="D64" s="224">
        <v>-298</v>
      </c>
      <c r="E64" s="182">
        <v>89450</v>
      </c>
      <c r="I64" s="294"/>
    </row>
    <row r="65" spans="1:5" ht="12.75">
      <c r="A65" s="101">
        <v>38398</v>
      </c>
      <c r="B65" s="88" t="s">
        <v>398</v>
      </c>
      <c r="C65" s="88"/>
      <c r="D65" s="223">
        <v>-7743</v>
      </c>
      <c r="E65" s="395">
        <v>81707</v>
      </c>
    </row>
    <row r="66" spans="1:5" ht="12.75">
      <c r="A66" s="101">
        <v>38440</v>
      </c>
      <c r="B66" s="88" t="s">
        <v>433</v>
      </c>
      <c r="C66" s="88"/>
      <c r="D66" s="223">
        <v>-350</v>
      </c>
      <c r="E66" s="395">
        <v>81357</v>
      </c>
    </row>
    <row r="67" spans="1:5" ht="12.75">
      <c r="A67" s="101">
        <v>38440</v>
      </c>
      <c r="B67" s="88" t="s">
        <v>427</v>
      </c>
      <c r="C67" s="88"/>
      <c r="D67" s="223">
        <v>-5338</v>
      </c>
      <c r="E67" s="395">
        <v>76019</v>
      </c>
    </row>
    <row r="68" spans="1:5" ht="12.75">
      <c r="A68" s="101">
        <v>38440</v>
      </c>
      <c r="B68" s="88" t="s">
        <v>428</v>
      </c>
      <c r="C68" s="88"/>
      <c r="D68" s="223">
        <v>-30</v>
      </c>
      <c r="E68" s="395">
        <v>75989</v>
      </c>
    </row>
    <row r="69" spans="1:5" ht="12.75">
      <c r="A69" s="101">
        <v>38440</v>
      </c>
      <c r="B69" s="88" t="s">
        <v>429</v>
      </c>
      <c r="C69" s="88"/>
      <c r="D69" s="223">
        <v>-7166.2</v>
      </c>
      <c r="E69" s="395">
        <v>68822.8</v>
      </c>
    </row>
    <row r="70" spans="1:5" ht="12.75">
      <c r="A70" s="101">
        <v>38440</v>
      </c>
      <c r="B70" s="88" t="s">
        <v>430</v>
      </c>
      <c r="C70" s="88"/>
      <c r="D70" s="223">
        <v>-6703</v>
      </c>
      <c r="E70" s="395">
        <v>62119.8</v>
      </c>
    </row>
    <row r="71" spans="1:5" ht="12.75">
      <c r="A71" s="101">
        <v>38440</v>
      </c>
      <c r="B71" s="88" t="s">
        <v>431</v>
      </c>
      <c r="C71" s="88"/>
      <c r="D71" s="223">
        <v>-29</v>
      </c>
      <c r="E71" s="395">
        <v>62090.8</v>
      </c>
    </row>
    <row r="72" spans="1:5" ht="12.75">
      <c r="A72" s="101">
        <v>38440</v>
      </c>
      <c r="B72" s="88" t="s">
        <v>432</v>
      </c>
      <c r="C72" s="88"/>
      <c r="D72" s="223">
        <v>-245</v>
      </c>
      <c r="E72" s="395">
        <v>61845.8</v>
      </c>
    </row>
    <row r="73" spans="1:5" ht="12.75">
      <c r="A73" s="101">
        <v>38489</v>
      </c>
      <c r="B73" s="88" t="s">
        <v>492</v>
      </c>
      <c r="C73" s="88"/>
      <c r="D73" s="223">
        <v>-100</v>
      </c>
      <c r="E73" s="395">
        <v>61745.8</v>
      </c>
    </row>
    <row r="74" spans="1:5" ht="12.75">
      <c r="A74" s="101">
        <v>38532</v>
      </c>
      <c r="B74" s="88" t="s">
        <v>530</v>
      </c>
      <c r="C74" s="88"/>
      <c r="D74" s="223">
        <v>-274</v>
      </c>
      <c r="E74" s="395">
        <v>61471.8</v>
      </c>
    </row>
    <row r="75" spans="1:5" ht="12.75">
      <c r="A75" s="101">
        <v>38532</v>
      </c>
      <c r="B75" s="88" t="s">
        <v>531</v>
      </c>
      <c r="C75" s="88"/>
      <c r="D75" s="223">
        <v>-45</v>
      </c>
      <c r="E75" s="395">
        <v>61426.8</v>
      </c>
    </row>
    <row r="76" spans="1:5" ht="12.75">
      <c r="A76" s="101">
        <v>38532</v>
      </c>
      <c r="B76" s="88" t="s">
        <v>532</v>
      </c>
      <c r="C76" s="88"/>
      <c r="D76" s="223">
        <v>-3266</v>
      </c>
      <c r="E76" s="395">
        <v>58160.8</v>
      </c>
    </row>
    <row r="77" spans="1:5" ht="12.75">
      <c r="A77" s="101">
        <v>38532</v>
      </c>
      <c r="B77" s="88" t="s">
        <v>533</v>
      </c>
      <c r="C77" s="88"/>
      <c r="D77" s="223">
        <v>-330</v>
      </c>
      <c r="E77" s="395">
        <v>57830.8</v>
      </c>
    </row>
    <row r="78" spans="1:5" ht="12.75">
      <c r="A78" s="101">
        <v>38532</v>
      </c>
      <c r="B78" s="88" t="s">
        <v>534</v>
      </c>
      <c r="C78" s="88"/>
      <c r="D78" s="223">
        <v>-11000</v>
      </c>
      <c r="E78" s="395">
        <v>46830.8</v>
      </c>
    </row>
    <row r="79" spans="1:5" ht="12.75">
      <c r="A79" s="101">
        <v>38532</v>
      </c>
      <c r="B79" s="88" t="s">
        <v>535</v>
      </c>
      <c r="C79" s="88"/>
      <c r="D79" s="223">
        <v>-200</v>
      </c>
      <c r="E79" s="395">
        <v>46630.8</v>
      </c>
    </row>
    <row r="80" spans="1:5" ht="12.75">
      <c r="A80" s="101">
        <v>38555</v>
      </c>
      <c r="B80" s="88" t="s">
        <v>570</v>
      </c>
      <c r="C80" s="88"/>
      <c r="D80" s="223">
        <v>-55.5</v>
      </c>
      <c r="E80" s="395">
        <v>46575.3</v>
      </c>
    </row>
    <row r="81" spans="1:5" ht="12.75">
      <c r="A81" s="101">
        <v>38555</v>
      </c>
      <c r="B81" s="88" t="s">
        <v>569</v>
      </c>
      <c r="C81" s="88"/>
      <c r="D81" s="223">
        <v>-300</v>
      </c>
      <c r="E81" s="395">
        <v>46275.3</v>
      </c>
    </row>
    <row r="82" spans="1:5" ht="12.75">
      <c r="A82" s="101">
        <v>38555</v>
      </c>
      <c r="B82" s="88" t="s">
        <v>571</v>
      </c>
      <c r="C82" s="88"/>
      <c r="D82" s="223">
        <v>-2792</v>
      </c>
      <c r="E82" s="395">
        <v>43483.3</v>
      </c>
    </row>
    <row r="83" spans="1:5" ht="12.75">
      <c r="A83" s="101">
        <v>38555</v>
      </c>
      <c r="B83" s="88" t="s">
        <v>572</v>
      </c>
      <c r="C83" s="88"/>
      <c r="D83" s="223">
        <v>3507</v>
      </c>
      <c r="E83" s="395">
        <v>46990.3</v>
      </c>
    </row>
    <row r="84" spans="1:5" ht="12.75">
      <c r="A84" s="101">
        <v>38555</v>
      </c>
      <c r="B84" s="88" t="s">
        <v>573</v>
      </c>
      <c r="C84" s="88"/>
      <c r="D84" s="223">
        <v>-2766</v>
      </c>
      <c r="E84" s="395">
        <v>44224.3</v>
      </c>
    </row>
    <row r="85" spans="1:5" ht="12.75">
      <c r="A85" s="101">
        <v>38555</v>
      </c>
      <c r="B85" s="88" t="s">
        <v>574</v>
      </c>
      <c r="C85" s="88"/>
      <c r="D85" s="223">
        <v>-69.5</v>
      </c>
      <c r="E85" s="395">
        <v>44154.8</v>
      </c>
    </row>
    <row r="86" spans="1:5" ht="12.75">
      <c r="A86" s="101">
        <v>38555</v>
      </c>
      <c r="B86" s="88" t="s">
        <v>575</v>
      </c>
      <c r="C86" s="88"/>
      <c r="D86" s="223">
        <v>-3000</v>
      </c>
      <c r="E86" s="395">
        <v>41154.8</v>
      </c>
    </row>
    <row r="87" spans="1:5" ht="12.75">
      <c r="A87" s="101">
        <v>38615</v>
      </c>
      <c r="B87" s="88" t="s">
        <v>787</v>
      </c>
      <c r="C87" s="88"/>
      <c r="D87" s="223">
        <v>-81.7</v>
      </c>
      <c r="E87" s="395">
        <v>41073.1</v>
      </c>
    </row>
    <row r="88" spans="1:5" ht="12.75">
      <c r="A88" s="101">
        <v>38615</v>
      </c>
      <c r="B88" s="88" t="s">
        <v>788</v>
      </c>
      <c r="C88" s="88"/>
      <c r="D88" s="223">
        <v>-92.5</v>
      </c>
      <c r="E88" s="395">
        <v>40980.6</v>
      </c>
    </row>
    <row r="89" spans="1:5" ht="12.75">
      <c r="A89" s="101">
        <v>38615</v>
      </c>
      <c r="B89" s="88" t="s">
        <v>789</v>
      </c>
      <c r="C89" s="88"/>
      <c r="D89" s="223">
        <v>-100</v>
      </c>
      <c r="E89" s="395">
        <v>40880.6</v>
      </c>
    </row>
    <row r="90" spans="1:5" ht="12.75">
      <c r="A90" s="101">
        <v>38615</v>
      </c>
      <c r="B90" s="88" t="s">
        <v>790</v>
      </c>
      <c r="C90" s="88"/>
      <c r="D90" s="223">
        <v>-2000</v>
      </c>
      <c r="E90" s="395">
        <v>38880.6</v>
      </c>
    </row>
    <row r="91" spans="1:5" ht="12.75">
      <c r="A91" s="101">
        <v>38615</v>
      </c>
      <c r="B91" s="88" t="s">
        <v>791</v>
      </c>
      <c r="C91" s="88"/>
      <c r="D91" s="223">
        <v>-50</v>
      </c>
      <c r="E91" s="395">
        <v>38830.6</v>
      </c>
    </row>
    <row r="92" spans="1:5" ht="12.75">
      <c r="A92" s="101">
        <v>38615</v>
      </c>
      <c r="B92" s="88" t="s">
        <v>792</v>
      </c>
      <c r="C92" s="88"/>
      <c r="D92" s="223">
        <v>-1000</v>
      </c>
      <c r="E92" s="395">
        <v>37830.6</v>
      </c>
    </row>
    <row r="93" spans="1:5" ht="12.75">
      <c r="A93" s="101">
        <v>38615</v>
      </c>
      <c r="B93" s="88" t="s">
        <v>793</v>
      </c>
      <c r="C93" s="88"/>
      <c r="D93" s="223">
        <v>-80</v>
      </c>
      <c r="E93" s="395">
        <v>37750.6</v>
      </c>
    </row>
    <row r="94" spans="1:5" ht="12.75">
      <c r="A94" s="101">
        <v>38615</v>
      </c>
      <c r="B94" s="88" t="s">
        <v>794</v>
      </c>
      <c r="C94" s="88"/>
      <c r="D94" s="223">
        <v>-75</v>
      </c>
      <c r="E94" s="378">
        <v>37675.6</v>
      </c>
    </row>
    <row r="95" spans="1:5" ht="12.75">
      <c r="A95" s="101"/>
      <c r="B95" s="88"/>
      <c r="C95" s="88"/>
      <c r="D95" s="223"/>
      <c r="E95" s="37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95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13" sqref="G12:G13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830</v>
      </c>
    </row>
    <row r="3" ht="18">
      <c r="A3" s="227" t="s">
        <v>831</v>
      </c>
    </row>
    <row r="4" ht="20.25">
      <c r="A4" s="523" t="s">
        <v>801</v>
      </c>
    </row>
    <row r="6" ht="18">
      <c r="C6" s="524">
        <v>38625</v>
      </c>
    </row>
    <row r="8" spans="1:3" ht="12.75">
      <c r="A8" s="4" t="str">
        <f>"Aktuální hodnota portfolia ke dni "&amp;TEXT(C6,"d.m.yyy")</f>
        <v>Aktuální hodnota portfolia ke dni 30.9.2005</v>
      </c>
      <c r="B8" s="525">
        <v>78355018.29</v>
      </c>
      <c r="C8" s="526"/>
    </row>
    <row r="9" spans="1:4" ht="12.75">
      <c r="A9" s="527"/>
      <c r="B9" s="528"/>
      <c r="C9" s="529"/>
      <c r="D9" s="184"/>
    </row>
    <row r="10" spans="1:3" ht="12.75">
      <c r="A10" s="530" t="s">
        <v>802</v>
      </c>
      <c r="B10" s="531"/>
      <c r="C10" s="532"/>
    </row>
    <row r="11" spans="1:3" ht="12.75">
      <c r="A11" s="4" t="s">
        <v>803</v>
      </c>
      <c r="B11" s="525">
        <v>155922.26</v>
      </c>
      <c r="C11" s="533"/>
    </row>
    <row r="12" spans="1:4" ht="12.75">
      <c r="A12" s="527"/>
      <c r="B12" s="528"/>
      <c r="C12" s="534"/>
      <c r="D12" s="184"/>
    </row>
    <row r="13" spans="1:3" ht="12.75">
      <c r="A13" s="530" t="s">
        <v>804</v>
      </c>
      <c r="B13" s="531"/>
      <c r="C13" s="535"/>
    </row>
    <row r="14" spans="1:3" ht="12.75">
      <c r="A14" s="4" t="s">
        <v>805</v>
      </c>
      <c r="B14" s="525">
        <v>-599050.71</v>
      </c>
      <c r="C14" s="536" t="s">
        <v>806</v>
      </c>
    </row>
    <row r="15" spans="1:3" ht="12.75">
      <c r="A15" s="4" t="s">
        <v>807</v>
      </c>
      <c r="B15" s="525">
        <v>0</v>
      </c>
      <c r="C15" s="526"/>
    </row>
    <row r="16" spans="1:3" ht="12.75">
      <c r="A16" s="537" t="s">
        <v>808</v>
      </c>
      <c r="B16" s="525">
        <v>-599050.71</v>
      </c>
      <c r="C16" s="536" t="s">
        <v>806</v>
      </c>
    </row>
    <row r="18" ht="12.75">
      <c r="A18" s="530" t="s">
        <v>809</v>
      </c>
    </row>
    <row r="19" spans="1:3" ht="12.75">
      <c r="A19" s="4" t="str">
        <f>"Zhodnocení od 22.1.2004 do "&amp;TEXT(C6,"d.m.yyy")</f>
        <v>Zhodnocení od 22.1.2004 do 30.9.2005</v>
      </c>
      <c r="B19" s="525"/>
      <c r="C19" s="533" t="s">
        <v>810</v>
      </c>
    </row>
    <row r="20" ht="12.75">
      <c r="A20" s="530"/>
    </row>
    <row r="21" spans="1:3" ht="15.75">
      <c r="A21" s="538" t="str">
        <f>"Struktura portfolia ke dni "&amp;TEXT(C6,"d.m.yyy")</f>
        <v>Struktura portfolia ke dni 30.9.2005</v>
      </c>
      <c r="B21" s="539"/>
      <c r="C21" s="540"/>
    </row>
    <row r="22" spans="1:3" ht="12.75">
      <c r="A22" s="21" t="s">
        <v>811</v>
      </c>
      <c r="B22" s="21" t="s">
        <v>812</v>
      </c>
      <c r="C22" s="21" t="s">
        <v>813</v>
      </c>
    </row>
    <row r="23" spans="1:3" ht="12.75">
      <c r="A23" s="4" t="s">
        <v>814</v>
      </c>
      <c r="B23" s="541">
        <v>52025558.89</v>
      </c>
      <c r="C23" s="542">
        <f>B23/$B$26</f>
        <v>0.6639722640029008</v>
      </c>
    </row>
    <row r="24" spans="1:3" ht="12.75">
      <c r="A24" s="4" t="s">
        <v>815</v>
      </c>
      <c r="B24" s="541">
        <v>19028696.78</v>
      </c>
      <c r="C24" s="542">
        <f>B24/$B$26</f>
        <v>0.2428523047441943</v>
      </c>
    </row>
    <row r="25" spans="1:3" ht="12.75">
      <c r="A25" s="4" t="s">
        <v>816</v>
      </c>
      <c r="B25" s="541">
        <v>7300762.62</v>
      </c>
      <c r="C25" s="542">
        <f>B25/$B$26</f>
        <v>0.09317543125290488</v>
      </c>
    </row>
    <row r="26" spans="1:3" ht="12.75">
      <c r="A26" s="21" t="s">
        <v>817</v>
      </c>
      <c r="B26" s="543">
        <f>SUM(B23:B25)</f>
        <v>78355018.29</v>
      </c>
      <c r="C26" s="544"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F21" sqref="F21"/>
    </sheetView>
  </sheetViews>
  <sheetFormatPr defaultColWidth="9.00390625" defaultRowHeight="12.75"/>
  <cols>
    <col min="1" max="1" width="41.00390625" style="0" customWidth="1"/>
    <col min="2" max="3" width="22.00390625" style="0" customWidth="1"/>
  </cols>
  <sheetData>
    <row r="1" ht="18">
      <c r="A1" s="227" t="s">
        <v>832</v>
      </c>
    </row>
    <row r="3" ht="18">
      <c r="A3" s="227" t="s">
        <v>831</v>
      </c>
    </row>
    <row r="4" ht="20.25">
      <c r="A4" s="523" t="s">
        <v>801</v>
      </c>
    </row>
    <row r="6" ht="18">
      <c r="C6" s="524">
        <v>38625</v>
      </c>
    </row>
    <row r="8" spans="1:3" ht="12.75">
      <c r="A8" s="4" t="s">
        <v>827</v>
      </c>
      <c r="B8" s="525">
        <f>'[1]KrVys'!$C$22</f>
        <v>40076362.39</v>
      </c>
      <c r="C8" s="526"/>
    </row>
    <row r="9" spans="1:4" ht="12.75">
      <c r="A9" s="527"/>
      <c r="B9" s="528"/>
      <c r="C9" s="529"/>
      <c r="D9" s="184"/>
    </row>
    <row r="10" spans="1:3" ht="12.75">
      <c r="A10" s="530" t="s">
        <v>802</v>
      </c>
      <c r="B10" s="531"/>
      <c r="C10" s="532"/>
    </row>
    <row r="11" spans="1:5" ht="12.75">
      <c r="A11" s="4" t="s">
        <v>803</v>
      </c>
      <c r="B11" s="545">
        <f>'[1]KrVys'!$C$22-'[1]KrVys'!$C$21</f>
        <v>55630.13000000268</v>
      </c>
      <c r="C11" s="546" t="s">
        <v>824</v>
      </c>
      <c r="E11" s="547"/>
    </row>
    <row r="12" spans="1:4" ht="12.75">
      <c r="A12" s="527"/>
      <c r="B12" s="528"/>
      <c r="C12" s="534"/>
      <c r="D12" s="184"/>
    </row>
    <row r="13" spans="1:3" ht="12.75">
      <c r="A13" s="530" t="s">
        <v>804</v>
      </c>
      <c r="B13" s="531"/>
      <c r="C13" s="535"/>
    </row>
    <row r="14" spans="1:5" ht="12.75">
      <c r="A14" s="4" t="s">
        <v>805</v>
      </c>
      <c r="B14" s="525">
        <f>'[1]KrVys'!$D$28</f>
        <v>1325427.8300000057</v>
      </c>
      <c r="C14" s="548" t="s">
        <v>825</v>
      </c>
      <c r="E14" s="549"/>
    </row>
    <row r="15" spans="1:3" ht="12.75">
      <c r="A15" s="4" t="s">
        <v>807</v>
      </c>
      <c r="B15" s="525">
        <f>'[1]KrVys'!$D$41</f>
        <v>110551.86373338776</v>
      </c>
      <c r="C15" s="526"/>
    </row>
    <row r="16" spans="1:5" ht="12.75">
      <c r="A16" s="537" t="s">
        <v>808</v>
      </c>
      <c r="B16" s="525">
        <f>B14-B15</f>
        <v>1214875.9662666179</v>
      </c>
      <c r="C16" s="550" t="s">
        <v>826</v>
      </c>
      <c r="E16" s="549"/>
    </row>
    <row r="18" ht="12.75">
      <c r="A18" s="530" t="s">
        <v>809</v>
      </c>
    </row>
    <row r="19" spans="1:3" ht="12.75">
      <c r="A19" s="4" t="s">
        <v>829</v>
      </c>
      <c r="B19" s="525">
        <f>1711218.22+B14</f>
        <v>3036646.0500000054</v>
      </c>
      <c r="C19" s="533"/>
    </row>
    <row r="20" ht="12.75">
      <c r="A20" s="530"/>
    </row>
    <row r="21" spans="1:3" ht="15.75">
      <c r="A21" s="538" t="s">
        <v>828</v>
      </c>
      <c r="B21" s="539"/>
      <c r="C21" s="540"/>
    </row>
    <row r="22" spans="1:3" ht="12.75">
      <c r="A22" s="21" t="s">
        <v>811</v>
      </c>
      <c r="B22" s="21" t="s">
        <v>812</v>
      </c>
      <c r="C22" s="21" t="s">
        <v>813</v>
      </c>
    </row>
    <row r="23" spans="1:3" ht="12.75">
      <c r="A23" s="4" t="s">
        <v>818</v>
      </c>
      <c r="B23" s="551">
        <v>23199543.23</v>
      </c>
      <c r="C23" s="542">
        <f>B23/$B$27</f>
        <v>0.5788834576410766</v>
      </c>
    </row>
    <row r="24" spans="1:3" ht="12.75">
      <c r="A24" s="4" t="s">
        <v>819</v>
      </c>
      <c r="B24" s="551">
        <v>0</v>
      </c>
      <c r="C24" s="542">
        <f>B24/$B$27</f>
        <v>0</v>
      </c>
    </row>
    <row r="25" spans="1:3" ht="12.75">
      <c r="A25" s="4" t="s">
        <v>820</v>
      </c>
      <c r="B25" s="551">
        <v>13716300</v>
      </c>
      <c r="C25" s="542">
        <f>B25/$B$27</f>
        <v>0.3422541164420287</v>
      </c>
    </row>
    <row r="26" spans="1:3" ht="12.75">
      <c r="A26" s="4" t="s">
        <v>821</v>
      </c>
      <c r="B26" s="551">
        <v>3160519.16</v>
      </c>
      <c r="C26" s="542">
        <f>B26/$B$27</f>
        <v>0.0788624259168947</v>
      </c>
    </row>
    <row r="27" spans="1:3" ht="12.75">
      <c r="A27" s="21" t="s">
        <v>817</v>
      </c>
      <c r="B27" s="543">
        <f>SUM(B23:B26)</f>
        <v>40076362.39</v>
      </c>
      <c r="C27" s="544">
        <v>1</v>
      </c>
    </row>
    <row r="55" ht="12.75">
      <c r="A55" s="267" t="s">
        <v>823</v>
      </c>
    </row>
    <row r="56" ht="12.75">
      <c r="A56" s="267"/>
    </row>
    <row r="57" spans="2:3" ht="12.75">
      <c r="B57" s="552" t="s">
        <v>822</v>
      </c>
      <c r="C57" s="553">
        <v>38635</v>
      </c>
    </row>
  </sheetData>
  <printOptions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9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K2" sqref="K2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74" t="s">
        <v>614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</row>
    <row r="3" spans="1:16" ht="12.75">
      <c r="A3" s="45" t="s">
        <v>0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83</v>
      </c>
      <c r="O3" s="45" t="s">
        <v>135</v>
      </c>
      <c r="P3" s="46" t="s">
        <v>1</v>
      </c>
    </row>
    <row r="4" spans="1:16" ht="12.75">
      <c r="A4" s="80" t="s">
        <v>99</v>
      </c>
      <c r="B4" s="47">
        <v>57994</v>
      </c>
      <c r="C4" s="47">
        <v>52422</v>
      </c>
      <c r="D4" s="47">
        <v>42491</v>
      </c>
      <c r="E4" s="47">
        <v>44455</v>
      </c>
      <c r="F4" s="47">
        <v>48405</v>
      </c>
      <c r="G4" s="47">
        <v>64045</v>
      </c>
      <c r="H4" s="47">
        <v>64234</v>
      </c>
      <c r="I4" s="47">
        <v>61653</v>
      </c>
      <c r="J4" s="47">
        <v>62655</v>
      </c>
      <c r="K4" s="47"/>
      <c r="L4" s="47"/>
      <c r="M4" s="47"/>
      <c r="N4" s="290">
        <v>498355</v>
      </c>
      <c r="O4" s="47">
        <v>679084</v>
      </c>
      <c r="P4" s="30">
        <f aca="true" t="shared" si="0" ref="P4:P9">+N4/O4*100</f>
        <v>73.38635573802357</v>
      </c>
    </row>
    <row r="5" spans="1:16" ht="12.75">
      <c r="A5" s="82" t="s">
        <v>7</v>
      </c>
      <c r="B5" s="47">
        <v>1265</v>
      </c>
      <c r="C5" s="47">
        <v>2033</v>
      </c>
      <c r="D5" s="47">
        <v>10419</v>
      </c>
      <c r="E5" s="47">
        <v>34060</v>
      </c>
      <c r="F5" s="47">
        <v>0</v>
      </c>
      <c r="G5" s="47">
        <v>1610</v>
      </c>
      <c r="H5" s="47">
        <v>23373</v>
      </c>
      <c r="I5" s="47">
        <v>309</v>
      </c>
      <c r="J5" s="47">
        <v>7536</v>
      </c>
      <c r="K5" s="47"/>
      <c r="L5" s="47"/>
      <c r="M5" s="47"/>
      <c r="N5" s="290">
        <v>80604</v>
      </c>
      <c r="O5" s="47">
        <v>113181</v>
      </c>
      <c r="P5" s="30">
        <f t="shared" si="0"/>
        <v>71.21690036313517</v>
      </c>
    </row>
    <row r="6" spans="1:16" ht="12.75">
      <c r="A6" s="82" t="s">
        <v>8</v>
      </c>
      <c r="B6" s="47">
        <v>2012</v>
      </c>
      <c r="C6" s="47">
        <v>4073</v>
      </c>
      <c r="D6" s="47">
        <v>2378</v>
      </c>
      <c r="E6" s="47">
        <v>2686</v>
      </c>
      <c r="F6" s="47">
        <v>3356</v>
      </c>
      <c r="G6" s="47">
        <v>3723</v>
      </c>
      <c r="H6" s="47">
        <v>3934</v>
      </c>
      <c r="I6" s="47">
        <v>3632</v>
      </c>
      <c r="J6" s="47">
        <v>3956</v>
      </c>
      <c r="K6" s="47"/>
      <c r="L6" s="47"/>
      <c r="M6" s="47"/>
      <c r="N6" s="290">
        <v>29750</v>
      </c>
      <c r="O6" s="47">
        <v>47884</v>
      </c>
      <c r="P6" s="30">
        <f t="shared" si="0"/>
        <v>62.129312505220945</v>
      </c>
    </row>
    <row r="7" spans="1:16" ht="12.75">
      <c r="A7" s="82" t="s">
        <v>360</v>
      </c>
      <c r="B7" s="47">
        <v>4096</v>
      </c>
      <c r="C7" s="47">
        <v>7927</v>
      </c>
      <c r="D7" s="47">
        <v>75994</v>
      </c>
      <c r="E7" s="47">
        <v>93043</v>
      </c>
      <c r="F7" s="47">
        <v>0</v>
      </c>
      <c r="G7" s="47">
        <v>78404</v>
      </c>
      <c r="H7" s="47">
        <v>281425</v>
      </c>
      <c r="I7" s="47">
        <v>0</v>
      </c>
      <c r="J7" s="47">
        <v>107603</v>
      </c>
      <c r="K7" s="47"/>
      <c r="L7" s="47"/>
      <c r="M7" s="47"/>
      <c r="N7" s="290">
        <v>648492</v>
      </c>
      <c r="O7" s="47">
        <v>719506</v>
      </c>
      <c r="P7" s="30">
        <f t="shared" si="0"/>
        <v>90.13017264623228</v>
      </c>
    </row>
    <row r="8" spans="1:16" ht="12.75">
      <c r="A8" s="82" t="s">
        <v>10</v>
      </c>
      <c r="B8" s="47">
        <v>42218</v>
      </c>
      <c r="C8" s="47">
        <v>160581</v>
      </c>
      <c r="D8" s="47">
        <v>21648</v>
      </c>
      <c r="E8" s="47">
        <v>97896</v>
      </c>
      <c r="F8" s="47">
        <v>153811</v>
      </c>
      <c r="G8" s="47">
        <v>66502</v>
      </c>
      <c r="H8" s="47">
        <v>102059</v>
      </c>
      <c r="I8" s="47">
        <v>182618</v>
      </c>
      <c r="J8" s="47">
        <v>61623</v>
      </c>
      <c r="K8" s="47"/>
      <c r="L8" s="47"/>
      <c r="M8" s="47"/>
      <c r="N8" s="290">
        <v>888956</v>
      </c>
      <c r="O8" s="47">
        <v>1361279</v>
      </c>
      <c r="P8" s="30">
        <f t="shared" si="0"/>
        <v>65.3029981363115</v>
      </c>
    </row>
    <row r="9" spans="1:16" ht="12.75">
      <c r="A9" s="83" t="s">
        <v>122</v>
      </c>
      <c r="B9" s="48">
        <f aca="true" t="shared" si="1" ref="B9:G9">SUM(B4:B8)</f>
        <v>107585</v>
      </c>
      <c r="C9" s="48">
        <f t="shared" si="1"/>
        <v>227036</v>
      </c>
      <c r="D9" s="48">
        <f t="shared" si="1"/>
        <v>152930</v>
      </c>
      <c r="E9" s="48">
        <f t="shared" si="1"/>
        <v>272140</v>
      </c>
      <c r="F9" s="48">
        <f t="shared" si="1"/>
        <v>205572</v>
      </c>
      <c r="G9" s="48">
        <f t="shared" si="1"/>
        <v>214284</v>
      </c>
      <c r="H9" s="48">
        <f>SUM(H4:H8)</f>
        <v>475025</v>
      </c>
      <c r="I9" s="48">
        <f>SUM(I4:I8)</f>
        <v>248212</v>
      </c>
      <c r="J9" s="48">
        <f>SUM(J4:J8)</f>
        <v>243373</v>
      </c>
      <c r="K9" s="48"/>
      <c r="L9" s="48"/>
      <c r="M9" s="48"/>
      <c r="N9" s="49">
        <f>SUM(B9:M9)</f>
        <v>2146157</v>
      </c>
      <c r="O9" s="49">
        <f>SUM(O4:O8)</f>
        <v>2920934</v>
      </c>
      <c r="P9" s="35">
        <f t="shared" si="0"/>
        <v>73.47502545418692</v>
      </c>
    </row>
    <row r="10" spans="1:16" ht="12.75">
      <c r="A10" s="315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6"/>
      <c r="O10" s="316"/>
      <c r="P10" s="317"/>
    </row>
    <row r="11" spans="1:16" ht="12.75" customHeight="1">
      <c r="A11" s="45" t="s">
        <v>0</v>
      </c>
      <c r="B11" s="45" t="s">
        <v>110</v>
      </c>
      <c r="C11" s="45" t="s">
        <v>111</v>
      </c>
      <c r="D11" s="45" t="s">
        <v>112</v>
      </c>
      <c r="E11" s="45" t="s">
        <v>113</v>
      </c>
      <c r="F11" s="45" t="s">
        <v>114</v>
      </c>
      <c r="G11" s="45" t="s">
        <v>115</v>
      </c>
      <c r="H11" s="45" t="s">
        <v>116</v>
      </c>
      <c r="I11" s="45" t="s">
        <v>117</v>
      </c>
      <c r="J11" s="45" t="s">
        <v>118</v>
      </c>
      <c r="K11" s="45" t="s">
        <v>119</v>
      </c>
      <c r="L11" s="45" t="s">
        <v>120</v>
      </c>
      <c r="M11" s="45" t="s">
        <v>121</v>
      </c>
      <c r="N11" s="45" t="s">
        <v>83</v>
      </c>
      <c r="O11" s="45" t="s">
        <v>135</v>
      </c>
      <c r="P11" s="46" t="s">
        <v>1</v>
      </c>
    </row>
    <row r="12" spans="1:16" ht="12.75" customHeight="1">
      <c r="A12" s="80" t="s">
        <v>361</v>
      </c>
      <c r="B12" s="47" t="s">
        <v>164</v>
      </c>
      <c r="C12" s="47" t="s">
        <v>164</v>
      </c>
      <c r="D12" s="47" t="s">
        <v>164</v>
      </c>
      <c r="E12" s="47" t="s">
        <v>164</v>
      </c>
      <c r="F12" s="47" t="s">
        <v>164</v>
      </c>
      <c r="G12" s="47"/>
      <c r="H12" s="47">
        <v>62942</v>
      </c>
      <c r="I12" s="47"/>
      <c r="J12" s="47"/>
      <c r="K12" s="47"/>
      <c r="L12" s="47"/>
      <c r="M12" s="47"/>
      <c r="N12" s="290">
        <f>SUM(B12:M12)</f>
        <v>62942</v>
      </c>
      <c r="O12" s="47"/>
      <c r="P12" s="30"/>
    </row>
    <row r="13" ht="22.5" customHeight="1"/>
    <row r="41" spans="1:16" ht="18">
      <c r="A41" s="572" t="s">
        <v>413</v>
      </c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3" ht="12.75">
      <c r="A43" s="2" t="s">
        <v>379</v>
      </c>
    </row>
    <row r="44" spans="1:16" ht="12.75">
      <c r="A44" s="45" t="s">
        <v>0</v>
      </c>
      <c r="B44" s="45" t="s">
        <v>110</v>
      </c>
      <c r="C44" s="45" t="s">
        <v>111</v>
      </c>
      <c r="D44" s="45" t="s">
        <v>112</v>
      </c>
      <c r="E44" s="45" t="s">
        <v>113</v>
      </c>
      <c r="F44" s="45" t="s">
        <v>114</v>
      </c>
      <c r="G44" s="45" t="s">
        <v>115</v>
      </c>
      <c r="H44" s="45" t="s">
        <v>116</v>
      </c>
      <c r="I44" s="45" t="s">
        <v>117</v>
      </c>
      <c r="J44" s="45" t="s">
        <v>118</v>
      </c>
      <c r="K44" s="45" t="s">
        <v>119</v>
      </c>
      <c r="L44" s="45" t="s">
        <v>120</v>
      </c>
      <c r="M44" s="45" t="s">
        <v>121</v>
      </c>
      <c r="N44" s="45" t="s">
        <v>83</v>
      </c>
      <c r="O44" s="45" t="s">
        <v>135</v>
      </c>
      <c r="P44" s="46" t="s">
        <v>1</v>
      </c>
    </row>
    <row r="45" spans="1:16" ht="12.75">
      <c r="A45" s="80" t="s">
        <v>99</v>
      </c>
      <c r="B45" s="47">
        <v>57994</v>
      </c>
      <c r="C45" s="47">
        <v>52422</v>
      </c>
      <c r="D45" s="47">
        <v>42491</v>
      </c>
      <c r="E45" s="47">
        <v>44455</v>
      </c>
      <c r="F45" s="47">
        <v>48405</v>
      </c>
      <c r="G45" s="47">
        <v>64045</v>
      </c>
      <c r="H45" s="47">
        <v>64234</v>
      </c>
      <c r="I45" s="47">
        <v>61653</v>
      </c>
      <c r="J45" s="47">
        <v>62655</v>
      </c>
      <c r="K45" s="47"/>
      <c r="L45" s="47"/>
      <c r="M45" s="47"/>
      <c r="N45" s="290">
        <v>498355</v>
      </c>
      <c r="O45" s="47">
        <v>679084</v>
      </c>
      <c r="P45" s="89">
        <f aca="true" t="shared" si="2" ref="P45:P50">N45/O45*100</f>
        <v>73.38635573802357</v>
      </c>
    </row>
    <row r="46" spans="1:16" ht="12.75">
      <c r="A46" s="82" t="s">
        <v>7</v>
      </c>
      <c r="B46" s="47">
        <v>1265</v>
      </c>
      <c r="C46" s="47">
        <v>2033</v>
      </c>
      <c r="D46" s="47">
        <v>10419</v>
      </c>
      <c r="E46" s="47">
        <v>34060</v>
      </c>
      <c r="F46" s="47">
        <v>0</v>
      </c>
      <c r="G46" s="47">
        <v>1610</v>
      </c>
      <c r="H46" s="47">
        <v>23373</v>
      </c>
      <c r="I46" s="47">
        <v>309</v>
      </c>
      <c r="J46" s="47">
        <v>7536</v>
      </c>
      <c r="K46" s="47"/>
      <c r="L46" s="47"/>
      <c r="M46" s="47"/>
      <c r="N46" s="290">
        <v>80604</v>
      </c>
      <c r="O46" s="47">
        <v>113181</v>
      </c>
      <c r="P46" s="89">
        <f t="shared" si="2"/>
        <v>71.21690036313517</v>
      </c>
    </row>
    <row r="47" spans="1:16" ht="12.75">
      <c r="A47" s="82" t="s">
        <v>8</v>
      </c>
      <c r="B47" s="47">
        <v>2012</v>
      </c>
      <c r="C47" s="47">
        <v>4073</v>
      </c>
      <c r="D47" s="47">
        <v>2378</v>
      </c>
      <c r="E47" s="47">
        <v>2686</v>
      </c>
      <c r="F47" s="47">
        <v>3356</v>
      </c>
      <c r="G47" s="47">
        <v>3723</v>
      </c>
      <c r="H47" s="47">
        <v>3934</v>
      </c>
      <c r="I47" s="47">
        <v>3632</v>
      </c>
      <c r="J47" s="47">
        <v>3956</v>
      </c>
      <c r="K47" s="47"/>
      <c r="L47" s="47"/>
      <c r="M47" s="47"/>
      <c r="N47" s="290">
        <v>29750</v>
      </c>
      <c r="O47" s="47">
        <v>47884</v>
      </c>
      <c r="P47" s="89">
        <f t="shared" si="2"/>
        <v>62.129312505220945</v>
      </c>
    </row>
    <row r="48" spans="1:16" ht="12.75">
      <c r="A48" s="82" t="s">
        <v>360</v>
      </c>
      <c r="B48" s="47">
        <v>4096</v>
      </c>
      <c r="C48" s="47">
        <v>7927</v>
      </c>
      <c r="D48" s="47">
        <v>75994</v>
      </c>
      <c r="E48" s="47">
        <v>93043</v>
      </c>
      <c r="F48" s="47">
        <v>0</v>
      </c>
      <c r="G48" s="47">
        <v>78404</v>
      </c>
      <c r="H48" s="47">
        <v>281425</v>
      </c>
      <c r="I48" s="47">
        <v>0</v>
      </c>
      <c r="J48" s="47">
        <v>107603</v>
      </c>
      <c r="K48" s="47"/>
      <c r="L48" s="47"/>
      <c r="M48" s="47"/>
      <c r="N48" s="290">
        <v>648492</v>
      </c>
      <c r="O48" s="47">
        <v>719506</v>
      </c>
      <c r="P48" s="89">
        <f t="shared" si="2"/>
        <v>90.13017264623228</v>
      </c>
    </row>
    <row r="49" spans="1:16" ht="12.75">
      <c r="A49" s="82" t="s">
        <v>10</v>
      </c>
      <c r="B49" s="47">
        <v>42218</v>
      </c>
      <c r="C49" s="47">
        <v>160581</v>
      </c>
      <c r="D49" s="47">
        <v>21648</v>
      </c>
      <c r="E49" s="47">
        <v>97896</v>
      </c>
      <c r="F49" s="47">
        <v>153811</v>
      </c>
      <c r="G49" s="47">
        <v>66502</v>
      </c>
      <c r="H49" s="47">
        <v>102059</v>
      </c>
      <c r="I49" s="47">
        <v>182618</v>
      </c>
      <c r="J49" s="47">
        <v>61623</v>
      </c>
      <c r="K49" s="47"/>
      <c r="L49" s="47"/>
      <c r="M49" s="47"/>
      <c r="N49" s="290">
        <v>888956</v>
      </c>
      <c r="O49" s="47">
        <v>1361279</v>
      </c>
      <c r="P49" s="89">
        <f>N49/O49*100</f>
        <v>65.3029981363115</v>
      </c>
    </row>
    <row r="50" spans="1:16" ht="12.75">
      <c r="A50" s="83" t="s">
        <v>122</v>
      </c>
      <c r="B50" s="48">
        <f aca="true" t="shared" si="3" ref="B50:G50">SUM(B45:B49)</f>
        <v>107585</v>
      </c>
      <c r="C50" s="48">
        <f t="shared" si="3"/>
        <v>227036</v>
      </c>
      <c r="D50" s="48">
        <f t="shared" si="3"/>
        <v>152930</v>
      </c>
      <c r="E50" s="48">
        <f t="shared" si="3"/>
        <v>272140</v>
      </c>
      <c r="F50" s="48">
        <f t="shared" si="3"/>
        <v>205572</v>
      </c>
      <c r="G50" s="48">
        <f t="shared" si="3"/>
        <v>214284</v>
      </c>
      <c r="H50" s="48">
        <f>SUM(H45:H49)</f>
        <v>475025</v>
      </c>
      <c r="I50" s="48">
        <f>SUM(I45:I49)</f>
        <v>248212</v>
      </c>
      <c r="J50" s="48">
        <f>SUM(J45:J49)</f>
        <v>243373</v>
      </c>
      <c r="K50" s="48"/>
      <c r="L50" s="48"/>
      <c r="M50" s="48"/>
      <c r="N50" s="49">
        <f>SUM(B50:M50)</f>
        <v>2146157</v>
      </c>
      <c r="O50" s="49">
        <f>SUM(O45:O49)</f>
        <v>2920934</v>
      </c>
      <c r="P50" s="90">
        <f t="shared" si="2"/>
        <v>73.47502545418692</v>
      </c>
    </row>
    <row r="51" spans="1:16" ht="12.75">
      <c r="A51" s="315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6"/>
      <c r="O51" s="316"/>
      <c r="P51" s="311"/>
    </row>
    <row r="52" spans="1:16" ht="12.75">
      <c r="A52" s="310" t="s">
        <v>421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6"/>
      <c r="P52" s="311"/>
    </row>
    <row r="53" spans="1:16" ht="12.75">
      <c r="A53" s="92" t="s">
        <v>0</v>
      </c>
      <c r="B53" s="92" t="s">
        <v>110</v>
      </c>
      <c r="C53" s="92" t="s">
        <v>111</v>
      </c>
      <c r="D53" s="92" t="s">
        <v>112</v>
      </c>
      <c r="E53" s="92" t="s">
        <v>113</v>
      </c>
      <c r="F53" s="92" t="s">
        <v>114</v>
      </c>
      <c r="G53" s="92" t="s">
        <v>115</v>
      </c>
      <c r="H53" s="92" t="s">
        <v>116</v>
      </c>
      <c r="I53" s="92" t="s">
        <v>117</v>
      </c>
      <c r="J53" s="92" t="s">
        <v>118</v>
      </c>
      <c r="K53" s="92" t="s">
        <v>119</v>
      </c>
      <c r="L53" s="92" t="s">
        <v>120</v>
      </c>
      <c r="M53" s="92" t="s">
        <v>121</v>
      </c>
      <c r="N53" s="92" t="s">
        <v>83</v>
      </c>
      <c r="O53" s="45" t="s">
        <v>135</v>
      </c>
      <c r="P53" s="46" t="s">
        <v>1</v>
      </c>
    </row>
    <row r="54" spans="1:16" ht="12.75">
      <c r="A54" s="93" t="s">
        <v>99</v>
      </c>
      <c r="B54" s="47">
        <v>79462.28457637575</v>
      </c>
      <c r="C54" s="47">
        <v>46631.595208430124</v>
      </c>
      <c r="D54" s="47">
        <v>43981</v>
      </c>
      <c r="E54" s="47">
        <v>35549</v>
      </c>
      <c r="F54" s="47">
        <v>52738</v>
      </c>
      <c r="G54" s="47">
        <v>59439</v>
      </c>
      <c r="H54" s="47">
        <v>58916</v>
      </c>
      <c r="I54" s="47">
        <v>56584</v>
      </c>
      <c r="J54" s="47">
        <v>46465</v>
      </c>
      <c r="K54" s="47"/>
      <c r="L54" s="47"/>
      <c r="M54" s="47"/>
      <c r="N54" s="47">
        <f aca="true" t="shared" si="4" ref="N54:N59">SUM(B54:M54)</f>
        <v>479765.8797848059</v>
      </c>
      <c r="O54" s="47">
        <v>626225.0255114493</v>
      </c>
      <c r="P54" s="89">
        <f aca="true" t="shared" si="5" ref="P54:P59">N54/O54*100</f>
        <v>76.6123773787182</v>
      </c>
    </row>
    <row r="55" spans="1:16" ht="12.75">
      <c r="A55" s="93" t="s">
        <v>7</v>
      </c>
      <c r="B55" s="47">
        <v>6849.889256602537</v>
      </c>
      <c r="C55" s="47">
        <v>1716.1902305947299</v>
      </c>
      <c r="D55" s="47">
        <v>13319</v>
      </c>
      <c r="E55" s="47">
        <v>25460</v>
      </c>
      <c r="F55" s="47">
        <v>0</v>
      </c>
      <c r="G55" s="47">
        <v>5714</v>
      </c>
      <c r="H55" s="47">
        <v>16939</v>
      </c>
      <c r="I55" s="47">
        <v>309</v>
      </c>
      <c r="J55" s="47">
        <v>5202</v>
      </c>
      <c r="K55" s="47"/>
      <c r="L55" s="47"/>
      <c r="M55" s="47"/>
      <c r="N55" s="47">
        <f t="shared" si="4"/>
        <v>75509.07948719728</v>
      </c>
      <c r="O55" s="47">
        <v>95520.70928171535</v>
      </c>
      <c r="P55" s="89">
        <f t="shared" si="5"/>
        <v>79.04995686799332</v>
      </c>
    </row>
    <row r="56" spans="1:16" ht="12.75">
      <c r="A56" s="93" t="s">
        <v>8</v>
      </c>
      <c r="B56" s="47">
        <v>10216.834388375908</v>
      </c>
      <c r="C56" s="47">
        <v>8224.031174340429</v>
      </c>
      <c r="D56" s="47">
        <v>2576</v>
      </c>
      <c r="E56" s="47">
        <v>3304</v>
      </c>
      <c r="F56" s="47">
        <v>2811</v>
      </c>
      <c r="G56" s="47">
        <v>3200</v>
      </c>
      <c r="H56" s="47">
        <v>3438</v>
      </c>
      <c r="I56" s="47">
        <v>3203</v>
      </c>
      <c r="J56" s="47">
        <v>3224</v>
      </c>
      <c r="K56" s="47"/>
      <c r="L56" s="47"/>
      <c r="M56" s="47"/>
      <c r="N56" s="47">
        <f t="shared" si="4"/>
        <v>40196.86556271634</v>
      </c>
      <c r="O56" s="47">
        <v>36691.37380349496</v>
      </c>
      <c r="P56" s="89">
        <f t="shared" si="5"/>
        <v>109.55399429303318</v>
      </c>
    </row>
    <row r="57" spans="1:16" ht="12.75">
      <c r="A57" s="93" t="s">
        <v>360</v>
      </c>
      <c r="B57" s="47">
        <v>2358.646192134525</v>
      </c>
      <c r="C57" s="47">
        <v>8521.464489868114</v>
      </c>
      <c r="D57" s="47">
        <v>114411</v>
      </c>
      <c r="E57" s="47">
        <v>23842</v>
      </c>
      <c r="F57" s="47">
        <v>0</v>
      </c>
      <c r="G57" s="47">
        <v>112433</v>
      </c>
      <c r="H57" s="47">
        <v>188992</v>
      </c>
      <c r="I57" s="47">
        <v>0</v>
      </c>
      <c r="J57" s="47">
        <v>35966</v>
      </c>
      <c r="K57" s="47"/>
      <c r="L57" s="47"/>
      <c r="M57" s="47"/>
      <c r="N57" s="47">
        <f t="shared" si="4"/>
        <v>486524.1106820026</v>
      </c>
      <c r="O57" s="47">
        <v>689034.0187514302</v>
      </c>
      <c r="P57" s="89">
        <f t="shared" si="5"/>
        <v>70.60959218873005</v>
      </c>
    </row>
    <row r="58" spans="1:16" ht="12.75">
      <c r="A58" s="93" t="s">
        <v>10</v>
      </c>
      <c r="B58" s="47">
        <v>179153.0089417892</v>
      </c>
      <c r="C58" s="47">
        <v>117254.16164732313</v>
      </c>
      <c r="D58" s="47">
        <v>48532</v>
      </c>
      <c r="E58" s="47">
        <v>127409</v>
      </c>
      <c r="F58" s="47">
        <v>120077</v>
      </c>
      <c r="G58" s="47">
        <v>0</v>
      </c>
      <c r="H58" s="47">
        <v>24083</v>
      </c>
      <c r="I58" s="47">
        <v>138259</v>
      </c>
      <c r="J58" s="47">
        <v>75420</v>
      </c>
      <c r="K58" s="47"/>
      <c r="L58" s="47"/>
      <c r="M58" s="47"/>
      <c r="N58" s="47">
        <f t="shared" si="4"/>
        <v>830187.1705891123</v>
      </c>
      <c r="O58" s="47">
        <v>1087032.5125921776</v>
      </c>
      <c r="P58" s="89">
        <f t="shared" si="5"/>
        <v>76.3718804150041</v>
      </c>
    </row>
    <row r="59" spans="1:16" ht="12.75">
      <c r="A59" s="48" t="s">
        <v>122</v>
      </c>
      <c r="B59" s="48">
        <f aca="true" t="shared" si="6" ref="B59:G59">SUM(B54:B58)</f>
        <v>278040.6633552779</v>
      </c>
      <c r="C59" s="48">
        <f t="shared" si="6"/>
        <v>182347.4427505565</v>
      </c>
      <c r="D59" s="48">
        <f t="shared" si="6"/>
        <v>222819</v>
      </c>
      <c r="E59" s="48">
        <f t="shared" si="6"/>
        <v>215564</v>
      </c>
      <c r="F59" s="48">
        <f t="shared" si="6"/>
        <v>175626</v>
      </c>
      <c r="G59" s="48">
        <f t="shared" si="6"/>
        <v>180786</v>
      </c>
      <c r="H59" s="48">
        <f>SUM(H54:H58)</f>
        <v>292368</v>
      </c>
      <c r="I59" s="48">
        <f>SUM(I54:I58)</f>
        <v>198355</v>
      </c>
      <c r="J59" s="48">
        <f>SUM(J54:J58)</f>
        <v>166277</v>
      </c>
      <c r="K59" s="48"/>
      <c r="L59" s="48"/>
      <c r="M59" s="48"/>
      <c r="N59" s="48">
        <f t="shared" si="4"/>
        <v>1912183.1061058345</v>
      </c>
      <c r="O59" s="49">
        <v>2534503.639940267</v>
      </c>
      <c r="P59" s="90">
        <f t="shared" si="5"/>
        <v>75.44605878533679</v>
      </c>
    </row>
    <row r="60" spans="1:16" ht="12.75">
      <c r="A60" s="315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6"/>
      <c r="O60" s="316"/>
      <c r="P60" s="311"/>
    </row>
    <row r="61" ht="12.75">
      <c r="A61" s="91" t="s">
        <v>302</v>
      </c>
    </row>
    <row r="62" spans="1:16" ht="12.75">
      <c r="A62" s="92" t="s">
        <v>0</v>
      </c>
      <c r="B62" s="92" t="s">
        <v>110</v>
      </c>
      <c r="C62" s="92" t="s">
        <v>111</v>
      </c>
      <c r="D62" s="92" t="s">
        <v>112</v>
      </c>
      <c r="E62" s="92" t="s">
        <v>113</v>
      </c>
      <c r="F62" s="92" t="s">
        <v>114</v>
      </c>
      <c r="G62" s="92" t="s">
        <v>115</v>
      </c>
      <c r="H62" s="92" t="s">
        <v>116</v>
      </c>
      <c r="I62" s="92" t="s">
        <v>117</v>
      </c>
      <c r="J62" s="92" t="s">
        <v>118</v>
      </c>
      <c r="K62" s="92" t="s">
        <v>119</v>
      </c>
      <c r="L62" s="92" t="s">
        <v>120</v>
      </c>
      <c r="M62" s="92" t="s">
        <v>121</v>
      </c>
      <c r="N62" s="92" t="s">
        <v>83</v>
      </c>
      <c r="O62" s="92" t="s">
        <v>135</v>
      </c>
      <c r="P62" s="415" t="s">
        <v>1</v>
      </c>
    </row>
    <row r="63" spans="1:16" ht="12.75">
      <c r="A63" s="93" t="s">
        <v>99</v>
      </c>
      <c r="B63" s="47">
        <v>26716</v>
      </c>
      <c r="C63" s="47">
        <v>15678</v>
      </c>
      <c r="D63" s="47">
        <v>14787</v>
      </c>
      <c r="E63" s="47">
        <v>11952</v>
      </c>
      <c r="F63" s="47">
        <v>17731</v>
      </c>
      <c r="G63" s="47">
        <v>19984</v>
      </c>
      <c r="H63" s="47">
        <v>19808</v>
      </c>
      <c r="I63" s="47">
        <v>19024</v>
      </c>
      <c r="J63" s="47">
        <v>15622</v>
      </c>
      <c r="K63" s="47"/>
      <c r="L63" s="47"/>
      <c r="M63" s="47"/>
      <c r="N63" s="47">
        <f>SUM(B63:M63)</f>
        <v>161302</v>
      </c>
      <c r="O63" s="47">
        <v>210543</v>
      </c>
      <c r="P63" s="89">
        <f aca="true" t="shared" si="7" ref="P63:P68">N63/O63*100</f>
        <v>76.61237846900633</v>
      </c>
    </row>
    <row r="64" spans="1:16" ht="12.75">
      <c r="A64" s="93" t="s">
        <v>7</v>
      </c>
      <c r="B64" s="47">
        <v>2303</v>
      </c>
      <c r="C64" s="47">
        <v>577</v>
      </c>
      <c r="D64" s="47">
        <v>4478</v>
      </c>
      <c r="E64" s="47">
        <v>8560</v>
      </c>
      <c r="F64" s="47">
        <v>0</v>
      </c>
      <c r="G64" s="47">
        <v>1921</v>
      </c>
      <c r="H64" s="47">
        <v>5695</v>
      </c>
      <c r="I64" s="47">
        <v>104</v>
      </c>
      <c r="J64" s="47">
        <v>1749</v>
      </c>
      <c r="K64" s="47"/>
      <c r="L64" s="47"/>
      <c r="M64" s="47"/>
      <c r="N64" s="47">
        <f>SUM(B64:M64)</f>
        <v>25387</v>
      </c>
      <c r="O64" s="47">
        <v>32115</v>
      </c>
      <c r="P64" s="89">
        <f t="shared" si="7"/>
        <v>79.05028802740152</v>
      </c>
    </row>
    <row r="65" spans="1:16" ht="12.75">
      <c r="A65" s="93" t="s">
        <v>8</v>
      </c>
      <c r="B65" s="47">
        <v>3435</v>
      </c>
      <c r="C65" s="47">
        <v>2765</v>
      </c>
      <c r="D65" s="47">
        <v>866</v>
      </c>
      <c r="E65" s="47">
        <v>1111</v>
      </c>
      <c r="F65" s="47">
        <v>945</v>
      </c>
      <c r="G65" s="47">
        <v>1076</v>
      </c>
      <c r="H65" s="47">
        <v>1156</v>
      </c>
      <c r="I65" s="47">
        <v>1077</v>
      </c>
      <c r="J65" s="47">
        <v>1084</v>
      </c>
      <c r="K65" s="47"/>
      <c r="L65" s="47"/>
      <c r="M65" s="47"/>
      <c r="N65" s="47">
        <f>SUM(B65:M65)</f>
        <v>13515</v>
      </c>
      <c r="O65" s="47">
        <v>12336</v>
      </c>
      <c r="P65" s="89">
        <f t="shared" si="7"/>
        <v>109.55739299610896</v>
      </c>
    </row>
    <row r="66" spans="1:16" ht="12.75">
      <c r="A66" s="93" t="s">
        <v>9</v>
      </c>
      <c r="B66" s="47">
        <v>793</v>
      </c>
      <c r="C66" s="47">
        <v>2865</v>
      </c>
      <c r="D66" s="47">
        <v>38466</v>
      </c>
      <c r="E66" s="47">
        <v>8016</v>
      </c>
      <c r="F66" s="47">
        <v>0</v>
      </c>
      <c r="G66" s="47">
        <v>37801</v>
      </c>
      <c r="H66" s="47">
        <v>63541</v>
      </c>
      <c r="I66" s="47">
        <v>0</v>
      </c>
      <c r="J66" s="47">
        <v>12092</v>
      </c>
      <c r="K66" s="47"/>
      <c r="L66" s="47"/>
      <c r="M66" s="47"/>
      <c r="N66" s="47">
        <f>SUM(B66:M66)</f>
        <v>163574</v>
      </c>
      <c r="O66" s="47">
        <v>231660</v>
      </c>
      <c r="P66" s="89">
        <f t="shared" si="7"/>
        <v>70.60951394284729</v>
      </c>
    </row>
    <row r="67" spans="1:16" ht="12.75">
      <c r="A67" s="93" t="s">
        <v>10</v>
      </c>
      <c r="B67" s="47">
        <v>60233</v>
      </c>
      <c r="C67" s="47">
        <v>39422</v>
      </c>
      <c r="D67" s="47">
        <v>16317</v>
      </c>
      <c r="E67" s="47">
        <v>42836</v>
      </c>
      <c r="F67" s="47">
        <v>40371</v>
      </c>
      <c r="G67" s="47">
        <v>0</v>
      </c>
      <c r="H67" s="47">
        <v>8097</v>
      </c>
      <c r="I67" s="47">
        <v>46484</v>
      </c>
      <c r="J67" s="47">
        <v>25357</v>
      </c>
      <c r="K67" s="47"/>
      <c r="L67" s="47"/>
      <c r="M67" s="47"/>
      <c r="N67" s="47">
        <f>SUM(B67:M67)</f>
        <v>279117</v>
      </c>
      <c r="O67" s="47">
        <v>365471</v>
      </c>
      <c r="P67" s="89">
        <f t="shared" si="7"/>
        <v>76.37185987397085</v>
      </c>
    </row>
    <row r="68" spans="1:16" ht="12.75">
      <c r="A68" s="48" t="s">
        <v>122</v>
      </c>
      <c r="B68" s="48">
        <f aca="true" t="shared" si="8" ref="B68:G68">SUM(B63:B67)</f>
        <v>93480</v>
      </c>
      <c r="C68" s="48">
        <f t="shared" si="8"/>
        <v>61307</v>
      </c>
      <c r="D68" s="48">
        <f t="shared" si="8"/>
        <v>74914</v>
      </c>
      <c r="E68" s="48">
        <f t="shared" si="8"/>
        <v>72475</v>
      </c>
      <c r="F68" s="48">
        <f t="shared" si="8"/>
        <v>59047</v>
      </c>
      <c r="G68" s="48">
        <f t="shared" si="8"/>
        <v>60782</v>
      </c>
      <c r="H68" s="48">
        <f>SUM(H63:H67)</f>
        <v>98297</v>
      </c>
      <c r="I68" s="48">
        <f>SUM(I63:I67)</f>
        <v>66689</v>
      </c>
      <c r="J68" s="48">
        <f>SUM(J63:J67)</f>
        <v>55904</v>
      </c>
      <c r="K68" s="48"/>
      <c r="L68" s="48"/>
      <c r="M68" s="48"/>
      <c r="N68" s="48">
        <f>SUM(N63:N67)</f>
        <v>642895</v>
      </c>
      <c r="O68" s="48">
        <f>SUM(O63:O67)</f>
        <v>852125</v>
      </c>
      <c r="P68" s="90">
        <f t="shared" si="7"/>
        <v>75.44609065571366</v>
      </c>
    </row>
    <row r="69" spans="1:16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1"/>
    </row>
    <row r="70" spans="1:16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1"/>
    </row>
    <row r="71" ht="12.75">
      <c r="F71" s="15"/>
    </row>
  </sheetData>
  <mergeCells count="2">
    <mergeCell ref="A1:P1"/>
    <mergeCell ref="A41:P41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40" max="255" man="1"/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6"/>
  <sheetViews>
    <sheetView workbookViewId="0" topLeftCell="A1">
      <selection activeCell="A1" sqref="A1:G1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60" t="s">
        <v>599</v>
      </c>
      <c r="B1" s="560"/>
      <c r="C1" s="560"/>
      <c r="D1" s="560"/>
      <c r="E1" s="560"/>
      <c r="F1" s="560"/>
      <c r="G1" s="560"/>
      <c r="I1" s="8"/>
    </row>
    <row r="2" spans="1:9" ht="18">
      <c r="A2" s="468"/>
      <c r="B2" s="468"/>
      <c r="C2" s="468"/>
      <c r="D2" s="468"/>
      <c r="E2" s="468"/>
      <c r="F2" s="468"/>
      <c r="G2" s="468"/>
      <c r="I2" s="8"/>
    </row>
    <row r="3" ht="12" customHeight="1">
      <c r="G3" s="24" t="s">
        <v>106</v>
      </c>
    </row>
    <row r="4" ht="12.75" hidden="1">
      <c r="G4" s="24"/>
    </row>
    <row r="5" spans="1:7" ht="25.5" customHeight="1">
      <c r="A5" s="588" t="s">
        <v>84</v>
      </c>
      <c r="B5" s="589"/>
      <c r="C5" s="590"/>
      <c r="D5" s="52" t="s">
        <v>126</v>
      </c>
      <c r="E5" s="59" t="s">
        <v>127</v>
      </c>
      <c r="F5" s="5" t="s">
        <v>2</v>
      </c>
      <c r="G5" s="51" t="s">
        <v>128</v>
      </c>
    </row>
    <row r="6" spans="1:256" s="29" customFormat="1" ht="12.75">
      <c r="A6" s="568" t="s">
        <v>70</v>
      </c>
      <c r="B6" s="569"/>
      <c r="C6" s="570"/>
      <c r="D6" s="243">
        <v>111103</v>
      </c>
      <c r="E6" s="448">
        <f>E40+E49</f>
        <v>129006</v>
      </c>
      <c r="F6" s="448">
        <f>F51</f>
        <v>39670</v>
      </c>
      <c r="G6" s="63">
        <f aca="true" t="shared" si="0" ref="G6:G27">F6/E6*100</f>
        <v>30.750507728322713</v>
      </c>
      <c r="O6" s="84"/>
      <c r="P6" s="22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65" t="s">
        <v>71</v>
      </c>
      <c r="B7" s="566"/>
      <c r="C7" s="567"/>
      <c r="D7" s="243">
        <f>D144</f>
        <v>3595130</v>
      </c>
      <c r="E7" s="448">
        <f>E144</f>
        <v>3905681</v>
      </c>
      <c r="F7" s="448">
        <f>F144</f>
        <v>2938188</v>
      </c>
      <c r="G7" s="63">
        <f t="shared" si="0"/>
        <v>75.22857089455078</v>
      </c>
      <c r="O7" s="84"/>
      <c r="P7" s="172"/>
      <c r="Q7" s="15"/>
      <c r="R7" s="17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68" t="s">
        <v>72</v>
      </c>
      <c r="B8" s="569"/>
      <c r="C8" s="570"/>
      <c r="D8" s="243">
        <f>D176</f>
        <v>117094</v>
      </c>
      <c r="E8" s="448">
        <f>E176</f>
        <v>134315</v>
      </c>
      <c r="F8" s="448">
        <f>F176</f>
        <v>87175</v>
      </c>
      <c r="G8" s="63">
        <f t="shared" si="0"/>
        <v>64.90339872687339</v>
      </c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68" t="s">
        <v>73</v>
      </c>
      <c r="B9" s="569"/>
      <c r="C9" s="570"/>
      <c r="D9" s="243">
        <v>416548</v>
      </c>
      <c r="E9" s="448">
        <f>E204</f>
        <v>499927</v>
      </c>
      <c r="F9" s="448">
        <f>F204</f>
        <v>299060</v>
      </c>
      <c r="G9" s="63">
        <f t="shared" si="0"/>
        <v>59.82073382713876</v>
      </c>
      <c r="I9" s="84"/>
      <c r="O9" s="84"/>
      <c r="P9" s="22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68" t="s">
        <v>74</v>
      </c>
      <c r="B10" s="569"/>
      <c r="C10" s="570"/>
      <c r="D10" s="243">
        <f>D222</f>
        <v>5200</v>
      </c>
      <c r="E10" s="448">
        <f>E222</f>
        <v>9256</v>
      </c>
      <c r="F10" s="448">
        <f>F222</f>
        <v>5272</v>
      </c>
      <c r="G10" s="63">
        <f t="shared" si="0"/>
        <v>56.95764909248056</v>
      </c>
      <c r="O10" s="84"/>
      <c r="P10" s="2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68" t="s">
        <v>75</v>
      </c>
      <c r="B11" s="569"/>
      <c r="C11" s="570"/>
      <c r="D11" s="243">
        <f>D238</f>
        <v>1728</v>
      </c>
      <c r="E11" s="448">
        <f>E238</f>
        <v>1728</v>
      </c>
      <c r="F11" s="448">
        <f>F238</f>
        <v>0</v>
      </c>
      <c r="G11" s="63">
        <f t="shared" si="0"/>
        <v>0</v>
      </c>
      <c r="O11" s="84"/>
      <c r="P11" s="17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68" t="s">
        <v>76</v>
      </c>
      <c r="B12" s="569"/>
      <c r="C12" s="570"/>
      <c r="D12" s="520">
        <v>1056303</v>
      </c>
      <c r="E12" s="448">
        <f>E259</f>
        <v>1062225</v>
      </c>
      <c r="F12" s="448">
        <f>F259</f>
        <v>792103</v>
      </c>
      <c r="G12" s="63">
        <f t="shared" si="0"/>
        <v>74.57017110310903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68" t="s">
        <v>77</v>
      </c>
      <c r="B13" s="569"/>
      <c r="C13" s="570"/>
      <c r="D13" s="243">
        <f>D292</f>
        <v>324588</v>
      </c>
      <c r="E13" s="448">
        <f>E292</f>
        <v>338758</v>
      </c>
      <c r="F13" s="448">
        <f>F292</f>
        <v>260335</v>
      </c>
      <c r="G13" s="63">
        <f t="shared" si="0"/>
        <v>76.84984561250215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68" t="s">
        <v>78</v>
      </c>
      <c r="B14" s="569"/>
      <c r="C14" s="570"/>
      <c r="D14" s="243">
        <f>D313</f>
        <v>15510</v>
      </c>
      <c r="E14" s="448">
        <f>E313</f>
        <v>16807</v>
      </c>
      <c r="F14" s="448">
        <f>F313</f>
        <v>13514</v>
      </c>
      <c r="G14" s="63">
        <f t="shared" si="0"/>
        <v>80.40697328494079</v>
      </c>
      <c r="O14" s="84"/>
      <c r="P14" s="17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68" t="s">
        <v>79</v>
      </c>
      <c r="B15" s="569"/>
      <c r="C15" s="570"/>
      <c r="D15" s="243">
        <f>D355</f>
        <v>39190</v>
      </c>
      <c r="E15" s="448">
        <f>E355</f>
        <v>40203</v>
      </c>
      <c r="F15" s="448">
        <f>F355</f>
        <v>24847</v>
      </c>
      <c r="G15" s="63">
        <f t="shared" si="0"/>
        <v>61.80384548416785</v>
      </c>
      <c r="O15" s="84"/>
      <c r="P15" s="17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68" t="s">
        <v>80</v>
      </c>
      <c r="B16" s="569"/>
      <c r="C16" s="570"/>
      <c r="D16" s="243">
        <f>D380</f>
        <v>210786</v>
      </c>
      <c r="E16" s="448">
        <f>E380</f>
        <v>273854</v>
      </c>
      <c r="F16" s="448">
        <f>F380</f>
        <v>196353</v>
      </c>
      <c r="G16" s="63">
        <f t="shared" si="0"/>
        <v>71.69988387973154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65" t="s">
        <v>150</v>
      </c>
      <c r="B17" s="566"/>
      <c r="C17" s="567"/>
      <c r="D17" s="243">
        <f>D417</f>
        <v>648618</v>
      </c>
      <c r="E17" s="448">
        <f>E417</f>
        <v>810261</v>
      </c>
      <c r="F17" s="448">
        <f>F417</f>
        <v>324302</v>
      </c>
      <c r="G17" s="63">
        <f t="shared" si="0"/>
        <v>40.024387203629445</v>
      </c>
      <c r="O17" s="84"/>
      <c r="P17" s="172"/>
      <c r="Q17" s="15"/>
      <c r="R17" s="15"/>
      <c r="S17" s="15"/>
      <c r="T17" s="15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568" t="s">
        <v>81</v>
      </c>
      <c r="B18" s="569"/>
      <c r="C18" s="570"/>
      <c r="D18" s="243">
        <f>D440</f>
        <v>87834</v>
      </c>
      <c r="E18" s="448">
        <f>E440</f>
        <v>93057</v>
      </c>
      <c r="F18" s="448">
        <f>F440</f>
        <v>53030</v>
      </c>
      <c r="G18" s="63">
        <f>F18/E18*100</f>
        <v>56.98657811878741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356" t="s">
        <v>382</v>
      </c>
      <c r="B19" s="357"/>
      <c r="C19" s="358"/>
      <c r="D19" s="243">
        <f>D460</f>
        <v>22950</v>
      </c>
      <c r="E19" s="448">
        <f>E460</f>
        <v>27533</v>
      </c>
      <c r="F19" s="448">
        <f>F460</f>
        <v>11961</v>
      </c>
      <c r="G19" s="63">
        <f>F19/E19*100</f>
        <v>43.442414557076965</v>
      </c>
      <c r="O19" s="84"/>
      <c r="P19" s="17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565" t="s">
        <v>383</v>
      </c>
      <c r="B20" s="566"/>
      <c r="C20" s="567"/>
      <c r="D20" s="243">
        <f>D470</f>
        <v>161</v>
      </c>
      <c r="E20" s="448">
        <f>E470</f>
        <v>161</v>
      </c>
      <c r="F20" s="448">
        <f>F470</f>
        <v>1</v>
      </c>
      <c r="G20" s="63">
        <f>F20/E20*100</f>
        <v>0.6211180124223602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319" t="s">
        <v>364</v>
      </c>
      <c r="B21" s="324"/>
      <c r="C21" s="320"/>
      <c r="D21" s="325">
        <f>SUM(D6:D20)</f>
        <v>6652743</v>
      </c>
      <c r="E21" s="445">
        <f>SUM(E6:E20)</f>
        <v>7342772</v>
      </c>
      <c r="F21" s="445">
        <f>SUM(F6:F20)</f>
        <v>5045811</v>
      </c>
      <c r="G21" s="123">
        <f t="shared" si="0"/>
        <v>68.71806723673294</v>
      </c>
      <c r="O21" s="84"/>
      <c r="P21" s="15"/>
      <c r="Q21" s="172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68" t="s">
        <v>82</v>
      </c>
      <c r="B22" s="569"/>
      <c r="C22" s="570"/>
      <c r="D22" s="243">
        <f>D475+D476+D477</f>
        <v>127748</v>
      </c>
      <c r="E22" s="448">
        <f>E475+E476+E477</f>
        <v>54629</v>
      </c>
      <c r="F22" s="448" t="s">
        <v>313</v>
      </c>
      <c r="G22" s="63" t="s">
        <v>313</v>
      </c>
      <c r="O22" s="84"/>
      <c r="P22" s="17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83" t="s">
        <v>299</v>
      </c>
      <c r="B23" s="584"/>
      <c r="C23" s="585"/>
      <c r="D23" s="244">
        <f>D475</f>
        <v>89748</v>
      </c>
      <c r="E23" s="458">
        <f>E475</f>
        <v>37676</v>
      </c>
      <c r="F23" s="458" t="str">
        <f>F475</f>
        <v>*****</v>
      </c>
      <c r="G23" s="63" t="s">
        <v>313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83" t="s">
        <v>300</v>
      </c>
      <c r="B24" s="584"/>
      <c r="C24" s="585"/>
      <c r="D24" s="244">
        <f aca="true" t="shared" si="1" ref="D24:F25">D476</f>
        <v>30000</v>
      </c>
      <c r="E24" s="458">
        <f>E476</f>
        <v>12023</v>
      </c>
      <c r="F24" s="458" t="str">
        <f t="shared" si="1"/>
        <v>*****</v>
      </c>
      <c r="G24" s="63" t="s">
        <v>313</v>
      </c>
      <c r="O24" s="8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83" t="s">
        <v>301</v>
      </c>
      <c r="B25" s="584"/>
      <c r="C25" s="585"/>
      <c r="D25" s="244">
        <f t="shared" si="1"/>
        <v>8000</v>
      </c>
      <c r="E25" s="458">
        <f>E477</f>
        <v>4930</v>
      </c>
      <c r="F25" s="458" t="str">
        <f t="shared" si="1"/>
        <v>*****</v>
      </c>
      <c r="G25" s="63" t="s">
        <v>313</v>
      </c>
      <c r="O25" s="84"/>
      <c r="P25" s="15"/>
      <c r="Q25" s="15"/>
      <c r="R25" s="17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596" t="s">
        <v>500</v>
      </c>
      <c r="B26" s="597"/>
      <c r="C26" s="598"/>
      <c r="D26" s="245">
        <v>0</v>
      </c>
      <c r="E26" s="476">
        <v>26163</v>
      </c>
      <c r="F26" s="476">
        <f>F483</f>
        <v>26511</v>
      </c>
      <c r="G26" s="63">
        <f>F26/E26*100</f>
        <v>101.3301226923518</v>
      </c>
      <c r="O26" s="8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9" customFormat="1" ht="12.75">
      <c r="A27" s="561" t="s">
        <v>83</v>
      </c>
      <c r="B27" s="586"/>
      <c r="C27" s="587"/>
      <c r="D27" s="122">
        <f>D21+D22</f>
        <v>6780491</v>
      </c>
      <c r="E27" s="122">
        <f>E21+E22+E26</f>
        <v>7423564</v>
      </c>
      <c r="F27" s="122">
        <f>SUM(F6:F20)+F26</f>
        <v>5072322</v>
      </c>
      <c r="G27" s="123">
        <f t="shared" si="0"/>
        <v>68.32731555894178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2.75">
      <c r="G28" s="15"/>
    </row>
    <row r="29" ht="12.75">
      <c r="G29" s="15"/>
    </row>
    <row r="30" spans="1:256" s="29" customFormat="1" ht="15.75">
      <c r="A30" s="74" t="s">
        <v>245</v>
      </c>
      <c r="D30" s="84"/>
      <c r="E30" s="84"/>
      <c r="F30" s="8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ht="12.75" customHeight="1">
      <c r="A31" s="74"/>
    </row>
    <row r="32" spans="1:5" ht="12.75">
      <c r="A32" s="563" t="s">
        <v>37</v>
      </c>
      <c r="B32" s="563"/>
      <c r="E32" s="84"/>
    </row>
    <row r="33" spans="1:2" ht="12.75">
      <c r="A33" s="75"/>
      <c r="B33" s="22"/>
    </row>
    <row r="34" spans="1:15" ht="25.5">
      <c r="A34" s="7" t="s">
        <v>11</v>
      </c>
      <c r="B34" s="7" t="s">
        <v>12</v>
      </c>
      <c r="C34" s="5" t="s">
        <v>13</v>
      </c>
      <c r="D34" s="52" t="s">
        <v>126</v>
      </c>
      <c r="E34" s="59" t="s">
        <v>127</v>
      </c>
      <c r="F34" s="5" t="s">
        <v>2</v>
      </c>
      <c r="G34" s="51" t="s">
        <v>128</v>
      </c>
      <c r="O34" s="84"/>
    </row>
    <row r="35" spans="1:256" s="29" customFormat="1" ht="12.75">
      <c r="A35" s="146" t="s">
        <v>14</v>
      </c>
      <c r="B35" s="147">
        <v>1036</v>
      </c>
      <c r="C35" s="148" t="s">
        <v>408</v>
      </c>
      <c r="D35" s="335">
        <v>19364</v>
      </c>
      <c r="E35" s="187">
        <v>39364</v>
      </c>
      <c r="F35" s="477">
        <v>0</v>
      </c>
      <c r="G35" s="188">
        <f aca="true" t="shared" si="2" ref="G35:G40">F35/E35*100</f>
        <v>0</v>
      </c>
      <c r="O35" s="84" t="s">
        <v>257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14</v>
      </c>
      <c r="B36" s="147">
        <v>1037</v>
      </c>
      <c r="C36" s="149" t="s">
        <v>356</v>
      </c>
      <c r="D36" s="335">
        <v>34299</v>
      </c>
      <c r="E36" s="187">
        <v>14299</v>
      </c>
      <c r="F36" s="477">
        <v>0</v>
      </c>
      <c r="G36" s="188">
        <f t="shared" si="2"/>
        <v>0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14</v>
      </c>
      <c r="B37" s="147">
        <v>1019</v>
      </c>
      <c r="C37" s="148" t="s">
        <v>311</v>
      </c>
      <c r="D37" s="336">
        <v>180</v>
      </c>
      <c r="E37" s="187">
        <v>345</v>
      </c>
      <c r="F37" s="477">
        <v>28</v>
      </c>
      <c r="G37" s="188">
        <f t="shared" si="2"/>
        <v>8.115942028985506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14</v>
      </c>
      <c r="B38" s="147">
        <v>1039</v>
      </c>
      <c r="C38" s="149" t="s">
        <v>129</v>
      </c>
      <c r="D38" s="337">
        <v>360</v>
      </c>
      <c r="E38" s="187">
        <v>360</v>
      </c>
      <c r="F38" s="477">
        <v>104</v>
      </c>
      <c r="G38" s="188">
        <f t="shared" si="2"/>
        <v>28.888888888888886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14</v>
      </c>
      <c r="B39" s="147">
        <v>2399</v>
      </c>
      <c r="C39" s="148" t="s">
        <v>15</v>
      </c>
      <c r="D39" s="337">
        <v>200</v>
      </c>
      <c r="E39" s="187">
        <v>200</v>
      </c>
      <c r="F39" s="477">
        <v>202</v>
      </c>
      <c r="G39" s="188">
        <f>F39/E39*100</f>
        <v>101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0"/>
      <c r="B40" s="247"/>
      <c r="C40" s="246" t="s">
        <v>314</v>
      </c>
      <c r="D40" s="231">
        <f>SUM(D35:D39)</f>
        <v>54403</v>
      </c>
      <c r="E40" s="232">
        <f>SUM(E35:E39)</f>
        <v>54568</v>
      </c>
      <c r="F40" s="449">
        <f>SUM(F35:F39)</f>
        <v>334</v>
      </c>
      <c r="G40" s="131">
        <f t="shared" si="2"/>
        <v>0.6120803401260813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4"/>
      <c r="D41" s="205"/>
      <c r="E41" s="72"/>
      <c r="F41" s="206"/>
      <c r="G41" s="207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563" t="s">
        <v>276</v>
      </c>
      <c r="B42" s="563"/>
      <c r="C42" s="563"/>
      <c r="D42" s="16"/>
      <c r="E42" s="69"/>
      <c r="F42" s="204"/>
      <c r="G42" s="205"/>
      <c r="H42" s="72"/>
      <c r="I42" s="206"/>
      <c r="J42" s="207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4"/>
      <c r="D43" s="205"/>
      <c r="E43" s="72"/>
      <c r="F43" s="475"/>
      <c r="G43" s="207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11</v>
      </c>
      <c r="B44" s="7" t="s">
        <v>12</v>
      </c>
      <c r="C44" s="5" t="s">
        <v>13</v>
      </c>
      <c r="D44" s="52" t="s">
        <v>126</v>
      </c>
      <c r="E44" s="59" t="s">
        <v>127</v>
      </c>
      <c r="F44" s="5" t="s">
        <v>2</v>
      </c>
      <c r="G44" s="51" t="s">
        <v>128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19" customFormat="1" ht="12.75">
      <c r="A45" s="151">
        <v>20</v>
      </c>
      <c r="B45" s="151">
        <v>2321</v>
      </c>
      <c r="C45" s="152" t="s">
        <v>310</v>
      </c>
      <c r="D45" s="338">
        <v>46700</v>
      </c>
      <c r="E45" s="192">
        <v>50700</v>
      </c>
      <c r="F45" s="370">
        <v>38484</v>
      </c>
      <c r="G45" s="188">
        <f>F45/E45*100</f>
        <v>75.90532544378699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19" customFormat="1" ht="12.75">
      <c r="A46" s="151">
        <v>20</v>
      </c>
      <c r="B46" s="151">
        <v>2332</v>
      </c>
      <c r="C46" s="152" t="s">
        <v>504</v>
      </c>
      <c r="D46" s="338">
        <v>0</v>
      </c>
      <c r="E46" s="192">
        <v>5000</v>
      </c>
      <c r="F46" s="370">
        <v>0</v>
      </c>
      <c r="G46" s="188">
        <v>0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s="219" customFormat="1" ht="12.75">
      <c r="A47" s="146" t="s">
        <v>14</v>
      </c>
      <c r="B47" s="147">
        <v>2399</v>
      </c>
      <c r="C47" s="148" t="s">
        <v>15</v>
      </c>
      <c r="D47" s="335">
        <v>10000</v>
      </c>
      <c r="E47" s="187">
        <v>17583</v>
      </c>
      <c r="F47" s="370">
        <v>0</v>
      </c>
      <c r="G47" s="188">
        <f>F47/E47*100</f>
        <v>0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9" customFormat="1" ht="12.75">
      <c r="A48" s="146" t="s">
        <v>14</v>
      </c>
      <c r="B48" s="147">
        <v>3799</v>
      </c>
      <c r="C48" s="148" t="s">
        <v>414</v>
      </c>
      <c r="D48" s="335">
        <v>0</v>
      </c>
      <c r="E48" s="187">
        <v>1155</v>
      </c>
      <c r="F48" s="370">
        <v>852</v>
      </c>
      <c r="G48" s="188">
        <f>F48/E48*100</f>
        <v>73.76623376623377</v>
      </c>
      <c r="O48" s="8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30"/>
      <c r="B49" s="247"/>
      <c r="C49" s="246" t="s">
        <v>315</v>
      </c>
      <c r="D49" s="231">
        <f>SUM(D45:D48)</f>
        <v>56700</v>
      </c>
      <c r="E49" s="232">
        <f>SUM(E45:E48)</f>
        <v>74438</v>
      </c>
      <c r="F49" s="449">
        <f>SUM(F45:F48)</f>
        <v>39336</v>
      </c>
      <c r="G49" s="188">
        <f>F49/E49*100</f>
        <v>52.84397753835407</v>
      </c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9"/>
      <c r="C50" s="234"/>
      <c r="D50" s="235"/>
      <c r="E50" s="236"/>
      <c r="F50" s="237"/>
      <c r="G50" s="238"/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39"/>
      <c r="B51" s="249"/>
      <c r="C51" s="248" t="s">
        <v>316</v>
      </c>
      <c r="D51" s="240">
        <f>D40+D49</f>
        <v>111103</v>
      </c>
      <c r="E51" s="241">
        <f>E40+E49</f>
        <v>129006</v>
      </c>
      <c r="F51" s="242">
        <f>F40+F49</f>
        <v>39670</v>
      </c>
      <c r="G51" s="10">
        <f>F51/E51*100</f>
        <v>30.750507728322713</v>
      </c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9"/>
      <c r="C52" s="234"/>
      <c r="D52" s="235"/>
      <c r="E52" s="236"/>
      <c r="F52" s="237"/>
      <c r="G52" s="23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7" ht="15.75">
      <c r="A53" s="74" t="s">
        <v>16</v>
      </c>
      <c r="B53" s="29"/>
      <c r="C53" s="29"/>
      <c r="D53" s="84"/>
      <c r="E53" s="84"/>
      <c r="G53" s="29"/>
    </row>
    <row r="54" spans="1:256" s="132" customFormat="1" ht="15.75">
      <c r="A54" s="74"/>
      <c r="B54" s="29"/>
      <c r="C54" s="29"/>
      <c r="D54" s="84"/>
      <c r="E54" s="84"/>
      <c r="F54" s="84"/>
      <c r="G54" s="29"/>
      <c r="H54" s="29"/>
      <c r="I54" s="29"/>
      <c r="J54" s="29"/>
      <c r="K54" s="29"/>
      <c r="L54" s="29"/>
      <c r="M54" s="29"/>
      <c r="N54" s="29"/>
      <c r="O54" s="84" t="s">
        <v>253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32" customFormat="1" ht="12.75">
      <c r="A55" s="564" t="s">
        <v>37</v>
      </c>
      <c r="B55" s="564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76"/>
      <c r="B56" s="76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138" t="s">
        <v>124</v>
      </c>
      <c r="B57" s="29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25.5">
      <c r="A58" s="7" t="s">
        <v>11</v>
      </c>
      <c r="B58" s="7" t="s">
        <v>12</v>
      </c>
      <c r="C58" s="5" t="s">
        <v>13</v>
      </c>
      <c r="D58" s="52" t="s">
        <v>126</v>
      </c>
      <c r="E58" s="59" t="s">
        <v>127</v>
      </c>
      <c r="F58" s="5" t="s">
        <v>2</v>
      </c>
      <c r="G58" s="51" t="s">
        <v>128</v>
      </c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554" t="s">
        <v>17</v>
      </c>
      <c r="B59" s="44">
        <v>3114</v>
      </c>
      <c r="C59" s="34" t="s">
        <v>19</v>
      </c>
      <c r="D59" s="187">
        <v>11067</v>
      </c>
      <c r="E59" s="187">
        <v>11173</v>
      </c>
      <c r="F59" s="477">
        <v>8380</v>
      </c>
      <c r="G59" s="188">
        <f aca="true" t="shared" si="3" ref="G59:G71">F59/E59*100</f>
        <v>75.00223753691935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55"/>
      <c r="B60" s="44">
        <v>3116</v>
      </c>
      <c r="C60" s="34" t="s">
        <v>20</v>
      </c>
      <c r="D60" s="189">
        <v>3199</v>
      </c>
      <c r="E60" s="189">
        <v>3510</v>
      </c>
      <c r="F60" s="477">
        <v>2703</v>
      </c>
      <c r="G60" s="188">
        <f t="shared" si="3"/>
        <v>77.00854700854701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55"/>
      <c r="B61" s="44">
        <v>3121</v>
      </c>
      <c r="C61" s="34" t="s">
        <v>21</v>
      </c>
      <c r="D61" s="189">
        <v>47201</v>
      </c>
      <c r="E61" s="189">
        <v>48112</v>
      </c>
      <c r="F61" s="477">
        <v>36086</v>
      </c>
      <c r="G61" s="188">
        <f t="shared" si="3"/>
        <v>75.00415696707682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55"/>
      <c r="B62" s="44">
        <v>3122</v>
      </c>
      <c r="C62" s="34" t="s">
        <v>22</v>
      </c>
      <c r="D62" s="189">
        <v>90859</v>
      </c>
      <c r="E62" s="189">
        <v>90794</v>
      </c>
      <c r="F62" s="477">
        <v>68097</v>
      </c>
      <c r="G62" s="188">
        <f t="shared" si="3"/>
        <v>75.0016520915479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55"/>
      <c r="B63" s="44">
        <v>3123</v>
      </c>
      <c r="C63" s="34" t="s">
        <v>23</v>
      </c>
      <c r="D63" s="187">
        <v>113971</v>
      </c>
      <c r="E63" s="187">
        <v>114283</v>
      </c>
      <c r="F63" s="477">
        <v>85412</v>
      </c>
      <c r="G63" s="188">
        <f t="shared" si="3"/>
        <v>74.7372750102815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55"/>
      <c r="B64" s="44">
        <v>3125</v>
      </c>
      <c r="C64" s="34" t="s">
        <v>24</v>
      </c>
      <c r="D64" s="189">
        <v>3223</v>
      </c>
      <c r="E64" s="189">
        <v>3223</v>
      </c>
      <c r="F64" s="477">
        <v>2417</v>
      </c>
      <c r="G64" s="188">
        <f t="shared" si="3"/>
        <v>74.99224325162892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55"/>
      <c r="B65" s="44">
        <v>3145</v>
      </c>
      <c r="C65" s="34" t="s">
        <v>25</v>
      </c>
      <c r="D65" s="189">
        <v>3476</v>
      </c>
      <c r="E65" s="189">
        <v>3243</v>
      </c>
      <c r="F65" s="477">
        <v>2432</v>
      </c>
      <c r="G65" s="188">
        <f t="shared" si="3"/>
        <v>74.9922910884983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55"/>
      <c r="B66" s="147">
        <v>3146</v>
      </c>
      <c r="C66" s="150" t="s">
        <v>166</v>
      </c>
      <c r="D66" s="189">
        <v>4185</v>
      </c>
      <c r="E66" s="189">
        <v>4185</v>
      </c>
      <c r="F66" s="478">
        <v>3139</v>
      </c>
      <c r="G66" s="190">
        <f t="shared" si="3"/>
        <v>75.00597371565114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55"/>
      <c r="B67" s="44">
        <v>3147</v>
      </c>
      <c r="C67" s="34" t="s">
        <v>27</v>
      </c>
      <c r="D67" s="189">
        <v>3000</v>
      </c>
      <c r="E67" s="189">
        <v>3000</v>
      </c>
      <c r="F67" s="478">
        <v>3000</v>
      </c>
      <c r="G67" s="190">
        <f t="shared" si="3"/>
        <v>100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7" ht="12.75">
      <c r="A68" s="555"/>
      <c r="B68" s="44">
        <v>3150</v>
      </c>
      <c r="C68" s="34" t="s">
        <v>28</v>
      </c>
      <c r="D68" s="189">
        <v>3090</v>
      </c>
      <c r="E68" s="189">
        <v>3090</v>
      </c>
      <c r="F68" s="477">
        <v>2318</v>
      </c>
      <c r="G68" s="188">
        <f t="shared" si="3"/>
        <v>75.01618122977347</v>
      </c>
    </row>
    <row r="69" spans="1:18" ht="12.75">
      <c r="A69" s="555"/>
      <c r="B69" s="44">
        <v>3421</v>
      </c>
      <c r="C69" s="34" t="s">
        <v>30</v>
      </c>
      <c r="D69" s="259">
        <v>5747</v>
      </c>
      <c r="E69" s="380">
        <v>4847</v>
      </c>
      <c r="F69" s="477">
        <v>3700</v>
      </c>
      <c r="G69" s="188">
        <f t="shared" si="3"/>
        <v>76.33587786259542</v>
      </c>
      <c r="R69" s="15" t="s">
        <v>164</v>
      </c>
    </row>
    <row r="70" spans="1:256" s="132" customFormat="1" ht="12.75">
      <c r="A70" s="556"/>
      <c r="B70" s="44">
        <v>4322</v>
      </c>
      <c r="C70" s="34" t="s">
        <v>31</v>
      </c>
      <c r="D70" s="259">
        <v>19788</v>
      </c>
      <c r="E70" s="189">
        <v>19788</v>
      </c>
      <c r="F70" s="477">
        <v>14843</v>
      </c>
      <c r="G70" s="188">
        <f t="shared" si="3"/>
        <v>75.01010713563775</v>
      </c>
      <c r="H70" s="29"/>
      <c r="I70" s="29"/>
      <c r="J70" s="29"/>
      <c r="K70" s="29"/>
      <c r="L70" s="29"/>
      <c r="M70" s="29"/>
      <c r="N70" s="29"/>
      <c r="O70" s="8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32" customFormat="1" ht="12.75">
      <c r="A71" s="593" t="s">
        <v>32</v>
      </c>
      <c r="B71" s="594"/>
      <c r="C71" s="595"/>
      <c r="D71" s="292">
        <f>SUM(D59:D70)</f>
        <v>308806</v>
      </c>
      <c r="E71" s="292">
        <f>SUM(E59:E70)</f>
        <v>309248</v>
      </c>
      <c r="F71" s="459">
        <f>SUM(F59:F70)</f>
        <v>232527</v>
      </c>
      <c r="G71" s="131">
        <f t="shared" si="3"/>
        <v>75.19110875413907</v>
      </c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39"/>
      <c r="B72" s="39"/>
      <c r="C72" s="39"/>
      <c r="D72" s="53"/>
      <c r="E72" s="40"/>
      <c r="F72" s="40"/>
      <c r="G72" s="31"/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137" t="s">
        <v>350</v>
      </c>
      <c r="B73" s="16"/>
      <c r="C73" s="17"/>
      <c r="D73" s="54"/>
      <c r="E73" s="18"/>
      <c r="F73" s="84"/>
      <c r="G73" s="29"/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25.5">
      <c r="A74" s="7" t="s">
        <v>11</v>
      </c>
      <c r="B74" s="7" t="s">
        <v>12</v>
      </c>
      <c r="C74" s="5" t="s">
        <v>13</v>
      </c>
      <c r="D74" s="52" t="s">
        <v>126</v>
      </c>
      <c r="E74" s="59" t="s">
        <v>127</v>
      </c>
      <c r="F74" s="5" t="s">
        <v>2</v>
      </c>
      <c r="G74" s="51" t="s">
        <v>128</v>
      </c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12.75">
      <c r="A75" s="554" t="s">
        <v>17</v>
      </c>
      <c r="B75" s="151">
        <v>3111</v>
      </c>
      <c r="C75" s="152" t="s">
        <v>101</v>
      </c>
      <c r="D75" s="191">
        <v>0</v>
      </c>
      <c r="E75" s="191">
        <v>319392</v>
      </c>
      <c r="F75" s="370">
        <v>239628</v>
      </c>
      <c r="G75" s="201">
        <f aca="true" t="shared" si="4" ref="G75:G91">F75/E75*100</f>
        <v>75.02629996994288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55"/>
      <c r="B76" s="44">
        <v>3112</v>
      </c>
      <c r="C76" s="34" t="s">
        <v>18</v>
      </c>
      <c r="D76" s="28">
        <v>0</v>
      </c>
      <c r="E76" s="191">
        <v>1472</v>
      </c>
      <c r="F76" s="428">
        <v>1105</v>
      </c>
      <c r="G76" s="201">
        <f t="shared" si="4"/>
        <v>75.06793478260869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55"/>
      <c r="B77" s="44">
        <v>3113</v>
      </c>
      <c r="C77" s="34" t="s">
        <v>125</v>
      </c>
      <c r="D77" s="28">
        <v>0</v>
      </c>
      <c r="E77" s="191">
        <v>1660076</v>
      </c>
      <c r="F77" s="428">
        <v>1246280</v>
      </c>
      <c r="G77" s="201">
        <f t="shared" si="4"/>
        <v>75.0736713258911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55"/>
      <c r="B78" s="44">
        <v>3114</v>
      </c>
      <c r="C78" s="34" t="s">
        <v>19</v>
      </c>
      <c r="D78" s="28">
        <v>0</v>
      </c>
      <c r="E78" s="191">
        <v>86331</v>
      </c>
      <c r="F78" s="428">
        <v>64752</v>
      </c>
      <c r="G78" s="201">
        <f t="shared" si="4"/>
        <v>75.00434374674218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55"/>
      <c r="B79" s="44">
        <v>3116</v>
      </c>
      <c r="C79" s="34" t="s">
        <v>20</v>
      </c>
      <c r="D79" s="28">
        <v>0</v>
      </c>
      <c r="E79" s="191">
        <v>14325</v>
      </c>
      <c r="F79" s="428">
        <v>10744</v>
      </c>
      <c r="G79" s="201">
        <f t="shared" si="4"/>
        <v>75.00174520069808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55"/>
      <c r="B80" s="44">
        <v>3121</v>
      </c>
      <c r="C80" s="34" t="s">
        <v>21</v>
      </c>
      <c r="D80" s="28">
        <v>0</v>
      </c>
      <c r="E80" s="191">
        <v>223636</v>
      </c>
      <c r="F80" s="428">
        <v>167731</v>
      </c>
      <c r="G80" s="201">
        <f t="shared" si="4"/>
        <v>75.00178862079451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55"/>
      <c r="B81" s="44">
        <v>3122</v>
      </c>
      <c r="C81" s="34" t="s">
        <v>22</v>
      </c>
      <c r="D81" s="28">
        <v>0</v>
      </c>
      <c r="E81" s="191">
        <v>385735</v>
      </c>
      <c r="F81" s="428">
        <v>289303</v>
      </c>
      <c r="G81" s="201">
        <f t="shared" si="4"/>
        <v>75.00045367933944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 t="s">
        <v>334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55"/>
      <c r="B82" s="44">
        <v>3123</v>
      </c>
      <c r="C82" s="34" t="s">
        <v>23</v>
      </c>
      <c r="D82" s="28">
        <v>0</v>
      </c>
      <c r="E82" s="191">
        <v>419719</v>
      </c>
      <c r="F82" s="428">
        <v>314789</v>
      </c>
      <c r="G82" s="201">
        <f t="shared" si="4"/>
        <v>74.99994043633956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55"/>
      <c r="B83" s="44">
        <v>3125</v>
      </c>
      <c r="C83" s="34" t="s">
        <v>24</v>
      </c>
      <c r="D83" s="28">
        <v>0</v>
      </c>
      <c r="E83" s="191">
        <v>11162</v>
      </c>
      <c r="F83" s="428">
        <v>8372</v>
      </c>
      <c r="G83" s="201">
        <f t="shared" si="4"/>
        <v>75.00447948396345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55"/>
      <c r="B84" s="44">
        <v>3141</v>
      </c>
      <c r="C84" s="34" t="s">
        <v>157</v>
      </c>
      <c r="D84" s="28">
        <v>0</v>
      </c>
      <c r="E84" s="191">
        <v>11146</v>
      </c>
      <c r="F84" s="428">
        <v>8360</v>
      </c>
      <c r="G84" s="201">
        <f t="shared" si="4"/>
        <v>75.00448591422932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55"/>
      <c r="B85" s="44">
        <v>3145</v>
      </c>
      <c r="C85" s="34" t="s">
        <v>25</v>
      </c>
      <c r="D85" s="28">
        <v>0</v>
      </c>
      <c r="E85" s="191">
        <v>18008</v>
      </c>
      <c r="F85" s="428">
        <v>13506</v>
      </c>
      <c r="G85" s="201">
        <f t="shared" si="4"/>
        <v>75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25.5">
      <c r="A86" s="555"/>
      <c r="B86" s="161">
        <v>3146</v>
      </c>
      <c r="C86" s="150" t="s">
        <v>169</v>
      </c>
      <c r="D86" s="198">
        <v>0</v>
      </c>
      <c r="E86" s="339">
        <v>16678</v>
      </c>
      <c r="F86" s="394">
        <v>12509</v>
      </c>
      <c r="G86" s="201">
        <f t="shared" si="4"/>
        <v>75.00299796138626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3" customFormat="1" ht="12.75">
      <c r="A87" s="555"/>
      <c r="B87" s="44">
        <v>3150</v>
      </c>
      <c r="C87" s="34" t="s">
        <v>28</v>
      </c>
      <c r="D87" s="28">
        <v>0</v>
      </c>
      <c r="E87" s="191">
        <v>25359</v>
      </c>
      <c r="F87" s="428">
        <v>19019</v>
      </c>
      <c r="G87" s="201">
        <f t="shared" si="4"/>
        <v>74.99901415670965</v>
      </c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555"/>
      <c r="B88" s="44">
        <v>3231</v>
      </c>
      <c r="C88" s="34" t="s">
        <v>29</v>
      </c>
      <c r="D88" s="28">
        <v>0</v>
      </c>
      <c r="E88" s="191">
        <v>130910</v>
      </c>
      <c r="F88" s="428">
        <v>98185</v>
      </c>
      <c r="G88" s="201">
        <f t="shared" si="4"/>
        <v>75.00190970896035</v>
      </c>
    </row>
    <row r="89" spans="1:7" ht="12.75">
      <c r="A89" s="555"/>
      <c r="B89" s="44">
        <v>3299</v>
      </c>
      <c r="C89" s="34" t="s">
        <v>34</v>
      </c>
      <c r="D89" s="28">
        <v>3260624</v>
      </c>
      <c r="E89" s="341">
        <v>17786</v>
      </c>
      <c r="F89" s="428">
        <v>0</v>
      </c>
      <c r="G89" s="201">
        <f t="shared" si="4"/>
        <v>0</v>
      </c>
    </row>
    <row r="90" spans="1:7" ht="12.75">
      <c r="A90" s="555"/>
      <c r="B90" s="44">
        <v>3421</v>
      </c>
      <c r="C90" s="34" t="s">
        <v>30</v>
      </c>
      <c r="D90" s="28">
        <v>0</v>
      </c>
      <c r="E90" s="191">
        <v>32804</v>
      </c>
      <c r="F90" s="428">
        <v>24738</v>
      </c>
      <c r="G90" s="201">
        <f t="shared" si="4"/>
        <v>75.41153517863675</v>
      </c>
    </row>
    <row r="91" spans="1:20" ht="12.75">
      <c r="A91" s="556"/>
      <c r="B91" s="44">
        <v>4322</v>
      </c>
      <c r="C91" s="34" t="s">
        <v>31</v>
      </c>
      <c r="D91" s="28">
        <v>0</v>
      </c>
      <c r="E91" s="191">
        <v>51151</v>
      </c>
      <c r="F91" s="428">
        <v>38364</v>
      </c>
      <c r="G91" s="201">
        <f t="shared" si="4"/>
        <v>75.0014662469942</v>
      </c>
      <c r="T91" s="172"/>
    </row>
    <row r="92" spans="1:7" ht="12.75">
      <c r="A92" s="577" t="s">
        <v>108</v>
      </c>
      <c r="B92" s="578"/>
      <c r="C92" s="579"/>
      <c r="D92" s="293">
        <f>SUM(D75:D91)</f>
        <v>3260624</v>
      </c>
      <c r="E92" s="158">
        <f>SUM(E75:E91)</f>
        <v>3425690</v>
      </c>
      <c r="F92" s="460">
        <f>SUM(F75:F91)</f>
        <v>2557385</v>
      </c>
      <c r="G92" s="131">
        <f>F92/E92*100</f>
        <v>74.65313557268755</v>
      </c>
    </row>
    <row r="93" spans="1:7" ht="12.75">
      <c r="A93" s="557"/>
      <c r="B93" s="557"/>
      <c r="C93" s="557"/>
      <c r="D93" s="557"/>
      <c r="E93" s="557"/>
      <c r="F93" s="557"/>
      <c r="G93" s="557"/>
    </row>
    <row r="94" spans="1:256" s="132" customFormat="1" ht="12.75">
      <c r="A94" s="558"/>
      <c r="B94" s="558"/>
      <c r="C94" s="558"/>
      <c r="D94" s="558"/>
      <c r="E94" s="558"/>
      <c r="F94" s="558"/>
      <c r="G94" s="558"/>
      <c r="H94" s="29"/>
      <c r="I94" s="29"/>
      <c r="J94" s="29"/>
      <c r="K94" s="29"/>
      <c r="L94" s="29"/>
      <c r="M94" s="29"/>
      <c r="N94" s="29"/>
      <c r="O94" s="8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32" customFormat="1" ht="12.75">
      <c r="A95" s="562" t="s">
        <v>132</v>
      </c>
      <c r="B95" s="562"/>
      <c r="C95" s="562"/>
      <c r="D95" s="562"/>
      <c r="E95" s="562"/>
      <c r="F95" s="562"/>
      <c r="G95" s="562"/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25.5">
      <c r="A96" s="7" t="s">
        <v>11</v>
      </c>
      <c r="B96" s="7" t="s">
        <v>12</v>
      </c>
      <c r="C96" s="5" t="s">
        <v>13</v>
      </c>
      <c r="D96" s="52" t="s">
        <v>126</v>
      </c>
      <c r="E96" s="59" t="s">
        <v>127</v>
      </c>
      <c r="F96" s="5">
        <v>429</v>
      </c>
      <c r="G96" s="51" t="s">
        <v>128</v>
      </c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72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12.75">
      <c r="A97" s="554" t="s">
        <v>17</v>
      </c>
      <c r="B97" s="153">
        <v>3111</v>
      </c>
      <c r="C97" s="34" t="s">
        <v>101</v>
      </c>
      <c r="D97" s="28">
        <v>0</v>
      </c>
      <c r="E97" s="342">
        <v>500</v>
      </c>
      <c r="F97" s="428">
        <v>429</v>
      </c>
      <c r="G97" s="393">
        <f aca="true" t="shared" si="5" ref="G97:G108">F97/E97*100</f>
        <v>85.8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55"/>
      <c r="B98" s="67">
        <v>3121</v>
      </c>
      <c r="C98" s="34" t="s">
        <v>21</v>
      </c>
      <c r="D98" s="28">
        <v>0</v>
      </c>
      <c r="E98" s="342">
        <v>4164</v>
      </c>
      <c r="F98" s="428">
        <v>4094</v>
      </c>
      <c r="G98" s="393">
        <f t="shared" si="5"/>
        <v>98.31892411143131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55"/>
      <c r="B99" s="154">
        <v>3122</v>
      </c>
      <c r="C99" s="155" t="s">
        <v>22</v>
      </c>
      <c r="D99" s="28">
        <v>0</v>
      </c>
      <c r="E99" s="342">
        <v>44090</v>
      </c>
      <c r="F99" s="479">
        <v>43529</v>
      </c>
      <c r="G99" s="393">
        <f t="shared" si="5"/>
        <v>98.72760263098208</v>
      </c>
      <c r="H99" s="29"/>
      <c r="I99" s="29"/>
      <c r="J99" s="29"/>
      <c r="K99" s="29"/>
      <c r="L99" s="29"/>
      <c r="M99" s="29"/>
      <c r="N99" s="29"/>
      <c r="O99" s="84"/>
      <c r="P99" s="15"/>
      <c r="Q99" s="314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55"/>
      <c r="B100" s="44">
        <v>3123</v>
      </c>
      <c r="C100" s="34" t="s">
        <v>23</v>
      </c>
      <c r="D100" s="28">
        <v>0</v>
      </c>
      <c r="E100" s="342">
        <v>25950</v>
      </c>
      <c r="F100" s="479">
        <v>25599</v>
      </c>
      <c r="G100" s="393">
        <f t="shared" si="5"/>
        <v>98.64739884393063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25.5">
      <c r="A101" s="555"/>
      <c r="B101" s="170">
        <v>3141</v>
      </c>
      <c r="C101" s="157" t="s">
        <v>103</v>
      </c>
      <c r="D101" s="198">
        <v>0</v>
      </c>
      <c r="E101" s="339">
        <v>118</v>
      </c>
      <c r="F101" s="371">
        <v>41</v>
      </c>
      <c r="G101" s="393">
        <f t="shared" si="5"/>
        <v>34.74576271186441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555"/>
      <c r="B102" s="67">
        <v>3142</v>
      </c>
      <c r="C102" s="34" t="s">
        <v>102</v>
      </c>
      <c r="D102" s="28">
        <v>0</v>
      </c>
      <c r="E102" s="342">
        <v>2736</v>
      </c>
      <c r="F102" s="428">
        <v>2459</v>
      </c>
      <c r="G102" s="393">
        <f t="shared" si="5"/>
        <v>89.87573099415205</v>
      </c>
      <c r="H102" s="29"/>
      <c r="I102" s="29"/>
      <c r="J102" s="29"/>
      <c r="K102" s="29"/>
      <c r="L102" s="29"/>
      <c r="M102" s="29"/>
      <c r="N102" s="29"/>
      <c r="O102" s="84"/>
      <c r="P102" s="334" t="s">
        <v>368</v>
      </c>
      <c r="Q102" s="334"/>
      <c r="R102" s="334"/>
      <c r="S102" s="334"/>
    </row>
    <row r="103" spans="1:256" s="132" customFormat="1" ht="12.75">
      <c r="A103" s="555"/>
      <c r="B103" s="67">
        <v>3145</v>
      </c>
      <c r="C103" s="34" t="s">
        <v>25</v>
      </c>
      <c r="D103" s="28">
        <v>0</v>
      </c>
      <c r="E103" s="342">
        <v>3066</v>
      </c>
      <c r="F103" s="428">
        <v>2903</v>
      </c>
      <c r="G103" s="393">
        <f t="shared" si="5"/>
        <v>94.6836268754077</v>
      </c>
      <c r="O103" s="84"/>
      <c r="P103" s="334" t="s">
        <v>369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7" ht="12.75">
      <c r="A104" s="555"/>
      <c r="B104" s="67">
        <v>3150</v>
      </c>
      <c r="C104" s="34" t="s">
        <v>28</v>
      </c>
      <c r="D104" s="28">
        <v>0</v>
      </c>
      <c r="E104" s="342">
        <v>5485</v>
      </c>
      <c r="F104" s="428">
        <v>5274</v>
      </c>
      <c r="G104" s="393">
        <f t="shared" si="5"/>
        <v>96.1531449407475</v>
      </c>
    </row>
    <row r="105" spans="1:7" ht="12.75">
      <c r="A105" s="555"/>
      <c r="B105" s="67">
        <v>3231</v>
      </c>
      <c r="C105" s="34" t="s">
        <v>29</v>
      </c>
      <c r="D105" s="28">
        <v>0</v>
      </c>
      <c r="E105" s="342">
        <v>3347</v>
      </c>
      <c r="F105" s="428">
        <v>3276</v>
      </c>
      <c r="G105" s="393">
        <f t="shared" si="5"/>
        <v>97.87869734090229</v>
      </c>
    </row>
    <row r="106" spans="1:7" ht="12.75">
      <c r="A106" s="555"/>
      <c r="B106" s="67">
        <v>3421</v>
      </c>
      <c r="C106" s="34" t="s">
        <v>30</v>
      </c>
      <c r="D106" s="28">
        <v>0</v>
      </c>
      <c r="E106" s="342">
        <v>2019</v>
      </c>
      <c r="F106" s="428">
        <v>1949</v>
      </c>
      <c r="G106" s="393">
        <f t="shared" si="5"/>
        <v>96.53293709757305</v>
      </c>
    </row>
    <row r="107" spans="1:22" ht="12.75">
      <c r="A107" s="556"/>
      <c r="B107" s="67">
        <v>4322</v>
      </c>
      <c r="C107" s="34" t="s">
        <v>31</v>
      </c>
      <c r="D107" s="28">
        <v>0</v>
      </c>
      <c r="E107" s="342">
        <v>4575</v>
      </c>
      <c r="F107" s="428">
        <v>4505</v>
      </c>
      <c r="G107" s="393">
        <f t="shared" si="5"/>
        <v>98.46994535519126</v>
      </c>
      <c r="V107" s="172"/>
    </row>
    <row r="108" spans="1:7" ht="12.75">
      <c r="A108" s="577" t="s">
        <v>109</v>
      </c>
      <c r="B108" s="578"/>
      <c r="C108" s="579"/>
      <c r="D108" s="158" t="s">
        <v>130</v>
      </c>
      <c r="E108" s="372">
        <f>SUM(E97:E107)</f>
        <v>96050</v>
      </c>
      <c r="F108" s="372">
        <f>SUM(F97:F107)</f>
        <v>94058</v>
      </c>
      <c r="G108" s="461">
        <f t="shared" si="5"/>
        <v>97.92608016657991</v>
      </c>
    </row>
    <row r="109" spans="1:7" ht="12.75">
      <c r="A109" s="77"/>
      <c r="B109" s="41"/>
      <c r="C109" s="41"/>
      <c r="D109" s="55"/>
      <c r="E109" s="60"/>
      <c r="F109" s="37"/>
      <c r="G109" s="38"/>
    </row>
    <row r="110" spans="1:256" s="132" customFormat="1" ht="12.75">
      <c r="A110" s="29" t="s">
        <v>167</v>
      </c>
      <c r="B110"/>
      <c r="C110"/>
      <c r="D110" s="15"/>
      <c r="E110" s="15"/>
      <c r="F110" s="15"/>
      <c r="G110"/>
      <c r="H110" s="29" t="s">
        <v>244</v>
      </c>
      <c r="I110" s="29"/>
      <c r="J110" s="29"/>
      <c r="K110" s="29"/>
      <c r="L110" s="29"/>
      <c r="M110" s="29"/>
      <c r="N110" s="29"/>
      <c r="O110" s="84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32" customFormat="1" ht="25.5">
      <c r="A111" s="7" t="s">
        <v>11</v>
      </c>
      <c r="B111" s="7" t="s">
        <v>12</v>
      </c>
      <c r="C111" s="5" t="s">
        <v>13</v>
      </c>
      <c r="D111" s="52" t="s">
        <v>126</v>
      </c>
      <c r="E111" s="59" t="s">
        <v>127</v>
      </c>
      <c r="F111" s="5" t="s">
        <v>2</v>
      </c>
      <c r="G111" s="51" t="s">
        <v>128</v>
      </c>
      <c r="H111" s="29" t="s">
        <v>244</v>
      </c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12.75">
      <c r="A112" s="281"/>
      <c r="B112" s="283">
        <v>3112</v>
      </c>
      <c r="C112" s="34" t="s">
        <v>18</v>
      </c>
      <c r="D112" s="282">
        <v>0</v>
      </c>
      <c r="E112" s="192">
        <v>0</v>
      </c>
      <c r="F112" s="307">
        <v>0</v>
      </c>
      <c r="G112" s="201">
        <v>0</v>
      </c>
      <c r="H112" s="29"/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575">
        <v>30</v>
      </c>
      <c r="B113" s="33">
        <v>3113</v>
      </c>
      <c r="C113" s="34" t="s">
        <v>125</v>
      </c>
      <c r="D113" s="28">
        <v>0</v>
      </c>
      <c r="E113" s="192">
        <v>4830</v>
      </c>
      <c r="F113" s="428">
        <v>4830</v>
      </c>
      <c r="G113" s="202">
        <f aca="true" t="shared" si="6" ref="G113:G118">F113/E113*100</f>
        <v>100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575"/>
      <c r="B114" s="44">
        <v>3114</v>
      </c>
      <c r="C114" s="34" t="s">
        <v>19</v>
      </c>
      <c r="D114" s="28">
        <v>0</v>
      </c>
      <c r="E114" s="192">
        <v>709</v>
      </c>
      <c r="F114" s="428">
        <v>709</v>
      </c>
      <c r="G114" s="202">
        <f t="shared" si="6"/>
        <v>100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6" customFormat="1" ht="12.75">
      <c r="A115" s="575"/>
      <c r="B115" s="44">
        <v>3116</v>
      </c>
      <c r="C115" s="34" t="s">
        <v>20</v>
      </c>
      <c r="D115" s="194">
        <v>0</v>
      </c>
      <c r="E115" s="192">
        <v>100</v>
      </c>
      <c r="F115" s="428">
        <v>100</v>
      </c>
      <c r="G115" s="202">
        <f t="shared" si="6"/>
        <v>100</v>
      </c>
      <c r="H115" s="196"/>
      <c r="I115" s="196"/>
      <c r="J115" s="196"/>
      <c r="K115" s="196"/>
      <c r="L115" s="196"/>
      <c r="M115" s="196"/>
      <c r="N115" s="196"/>
      <c r="O115" s="84"/>
      <c r="P115" s="15"/>
      <c r="Q115" s="15"/>
      <c r="R115" s="15"/>
      <c r="S115" s="172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2" customFormat="1" ht="12.75">
      <c r="A116" s="575"/>
      <c r="B116" s="44">
        <v>3121</v>
      </c>
      <c r="C116" s="34" t="s">
        <v>21</v>
      </c>
      <c r="D116" s="194">
        <v>0</v>
      </c>
      <c r="E116" s="376">
        <v>2227</v>
      </c>
      <c r="F116" s="428">
        <v>1505</v>
      </c>
      <c r="G116" s="202">
        <f t="shared" si="6"/>
        <v>67.57970363718006</v>
      </c>
      <c r="H116" s="29" t="s">
        <v>244</v>
      </c>
      <c r="I116" s="29"/>
      <c r="J116" s="29"/>
      <c r="K116" s="29"/>
      <c r="L116" s="29"/>
      <c r="M116" s="29"/>
      <c r="N116" s="29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5" customFormat="1" ht="15.75" customHeight="1">
      <c r="A117" s="575"/>
      <c r="B117" s="44">
        <v>3122</v>
      </c>
      <c r="C117" s="34" t="s">
        <v>22</v>
      </c>
      <c r="D117" s="194">
        <v>0</v>
      </c>
      <c r="E117" s="428">
        <v>2228</v>
      </c>
      <c r="F117" s="428">
        <v>1534</v>
      </c>
      <c r="G117" s="202">
        <f t="shared" si="6"/>
        <v>68.85098743267505</v>
      </c>
      <c r="H117" s="169"/>
      <c r="I117" s="169"/>
      <c r="J117" s="169"/>
      <c r="K117" s="169"/>
      <c r="L117" s="169"/>
      <c r="M117" s="169"/>
      <c r="N117" s="169"/>
      <c r="O117" s="84"/>
      <c r="P117" s="172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2" customFormat="1" ht="12.75">
      <c r="A118" s="575"/>
      <c r="B118" s="44">
        <v>3123</v>
      </c>
      <c r="C118" s="34" t="s">
        <v>23</v>
      </c>
      <c r="D118" s="194">
        <v>0</v>
      </c>
      <c r="E118" s="192">
        <v>1701</v>
      </c>
      <c r="F118" s="428">
        <v>1111</v>
      </c>
      <c r="G118" s="202">
        <f t="shared" si="6"/>
        <v>65.31452087007642</v>
      </c>
      <c r="H118" s="29"/>
      <c r="I118" s="29"/>
      <c r="J118" s="29"/>
      <c r="K118" s="29"/>
      <c r="L118" s="29"/>
      <c r="M118" s="29"/>
      <c r="N118" s="29"/>
      <c r="O118" s="84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75"/>
      <c r="B119" s="44">
        <v>3125</v>
      </c>
      <c r="C119" s="34" t="s">
        <v>259</v>
      </c>
      <c r="D119" s="194">
        <v>0</v>
      </c>
      <c r="E119" s="192">
        <v>6</v>
      </c>
      <c r="F119" s="428">
        <v>6</v>
      </c>
      <c r="G119" s="202">
        <f aca="true" t="shared" si="7" ref="G119:G124">F119/E119*100</f>
        <v>100</v>
      </c>
      <c r="H119" s="29" t="s">
        <v>244</v>
      </c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575"/>
      <c r="B120" s="44">
        <v>3145</v>
      </c>
      <c r="C120" s="34" t="s">
        <v>363</v>
      </c>
      <c r="D120" s="194">
        <v>0</v>
      </c>
      <c r="E120" s="192">
        <v>6</v>
      </c>
      <c r="F120" s="428">
        <v>6</v>
      </c>
      <c r="G120" s="202">
        <f t="shared" si="7"/>
        <v>100</v>
      </c>
      <c r="H120" s="29"/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25.5">
      <c r="A121" s="575"/>
      <c r="B121" s="159">
        <v>3146</v>
      </c>
      <c r="C121" s="160" t="s">
        <v>26</v>
      </c>
      <c r="D121" s="195">
        <v>0</v>
      </c>
      <c r="E121" s="197">
        <v>777</v>
      </c>
      <c r="F121" s="480">
        <v>59</v>
      </c>
      <c r="G121" s="202">
        <f t="shared" si="7"/>
        <v>7.5933075933075935</v>
      </c>
      <c r="H121" s="29" t="s">
        <v>244</v>
      </c>
      <c r="I121" s="29"/>
      <c r="J121" s="29"/>
      <c r="K121" s="29"/>
      <c r="L121" s="29"/>
      <c r="M121" s="29"/>
      <c r="N121" s="29"/>
      <c r="O121" s="84"/>
      <c r="P121" s="216"/>
      <c r="Q121" s="172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29" customFormat="1" ht="12.75">
      <c r="A122" s="575"/>
      <c r="B122" s="44">
        <v>3147</v>
      </c>
      <c r="C122" s="34" t="s">
        <v>27</v>
      </c>
      <c r="D122" s="189">
        <v>0</v>
      </c>
      <c r="E122" s="192">
        <v>424</v>
      </c>
      <c r="F122" s="428">
        <v>424</v>
      </c>
      <c r="G122" s="202">
        <f t="shared" si="7"/>
        <v>100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29" customFormat="1" ht="12.75">
      <c r="A123" s="575"/>
      <c r="B123" s="44">
        <v>3149</v>
      </c>
      <c r="C123" s="34" t="s">
        <v>596</v>
      </c>
      <c r="D123" s="189">
        <v>0</v>
      </c>
      <c r="E123" s="192">
        <v>2993</v>
      </c>
      <c r="F123" s="428">
        <v>2993</v>
      </c>
      <c r="G123" s="202">
        <f t="shared" si="7"/>
        <v>100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18" ht="12.75">
      <c r="A124" s="575"/>
      <c r="B124" s="161">
        <v>4322</v>
      </c>
      <c r="C124" s="162" t="s">
        <v>31</v>
      </c>
      <c r="D124" s="197">
        <v>0</v>
      </c>
      <c r="E124" s="192">
        <v>3</v>
      </c>
      <c r="F124" s="371">
        <v>3</v>
      </c>
      <c r="G124" s="202">
        <f t="shared" si="7"/>
        <v>100</v>
      </c>
      <c r="R124" s="172"/>
    </row>
    <row r="125" spans="1:7" ht="12.75">
      <c r="A125" s="575"/>
      <c r="B125" s="147">
        <v>3150</v>
      </c>
      <c r="C125" s="150" t="s">
        <v>28</v>
      </c>
      <c r="D125" s="189">
        <v>0</v>
      </c>
      <c r="E125" s="192">
        <v>0</v>
      </c>
      <c r="F125" s="428">
        <v>0</v>
      </c>
      <c r="G125" s="36">
        <v>0</v>
      </c>
    </row>
    <row r="126" spans="1:7" ht="12.75">
      <c r="A126" s="575"/>
      <c r="B126" s="44">
        <v>3231</v>
      </c>
      <c r="C126" s="34" t="s">
        <v>29</v>
      </c>
      <c r="D126" s="194">
        <v>0</v>
      </c>
      <c r="E126" s="192">
        <v>308</v>
      </c>
      <c r="F126" s="428">
        <v>0</v>
      </c>
      <c r="G126" s="36">
        <v>0</v>
      </c>
    </row>
    <row r="127" spans="1:7" ht="12.75">
      <c r="A127" s="575"/>
      <c r="B127" s="44">
        <v>3299</v>
      </c>
      <c r="C127" s="34" t="s">
        <v>309</v>
      </c>
      <c r="D127" s="194">
        <v>0</v>
      </c>
      <c r="E127" s="192">
        <v>0</v>
      </c>
      <c r="F127" s="428">
        <v>28</v>
      </c>
      <c r="G127" s="36">
        <v>0</v>
      </c>
    </row>
    <row r="128" spans="1:7" ht="12.75">
      <c r="A128" s="575"/>
      <c r="B128" s="44">
        <v>3419</v>
      </c>
      <c r="C128" s="34" t="s">
        <v>298</v>
      </c>
      <c r="D128" s="194">
        <v>0</v>
      </c>
      <c r="E128" s="192">
        <v>3000</v>
      </c>
      <c r="F128" s="428">
        <v>0</v>
      </c>
      <c r="G128" s="36">
        <v>0</v>
      </c>
    </row>
    <row r="129" spans="1:256" s="132" customFormat="1" ht="13.5" customHeight="1">
      <c r="A129" s="576"/>
      <c r="B129" s="44">
        <v>3421</v>
      </c>
      <c r="C129" s="34" t="s">
        <v>30</v>
      </c>
      <c r="D129" s="194">
        <v>0</v>
      </c>
      <c r="E129" s="192">
        <v>218</v>
      </c>
      <c r="F129" s="428">
        <v>218</v>
      </c>
      <c r="G129" s="202">
        <f>F129/E129*100</f>
        <v>100</v>
      </c>
      <c r="H129" s="591" t="s">
        <v>68</v>
      </c>
      <c r="I129" s="592"/>
      <c r="J129" s="592"/>
      <c r="K129" s="592"/>
      <c r="L129" s="592"/>
      <c r="M129" s="29"/>
      <c r="N129" s="29"/>
      <c r="O129" s="84" t="s">
        <v>256</v>
      </c>
      <c r="P129" s="8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32" customFormat="1" ht="12.75">
      <c r="A130" s="593" t="s">
        <v>168</v>
      </c>
      <c r="B130" s="594"/>
      <c r="C130" s="595"/>
      <c r="D130" s="130">
        <f>SUM(D113:D129)</f>
        <v>0</v>
      </c>
      <c r="E130" s="130">
        <f>SUM(E112:E129)</f>
        <v>19530</v>
      </c>
      <c r="F130" s="462">
        <f>SUM(F112:F129)</f>
        <v>13526</v>
      </c>
      <c r="G130" s="131">
        <f>F130/E130*100</f>
        <v>69.25755248335894</v>
      </c>
      <c r="H130" s="138" t="s">
        <v>243</v>
      </c>
      <c r="I130" s="29"/>
      <c r="J130" s="29"/>
      <c r="K130" s="29"/>
      <c r="L130" s="29"/>
      <c r="M130" s="29"/>
      <c r="N130" s="29"/>
      <c r="O130" s="84" t="s">
        <v>254</v>
      </c>
      <c r="P130" s="84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12.75">
      <c r="A131" s="77"/>
      <c r="B131" s="41"/>
      <c r="C131" s="41"/>
      <c r="D131" s="55"/>
      <c r="E131" s="343"/>
      <c r="F131" s="54"/>
      <c r="G131" s="38"/>
    </row>
    <row r="132" spans="1:21" ht="25.5">
      <c r="A132" s="7" t="s">
        <v>11</v>
      </c>
      <c r="B132" s="7" t="s">
        <v>12</v>
      </c>
      <c r="C132" s="5" t="s">
        <v>13</v>
      </c>
      <c r="D132" s="52" t="s">
        <v>126</v>
      </c>
      <c r="E132" s="59" t="s">
        <v>127</v>
      </c>
      <c r="F132" s="5" t="s">
        <v>2</v>
      </c>
      <c r="G132" s="51" t="s">
        <v>128</v>
      </c>
      <c r="U132" s="172"/>
    </row>
    <row r="133" spans="1:7" ht="12.75">
      <c r="A133" s="432">
        <v>30</v>
      </c>
      <c r="B133" s="432" t="s">
        <v>33</v>
      </c>
      <c r="C133" s="446" t="s">
        <v>505</v>
      </c>
      <c r="D133" s="433">
        <v>0</v>
      </c>
      <c r="E133" s="434">
        <v>27483</v>
      </c>
      <c r="F133" s="481">
        <v>27483</v>
      </c>
      <c r="G133" s="199">
        <f>F133/E133*100</f>
        <v>100</v>
      </c>
    </row>
    <row r="134" spans="1:20" ht="12.75">
      <c r="A134" s="139" t="s">
        <v>17</v>
      </c>
      <c r="B134" s="163">
        <v>3299</v>
      </c>
      <c r="C134" s="164" t="s">
        <v>309</v>
      </c>
      <c r="D134" s="253">
        <v>16200</v>
      </c>
      <c r="E134" s="379">
        <v>13072</v>
      </c>
      <c r="F134" s="481">
        <v>9909</v>
      </c>
      <c r="G134" s="199">
        <f>F134/E134*100</f>
        <v>75.80324357405141</v>
      </c>
      <c r="T134" s="172"/>
    </row>
    <row r="135" spans="1:256" s="132" customFormat="1" ht="12.75">
      <c r="A135" s="230"/>
      <c r="B135" s="247"/>
      <c r="C135" s="246" t="s">
        <v>314</v>
      </c>
      <c r="D135" s="265">
        <f>D71+D92+D108+D130+D134</f>
        <v>3585630</v>
      </c>
      <c r="E135" s="233">
        <f>E71+E92+E108+E130+E134+E133</f>
        <v>3891073</v>
      </c>
      <c r="F135" s="372">
        <f>F71+F92+F108+F130+F134+F133</f>
        <v>2934888</v>
      </c>
      <c r="G135" s="262">
        <f>F135/E135*100</f>
        <v>75.4261870697363</v>
      </c>
      <c r="H135" s="138" t="s">
        <v>68</v>
      </c>
      <c r="I135" s="29"/>
      <c r="J135" s="29"/>
      <c r="K135" s="29"/>
      <c r="L135" s="29"/>
      <c r="M135" s="29"/>
      <c r="N135" s="29"/>
      <c r="O135" s="84" t="s">
        <v>255</v>
      </c>
      <c r="P135" s="8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32" customFormat="1" ht="12.75">
      <c r="A136" s="16"/>
      <c r="B136" s="69"/>
      <c r="C136" s="234"/>
      <c r="D136" s="235"/>
      <c r="E136" s="236"/>
      <c r="F136" s="237"/>
      <c r="G136" s="238"/>
      <c r="H136" s="138"/>
      <c r="I136" s="29"/>
      <c r="J136" s="29"/>
      <c r="K136" s="29"/>
      <c r="L136" s="29"/>
      <c r="M136" s="29"/>
      <c r="N136" s="29"/>
      <c r="O136" s="84"/>
      <c r="P136" s="84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2.75">
      <c r="A137" s="582" t="s">
        <v>38</v>
      </c>
      <c r="B137" s="582"/>
      <c r="C137" s="582"/>
      <c r="D137" s="56"/>
      <c r="E137" s="18"/>
      <c r="F137" s="84"/>
    </row>
    <row r="138" spans="1:256" s="29" customFormat="1" ht="12.75">
      <c r="A138" s="20"/>
      <c r="B138" s="20"/>
      <c r="C138" s="20"/>
      <c r="D138" s="56"/>
      <c r="E138" s="18"/>
      <c r="F138" s="84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11</v>
      </c>
      <c r="B139" s="7" t="s">
        <v>12</v>
      </c>
      <c r="C139" s="5" t="s">
        <v>13</v>
      </c>
      <c r="D139" s="52" t="s">
        <v>126</v>
      </c>
      <c r="E139" s="59" t="s">
        <v>127</v>
      </c>
      <c r="F139" s="5" t="s">
        <v>2</v>
      </c>
      <c r="G139" s="51" t="s">
        <v>128</v>
      </c>
    </row>
    <row r="140" spans="1:7" ht="12.75">
      <c r="A140" s="283">
        <v>30</v>
      </c>
      <c r="B140" s="283">
        <v>3299</v>
      </c>
      <c r="C140" s="164" t="s">
        <v>309</v>
      </c>
      <c r="D140" s="282">
        <v>8000</v>
      </c>
      <c r="E140" s="376">
        <v>8000</v>
      </c>
      <c r="F140" s="307">
        <v>0</v>
      </c>
      <c r="G140" s="199">
        <f>F140/E140*100</f>
        <v>0</v>
      </c>
    </row>
    <row r="141" spans="1:7" ht="12.75">
      <c r="A141" s="146" t="s">
        <v>17</v>
      </c>
      <c r="B141" s="147" t="s">
        <v>33</v>
      </c>
      <c r="C141" s="150" t="s">
        <v>36</v>
      </c>
      <c r="D141" s="252">
        <v>1500</v>
      </c>
      <c r="E141" s="187">
        <v>6608</v>
      </c>
      <c r="F141" s="428">
        <v>3300</v>
      </c>
      <c r="G141" s="199">
        <f>F141/E141*100</f>
        <v>49.93946731234867</v>
      </c>
    </row>
    <row r="142" spans="1:256" s="29" customFormat="1" ht="12.75">
      <c r="A142" s="230"/>
      <c r="B142" s="247"/>
      <c r="C142" s="246" t="s">
        <v>315</v>
      </c>
      <c r="D142" s="231">
        <f>SUM(D140:D141)</f>
        <v>9500</v>
      </c>
      <c r="E142" s="232">
        <f>SUM(E140:E141)</f>
        <v>14608</v>
      </c>
      <c r="F142" s="265">
        <f>F141</f>
        <v>3300</v>
      </c>
      <c r="G142" s="186">
        <f>F142/E142*100</f>
        <v>22.590361445783135</v>
      </c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16"/>
      <c r="B143" s="69"/>
      <c r="C143" s="234"/>
      <c r="D143" s="235"/>
      <c r="E143" s="236"/>
      <c r="F143" s="237"/>
      <c r="G143" s="238"/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239"/>
      <c r="B144" s="249"/>
      <c r="C144" s="248" t="s">
        <v>316</v>
      </c>
      <c r="D144" s="240">
        <f>D135+D142</f>
        <v>3595130</v>
      </c>
      <c r="E144" s="241">
        <f>E135+E142</f>
        <v>3905681</v>
      </c>
      <c r="F144" s="241">
        <f>F135+F142</f>
        <v>2938188</v>
      </c>
      <c r="G144" s="10">
        <f>F144/E144*100</f>
        <v>75.22857089455078</v>
      </c>
      <c r="O144" s="8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29" customFormat="1" ht="12.75">
      <c r="A145" s="16"/>
      <c r="B145" s="69"/>
      <c r="C145" s="234"/>
      <c r="D145" s="235"/>
      <c r="E145" s="236"/>
      <c r="F145" s="237"/>
      <c r="G145" s="238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256" s="132" customFormat="1" ht="15.75">
      <c r="A146" s="74" t="s">
        <v>39</v>
      </c>
      <c r="B146" s="29"/>
      <c r="C146" s="29"/>
      <c r="D146" s="84"/>
      <c r="E146" s="84"/>
      <c r="F146" s="84"/>
      <c r="G146" s="29"/>
      <c r="H146" s="29"/>
      <c r="I146" s="29"/>
      <c r="J146" s="29"/>
      <c r="K146" s="29"/>
      <c r="L146" s="29"/>
      <c r="M146" s="29"/>
      <c r="N146" s="29"/>
      <c r="O146" s="84" t="s">
        <v>258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29"/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65" t="s">
        <v>37</v>
      </c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12.75">
      <c r="A149" s="29"/>
      <c r="B149"/>
      <c r="C149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2" customFormat="1" ht="25.5">
      <c r="A150" s="7" t="s">
        <v>11</v>
      </c>
      <c r="B150" s="7" t="s">
        <v>12</v>
      </c>
      <c r="C150" s="5" t="s">
        <v>13</v>
      </c>
      <c r="D150" s="52" t="s">
        <v>126</v>
      </c>
      <c r="E150" s="59" t="s">
        <v>127</v>
      </c>
      <c r="F150" s="5" t="s">
        <v>2</v>
      </c>
      <c r="G150" s="51" t="s">
        <v>128</v>
      </c>
      <c r="H150" s="29"/>
      <c r="I150" s="29"/>
      <c r="J150" s="29"/>
      <c r="K150" s="29"/>
      <c r="L150" s="29"/>
      <c r="M150" s="29"/>
      <c r="N150" s="29"/>
      <c r="O150" s="84"/>
      <c r="P150" s="15"/>
      <c r="Q150" s="15"/>
      <c r="R150" s="15"/>
      <c r="S150" s="172"/>
      <c r="T150" s="15"/>
      <c r="U150" s="172"/>
      <c r="V150" s="172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5" customFormat="1" ht="12.75">
      <c r="A151" s="165" t="s">
        <v>40</v>
      </c>
      <c r="B151" s="147">
        <v>3311</v>
      </c>
      <c r="C151" s="150" t="s">
        <v>138</v>
      </c>
      <c r="D151" s="192">
        <v>27808</v>
      </c>
      <c r="E151" s="187">
        <v>28950</v>
      </c>
      <c r="F151" s="428">
        <v>21555</v>
      </c>
      <c r="G151" s="186">
        <f aca="true" t="shared" si="8" ref="G151:G158">F151/E151*100</f>
        <v>74.4559585492228</v>
      </c>
      <c r="H151" s="169"/>
      <c r="I151" s="169"/>
      <c r="J151" s="169"/>
      <c r="K151" s="169"/>
      <c r="L151" s="169"/>
      <c r="M151" s="169"/>
      <c r="N151" s="16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32" customFormat="1" ht="12.75">
      <c r="A152" s="165" t="s">
        <v>40</v>
      </c>
      <c r="B152" s="147">
        <v>3314</v>
      </c>
      <c r="C152" s="150" t="s">
        <v>42</v>
      </c>
      <c r="D152" s="192">
        <v>20876</v>
      </c>
      <c r="E152" s="187">
        <v>27100</v>
      </c>
      <c r="F152" s="428">
        <v>19593</v>
      </c>
      <c r="G152" s="186">
        <f t="shared" si="8"/>
        <v>72.29889298892988</v>
      </c>
      <c r="H152" s="29"/>
      <c r="I152" s="29"/>
      <c r="J152" s="29"/>
      <c r="K152" s="29"/>
      <c r="L152" s="29"/>
      <c r="M152" s="29"/>
      <c r="N152" s="29"/>
      <c r="O152" s="8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32" customFormat="1" ht="12.75">
      <c r="A153" s="165" t="s">
        <v>40</v>
      </c>
      <c r="B153" s="147">
        <v>3315</v>
      </c>
      <c r="C153" s="150" t="s">
        <v>41</v>
      </c>
      <c r="D153" s="192">
        <v>48000</v>
      </c>
      <c r="E153" s="187">
        <v>51782</v>
      </c>
      <c r="F153" s="428">
        <v>37388</v>
      </c>
      <c r="G153" s="186">
        <f t="shared" si="8"/>
        <v>72.2026959175003</v>
      </c>
      <c r="H153" s="29"/>
      <c r="I153" s="29"/>
      <c r="J153" s="29"/>
      <c r="K153" s="29"/>
      <c r="L153" s="29"/>
      <c r="M153" s="29"/>
      <c r="N153" s="29"/>
      <c r="O153" s="84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18" ht="12.75">
      <c r="A154" s="165" t="s">
        <v>40</v>
      </c>
      <c r="B154" s="147">
        <v>3317</v>
      </c>
      <c r="C154" s="150" t="s">
        <v>131</v>
      </c>
      <c r="D154" s="192">
        <v>300</v>
      </c>
      <c r="E154" s="187">
        <v>280</v>
      </c>
      <c r="F154" s="428">
        <v>37</v>
      </c>
      <c r="G154" s="186">
        <f t="shared" si="8"/>
        <v>13.214285714285715</v>
      </c>
      <c r="R154" s="210"/>
    </row>
    <row r="155" spans="1:19" ht="12.75">
      <c r="A155" s="165" t="s">
        <v>40</v>
      </c>
      <c r="B155" s="147">
        <v>3319</v>
      </c>
      <c r="C155" s="150" t="s">
        <v>44</v>
      </c>
      <c r="D155" s="192">
        <v>640</v>
      </c>
      <c r="E155" s="187">
        <v>740</v>
      </c>
      <c r="F155" s="428">
        <v>410</v>
      </c>
      <c r="G155" s="186">
        <f t="shared" si="8"/>
        <v>55.4054054054054</v>
      </c>
      <c r="S155" s="172"/>
    </row>
    <row r="156" spans="1:7" ht="12.75">
      <c r="A156" s="165" t="s">
        <v>40</v>
      </c>
      <c r="B156" s="147">
        <v>3321</v>
      </c>
      <c r="C156" s="150" t="s">
        <v>277</v>
      </c>
      <c r="D156" s="192">
        <v>1602</v>
      </c>
      <c r="E156" s="187">
        <v>1644</v>
      </c>
      <c r="F156" s="428">
        <v>1209</v>
      </c>
      <c r="G156" s="186">
        <f t="shared" si="8"/>
        <v>73.54014598540147</v>
      </c>
    </row>
    <row r="157" spans="1:7" ht="12.75">
      <c r="A157" s="165" t="s">
        <v>40</v>
      </c>
      <c r="B157" s="147">
        <v>3322</v>
      </c>
      <c r="C157" s="150" t="s">
        <v>43</v>
      </c>
      <c r="D157" s="192">
        <v>16068</v>
      </c>
      <c r="E157" s="187">
        <v>20356</v>
      </c>
      <c r="F157" s="428">
        <v>4833</v>
      </c>
      <c r="G157" s="186">
        <f t="shared" si="8"/>
        <v>23.74238553743368</v>
      </c>
    </row>
    <row r="158" spans="1:7" ht="12.75">
      <c r="A158" s="165" t="s">
        <v>40</v>
      </c>
      <c r="B158" s="147">
        <v>3326</v>
      </c>
      <c r="C158" s="150" t="s">
        <v>577</v>
      </c>
      <c r="D158" s="192">
        <v>0</v>
      </c>
      <c r="E158" s="187">
        <v>70</v>
      </c>
      <c r="F158" s="428">
        <v>15</v>
      </c>
      <c r="G158" s="186">
        <f t="shared" si="8"/>
        <v>21.428571428571427</v>
      </c>
    </row>
    <row r="159" spans="1:21" ht="12.75">
      <c r="A159" s="165" t="s">
        <v>40</v>
      </c>
      <c r="B159" s="147">
        <v>3329</v>
      </c>
      <c r="C159" s="150" t="s">
        <v>407</v>
      </c>
      <c r="D159" s="192">
        <v>800</v>
      </c>
      <c r="E159" s="187">
        <v>0</v>
      </c>
      <c r="F159" s="428">
        <v>0</v>
      </c>
      <c r="G159" s="186" t="s">
        <v>313</v>
      </c>
      <c r="U159" s="172"/>
    </row>
    <row r="160" spans="1:7" ht="12.75" hidden="1">
      <c r="A160" s="16"/>
      <c r="B160" s="69"/>
      <c r="C160" s="70" t="s">
        <v>281</v>
      </c>
      <c r="D160" s="71"/>
      <c r="E160" s="72"/>
      <c r="F160" s="463"/>
      <c r="G160" s="73"/>
    </row>
    <row r="161" spans="1:7" ht="12.75" customHeight="1" hidden="1">
      <c r="A161" s="581" t="s">
        <v>285</v>
      </c>
      <c r="B161" s="581"/>
      <c r="C161" s="581"/>
      <c r="D161" s="581"/>
      <c r="E161" s="72"/>
      <c r="F161" s="463"/>
      <c r="G161" s="73"/>
    </row>
    <row r="162" spans="1:7" ht="12.75" customHeight="1" hidden="1">
      <c r="A162" s="581" t="s">
        <v>286</v>
      </c>
      <c r="B162" s="581"/>
      <c r="C162" s="581"/>
      <c r="D162" s="581"/>
      <c r="E162" s="72"/>
      <c r="F162" s="463"/>
      <c r="G162" s="73"/>
    </row>
    <row r="163" spans="1:7" ht="12.75" customHeight="1" hidden="1">
      <c r="A163" s="581" t="s">
        <v>287</v>
      </c>
      <c r="B163" s="581"/>
      <c r="C163" s="581"/>
      <c r="D163" s="581"/>
      <c r="E163" s="72"/>
      <c r="F163" s="463"/>
      <c r="G163" s="73"/>
    </row>
    <row r="164" spans="1:7" ht="12.75" customHeight="1" hidden="1">
      <c r="A164" s="581" t="s">
        <v>288</v>
      </c>
      <c r="B164" s="581"/>
      <c r="C164" s="581"/>
      <c r="D164" s="581"/>
      <c r="E164" s="72"/>
      <c r="F164" s="463"/>
      <c r="G164" s="73"/>
    </row>
    <row r="165" spans="1:7" ht="12.75" customHeight="1" hidden="1">
      <c r="A165" s="559" t="s">
        <v>289</v>
      </c>
      <c r="B165" s="559"/>
      <c r="C165" s="559"/>
      <c r="D165" s="559"/>
      <c r="E165" s="72"/>
      <c r="F165" s="463"/>
      <c r="G165" s="73"/>
    </row>
    <row r="166" spans="1:256" s="132" customFormat="1" ht="12.75">
      <c r="A166" s="230"/>
      <c r="B166" s="247"/>
      <c r="C166" s="246" t="s">
        <v>314</v>
      </c>
      <c r="D166" s="291">
        <f>SUM(D151:D159)</f>
        <v>116094</v>
      </c>
      <c r="E166" s="232">
        <f>SUM(E151:E159)</f>
        <v>130922</v>
      </c>
      <c r="F166" s="265">
        <f>SUM(F151:F159)</f>
        <v>85040</v>
      </c>
      <c r="G166" s="131">
        <f>F166/E166*100</f>
        <v>64.9547058553948</v>
      </c>
      <c r="H166" s="138" t="s">
        <v>68</v>
      </c>
      <c r="I166" s="29"/>
      <c r="J166" s="29"/>
      <c r="K166" s="29"/>
      <c r="L166" s="29"/>
      <c r="M166" s="29"/>
      <c r="N166" s="29"/>
      <c r="O166" s="84" t="s">
        <v>255</v>
      </c>
      <c r="P166" s="84"/>
      <c r="Q166" s="15"/>
      <c r="R166" s="172"/>
      <c r="S166" s="15"/>
      <c r="T166" s="15"/>
      <c r="U166" s="172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16"/>
      <c r="B167" s="69"/>
      <c r="C167" s="234"/>
      <c r="D167" s="71"/>
      <c r="E167" s="236"/>
      <c r="F167" s="237"/>
      <c r="G167" s="31"/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72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12.75">
      <c r="A168" s="582" t="s">
        <v>38</v>
      </c>
      <c r="B168" s="582"/>
      <c r="C168" s="582"/>
      <c r="D168" s="71"/>
      <c r="E168" s="236"/>
      <c r="F168" s="237"/>
      <c r="G168" s="31"/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72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16"/>
      <c r="B169" s="69"/>
      <c r="C169" s="234"/>
      <c r="D169" s="71"/>
      <c r="E169" s="236"/>
      <c r="F169" s="237"/>
      <c r="G169" s="31"/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25.5">
      <c r="A170" s="7" t="s">
        <v>11</v>
      </c>
      <c r="B170" s="7" t="s">
        <v>12</v>
      </c>
      <c r="C170" s="5" t="s">
        <v>13</v>
      </c>
      <c r="D170" s="52" t="s">
        <v>126</v>
      </c>
      <c r="E170" s="59" t="s">
        <v>127</v>
      </c>
      <c r="F170" s="5" t="s">
        <v>2</v>
      </c>
      <c r="G170" s="51" t="s">
        <v>128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83">
        <v>40</v>
      </c>
      <c r="B171" s="283">
        <v>3311</v>
      </c>
      <c r="C171" s="307" t="s">
        <v>399</v>
      </c>
      <c r="D171" s="282">
        <v>0</v>
      </c>
      <c r="E171" s="376">
        <v>298</v>
      </c>
      <c r="F171" s="307">
        <v>298</v>
      </c>
      <c r="G171" s="186">
        <f>F171/E171*100</f>
        <v>100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283">
        <v>40</v>
      </c>
      <c r="B172" s="283">
        <v>3315</v>
      </c>
      <c r="C172" s="307" t="s">
        <v>370</v>
      </c>
      <c r="D172" s="191">
        <v>1000</v>
      </c>
      <c r="E172" s="192">
        <v>1845</v>
      </c>
      <c r="F172" s="307">
        <v>587</v>
      </c>
      <c r="G172" s="186">
        <f>F172/E172*100</f>
        <v>31.81571815718157</v>
      </c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283">
        <v>40</v>
      </c>
      <c r="B173" s="283">
        <v>3322</v>
      </c>
      <c r="C173" s="307" t="s">
        <v>43</v>
      </c>
      <c r="D173" s="191">
        <v>0</v>
      </c>
      <c r="E173" s="192">
        <v>1250</v>
      </c>
      <c r="F173" s="307">
        <v>1250</v>
      </c>
      <c r="G173" s="186">
        <f>F173/E173*100</f>
        <v>100</v>
      </c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7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230"/>
      <c r="B174" s="247"/>
      <c r="C174" s="246" t="s">
        <v>315</v>
      </c>
      <c r="D174" s="231">
        <f>SUM(D171:D173)</f>
        <v>1000</v>
      </c>
      <c r="E174" s="232">
        <f>SUM(E171:E173)</f>
        <v>3393</v>
      </c>
      <c r="F174" s="265">
        <f>SUM(F171:F173)</f>
        <v>2135</v>
      </c>
      <c r="G174" s="131">
        <f>F174/E174*100</f>
        <v>62.92366637194223</v>
      </c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72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16"/>
      <c r="B175" s="69"/>
      <c r="C175" s="234"/>
      <c r="D175" s="235"/>
      <c r="E175" s="236"/>
      <c r="F175" s="237"/>
      <c r="G175" s="238"/>
      <c r="H175" s="138"/>
      <c r="I175" s="29"/>
      <c r="J175" s="29"/>
      <c r="K175" s="29"/>
      <c r="L175" s="29"/>
      <c r="M175" s="29"/>
      <c r="N175" s="29"/>
      <c r="O175" s="84"/>
      <c r="P175" s="84"/>
      <c r="Q175" s="15"/>
      <c r="R175" s="172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2.75">
      <c r="A176" s="239"/>
      <c r="B176" s="249"/>
      <c r="C176" s="248" t="s">
        <v>316</v>
      </c>
      <c r="D176" s="240">
        <f>D166+D174</f>
        <v>117094</v>
      </c>
      <c r="E176" s="241">
        <f>E166+E174</f>
        <v>134315</v>
      </c>
      <c r="F176" s="242">
        <f>F166+F174</f>
        <v>87175</v>
      </c>
      <c r="G176" s="10">
        <f>F176/E176*100</f>
        <v>64.90339872687339</v>
      </c>
      <c r="H176" s="138"/>
      <c r="I176" s="29"/>
      <c r="J176" s="29"/>
      <c r="K176" s="29"/>
      <c r="L176" s="29"/>
      <c r="M176" s="29"/>
      <c r="N176" s="29"/>
      <c r="O176" s="84"/>
      <c r="P176" s="84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16"/>
      <c r="B177" s="69"/>
      <c r="C177" s="234"/>
      <c r="D177" s="235"/>
      <c r="E177" s="236"/>
      <c r="F177" s="237"/>
      <c r="G177" s="238"/>
      <c r="H177" s="138"/>
      <c r="I177" s="29"/>
      <c r="J177" s="29"/>
      <c r="K177" s="29"/>
      <c r="L177" s="29"/>
      <c r="M177" s="29"/>
      <c r="N177" s="29"/>
      <c r="O177" s="84"/>
      <c r="P177" s="84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5.75">
      <c r="A178" s="74" t="s">
        <v>246</v>
      </c>
      <c r="B178" s="29"/>
      <c r="C178" s="29"/>
      <c r="D178" s="84"/>
      <c r="E178" s="84"/>
      <c r="F178" s="84"/>
      <c r="G178" s="29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12.75">
      <c r="A179" s="29"/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12.75">
      <c r="A180" s="65" t="s">
        <v>37</v>
      </c>
      <c r="B180"/>
      <c r="C180"/>
      <c r="D180" s="15"/>
      <c r="E180" s="15"/>
      <c r="F180" s="15"/>
      <c r="G180"/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32" customFormat="1" ht="12.75">
      <c r="A181" s="29"/>
      <c r="B181"/>
      <c r="C181"/>
      <c r="D181" s="15"/>
      <c r="E181" s="15"/>
      <c r="F181" s="15"/>
      <c r="G181"/>
      <c r="H181" s="29"/>
      <c r="I181" s="29"/>
      <c r="J181" s="29"/>
      <c r="K181" s="29"/>
      <c r="L181" s="29"/>
      <c r="M181" s="29"/>
      <c r="N181" s="29"/>
      <c r="O181" s="84"/>
      <c r="P181" s="15"/>
      <c r="Q181" s="15"/>
      <c r="R181" s="172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32" customFormat="1" ht="25.5">
      <c r="A182" s="7" t="s">
        <v>11</v>
      </c>
      <c r="B182" s="7" t="s">
        <v>12</v>
      </c>
      <c r="C182" s="5" t="s">
        <v>13</v>
      </c>
      <c r="D182" s="52" t="s">
        <v>126</v>
      </c>
      <c r="E182" s="59" t="s">
        <v>127</v>
      </c>
      <c r="F182" s="5" t="s">
        <v>2</v>
      </c>
      <c r="G182" s="51" t="s">
        <v>128</v>
      </c>
      <c r="H182" s="29"/>
      <c r="I182" s="29"/>
      <c r="J182" s="29"/>
      <c r="K182" s="29"/>
      <c r="L182" s="29"/>
      <c r="M182" s="29"/>
      <c r="N182" s="29"/>
      <c r="O182" s="84"/>
      <c r="P182" s="15"/>
      <c r="Q182" s="15"/>
      <c r="R182" s="172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32" customFormat="1" ht="12.75">
      <c r="A183" s="44">
        <v>50</v>
      </c>
      <c r="B183" s="44">
        <v>3522</v>
      </c>
      <c r="C183" s="23" t="s">
        <v>139</v>
      </c>
      <c r="D183" s="250">
        <v>145055</v>
      </c>
      <c r="E183" s="280">
        <v>95323</v>
      </c>
      <c r="F183" s="280">
        <v>71562</v>
      </c>
      <c r="G183" s="36">
        <f aca="true" t="shared" si="9" ref="G183:G190">F183/E183*100</f>
        <v>75.07317226692403</v>
      </c>
      <c r="H183" s="29"/>
      <c r="I183" s="29"/>
      <c r="J183" s="29"/>
      <c r="K183" s="29"/>
      <c r="L183" s="29"/>
      <c r="M183" s="29"/>
      <c r="N183" s="29"/>
      <c r="O183" s="84"/>
      <c r="P183" s="15"/>
      <c r="Q183" s="15"/>
      <c r="R183" s="221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5" ht="12.75" customHeight="1">
      <c r="A184" s="44">
        <v>50</v>
      </c>
      <c r="B184" s="44">
        <v>3529</v>
      </c>
      <c r="C184" s="23" t="s">
        <v>140</v>
      </c>
      <c r="D184" s="250">
        <v>20470</v>
      </c>
      <c r="E184" s="280">
        <v>23870</v>
      </c>
      <c r="F184" s="280">
        <v>18702</v>
      </c>
      <c r="G184" s="36">
        <f t="shared" si="9"/>
        <v>78.34939254294093</v>
      </c>
      <c r="H184" s="29"/>
      <c r="I184" s="29"/>
      <c r="J184" s="29"/>
      <c r="K184" s="29"/>
      <c r="L184" s="29"/>
      <c r="M184" s="29"/>
      <c r="N184" s="29"/>
      <c r="O184" s="84"/>
    </row>
    <row r="185" spans="1:15" ht="12.75" customHeight="1">
      <c r="A185" s="44">
        <v>50</v>
      </c>
      <c r="B185" s="44">
        <v>3533</v>
      </c>
      <c r="C185" s="23" t="s">
        <v>141</v>
      </c>
      <c r="D185" s="250">
        <v>99000</v>
      </c>
      <c r="E185" s="26">
        <v>118157</v>
      </c>
      <c r="F185" s="280">
        <v>81082</v>
      </c>
      <c r="G185" s="36">
        <f t="shared" si="9"/>
        <v>68.62225682777999</v>
      </c>
      <c r="H185" s="29"/>
      <c r="I185" s="29"/>
      <c r="J185" s="29"/>
      <c r="K185" s="29"/>
      <c r="L185" s="29"/>
      <c r="M185" s="29"/>
      <c r="N185" s="29"/>
      <c r="O185" s="84"/>
    </row>
    <row r="186" spans="1:15" ht="12.75" customHeight="1">
      <c r="A186" s="166" t="s">
        <v>45</v>
      </c>
      <c r="B186" s="161">
        <v>3539</v>
      </c>
      <c r="C186" s="162" t="s">
        <v>48</v>
      </c>
      <c r="D186" s="251">
        <v>2500</v>
      </c>
      <c r="E186" s="198">
        <v>3242</v>
      </c>
      <c r="F186" s="371">
        <v>2515</v>
      </c>
      <c r="G186" s="202">
        <f t="shared" si="9"/>
        <v>77.57557063541024</v>
      </c>
      <c r="H186" s="29"/>
      <c r="I186" s="29"/>
      <c r="J186" s="29"/>
      <c r="K186" s="29"/>
      <c r="L186" s="29"/>
      <c r="M186" s="29"/>
      <c r="N186" s="29"/>
      <c r="O186" s="84"/>
    </row>
    <row r="187" spans="1:15" ht="12.75" customHeight="1">
      <c r="A187" s="166" t="s">
        <v>45</v>
      </c>
      <c r="B187" s="161">
        <v>3549</v>
      </c>
      <c r="C187" s="162" t="s">
        <v>278</v>
      </c>
      <c r="D187" s="251">
        <v>1300</v>
      </c>
      <c r="E187" s="198">
        <v>3022</v>
      </c>
      <c r="F187" s="371">
        <v>1722</v>
      </c>
      <c r="G187" s="202">
        <f t="shared" si="9"/>
        <v>56.98213103904699</v>
      </c>
      <c r="H187" s="29"/>
      <c r="I187" s="29"/>
      <c r="J187" s="29"/>
      <c r="K187" s="29"/>
      <c r="L187" s="29"/>
      <c r="M187" s="29"/>
      <c r="N187" s="29"/>
      <c r="O187" s="84"/>
    </row>
    <row r="188" spans="1:17" ht="12.75" customHeight="1">
      <c r="A188" s="146" t="s">
        <v>45</v>
      </c>
      <c r="B188" s="147">
        <v>3569</v>
      </c>
      <c r="C188" s="150" t="s">
        <v>46</v>
      </c>
      <c r="D188" s="252">
        <v>100</v>
      </c>
      <c r="E188" s="187">
        <v>2750</v>
      </c>
      <c r="F188" s="428">
        <v>145</v>
      </c>
      <c r="G188" s="36">
        <f t="shared" si="9"/>
        <v>5.2727272727272725</v>
      </c>
      <c r="O188" s="84"/>
      <c r="Q188" s="172"/>
    </row>
    <row r="189" spans="1:17" ht="12.75" customHeight="1">
      <c r="A189" s="146" t="s">
        <v>45</v>
      </c>
      <c r="B189" s="147">
        <v>3592</v>
      </c>
      <c r="C189" s="150" t="s">
        <v>406</v>
      </c>
      <c r="D189" s="252">
        <v>500</v>
      </c>
      <c r="E189" s="187">
        <v>500</v>
      </c>
      <c r="F189" s="428">
        <v>0</v>
      </c>
      <c r="G189" s="36">
        <f t="shared" si="9"/>
        <v>0</v>
      </c>
      <c r="O189" s="84"/>
      <c r="Q189" s="172"/>
    </row>
    <row r="190" spans="1:20" ht="12.75" customHeight="1">
      <c r="A190" s="146" t="s">
        <v>45</v>
      </c>
      <c r="B190" s="147">
        <v>3599</v>
      </c>
      <c r="C190" s="150" t="s">
        <v>47</v>
      </c>
      <c r="D190" s="252">
        <v>2060</v>
      </c>
      <c r="E190" s="187">
        <v>1910</v>
      </c>
      <c r="F190" s="428">
        <v>463</v>
      </c>
      <c r="G190" s="36">
        <f t="shared" si="9"/>
        <v>24.24083769633508</v>
      </c>
      <c r="O190" s="84"/>
      <c r="P190" s="172"/>
      <c r="T190" s="172"/>
    </row>
    <row r="191" spans="1:18" ht="12.75" customHeight="1">
      <c r="A191" s="146" t="s">
        <v>45</v>
      </c>
      <c r="B191" s="147">
        <v>3513</v>
      </c>
      <c r="C191" s="150" t="s">
        <v>279</v>
      </c>
      <c r="D191" s="252">
        <v>32728</v>
      </c>
      <c r="E191" s="187">
        <v>32728</v>
      </c>
      <c r="F191" s="428">
        <v>23053</v>
      </c>
      <c r="G191" s="36">
        <f>F191/E191*100</f>
        <v>70.438156929846</v>
      </c>
      <c r="R191" s="172"/>
    </row>
    <row r="192" spans="1:7" ht="12.75">
      <c r="A192" s="146" t="s">
        <v>45</v>
      </c>
      <c r="B192" s="147">
        <v>3721</v>
      </c>
      <c r="C192" s="150" t="s">
        <v>280</v>
      </c>
      <c r="D192" s="252">
        <v>400</v>
      </c>
      <c r="E192" s="187">
        <v>555</v>
      </c>
      <c r="F192" s="428">
        <v>206</v>
      </c>
      <c r="G192" s="36">
        <f>F192/E192*100</f>
        <v>37.11711711711712</v>
      </c>
    </row>
    <row r="193" spans="1:256" s="132" customFormat="1" ht="12.75">
      <c r="A193" s="230"/>
      <c r="B193" s="247"/>
      <c r="C193" s="246" t="s">
        <v>314</v>
      </c>
      <c r="D193" s="231">
        <f>SUM(D183:D192)</f>
        <v>304113</v>
      </c>
      <c r="E193" s="232">
        <f>SUM(E183:E192)</f>
        <v>282057</v>
      </c>
      <c r="F193" s="265">
        <f>SUM(F183:F192)</f>
        <v>199450</v>
      </c>
      <c r="G193" s="123">
        <f>F193/E193*100</f>
        <v>70.7126573706733</v>
      </c>
      <c r="H193" s="138" t="s">
        <v>68</v>
      </c>
      <c r="I193" s="29"/>
      <c r="J193" s="29"/>
      <c r="K193" s="29"/>
      <c r="L193" s="29"/>
      <c r="M193" s="29"/>
      <c r="N193" s="29"/>
      <c r="O193" s="84" t="s">
        <v>255</v>
      </c>
      <c r="P193" s="84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32" customFormat="1" ht="12.75">
      <c r="A194" s="16"/>
      <c r="B194" s="69"/>
      <c r="C194" s="234"/>
      <c r="D194" s="235"/>
      <c r="E194" s="236"/>
      <c r="F194" s="237"/>
      <c r="G194" s="238"/>
      <c r="H194" s="138"/>
      <c r="I194" s="29"/>
      <c r="J194" s="29"/>
      <c r="K194" s="29"/>
      <c r="L194" s="29"/>
      <c r="M194" s="29"/>
      <c r="N194" s="29"/>
      <c r="O194" s="84"/>
      <c r="P194" s="84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5" ht="12.75">
      <c r="A195" s="582" t="s">
        <v>38</v>
      </c>
      <c r="B195" s="582"/>
      <c r="C195" s="582"/>
      <c r="D195" s="56"/>
      <c r="E195" s="18"/>
    </row>
    <row r="196" spans="1:256" s="29" customFormat="1" ht="12.75">
      <c r="A196" s="20"/>
      <c r="B196" s="20"/>
      <c r="C196" s="20"/>
      <c r="D196" s="56"/>
      <c r="E196" s="18"/>
      <c r="F196" s="15"/>
      <c r="G196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7" ht="25.5">
      <c r="A197" s="7" t="s">
        <v>11</v>
      </c>
      <c r="B197" s="7" t="s">
        <v>12</v>
      </c>
      <c r="C197" s="5" t="s">
        <v>13</v>
      </c>
      <c r="D197" s="52" t="s">
        <v>126</v>
      </c>
      <c r="E197" s="59" t="s">
        <v>127</v>
      </c>
      <c r="F197" s="5" t="s">
        <v>2</v>
      </c>
      <c r="G197" s="51" t="s">
        <v>128</v>
      </c>
    </row>
    <row r="198" spans="1:7" ht="12.75">
      <c r="A198" s="283">
        <v>50</v>
      </c>
      <c r="B198" s="283">
        <v>3533</v>
      </c>
      <c r="C198" s="34" t="s">
        <v>141</v>
      </c>
      <c r="D198" s="282">
        <v>0</v>
      </c>
      <c r="E198" s="376">
        <v>480</v>
      </c>
      <c r="F198" s="307">
        <v>130</v>
      </c>
      <c r="G198" s="36">
        <f>F198/E198*100</f>
        <v>27.083333333333332</v>
      </c>
    </row>
    <row r="199" spans="1:7" ht="12.75">
      <c r="A199" s="283">
        <v>50</v>
      </c>
      <c r="B199" s="283">
        <v>3529</v>
      </c>
      <c r="C199" s="34" t="s">
        <v>140</v>
      </c>
      <c r="D199" s="282">
        <v>0</v>
      </c>
      <c r="E199" s="376">
        <v>400</v>
      </c>
      <c r="F199" s="307">
        <v>300</v>
      </c>
      <c r="G199" s="36">
        <f>F199/E199*100</f>
        <v>75</v>
      </c>
    </row>
    <row r="200" spans="1:7" ht="12.75">
      <c r="A200" s="146" t="s">
        <v>45</v>
      </c>
      <c r="B200" s="147">
        <v>3522</v>
      </c>
      <c r="C200" s="150" t="s">
        <v>139</v>
      </c>
      <c r="D200" s="252">
        <v>112435</v>
      </c>
      <c r="E200" s="370">
        <v>216080</v>
      </c>
      <c r="F200" s="428">
        <v>99180</v>
      </c>
      <c r="G200" s="36">
        <f>F200/E200*100</f>
        <v>45.899666790077745</v>
      </c>
    </row>
    <row r="201" spans="1:14" s="172" customFormat="1" ht="12.75">
      <c r="A201" s="166" t="s">
        <v>45</v>
      </c>
      <c r="B201" s="161">
        <v>3539</v>
      </c>
      <c r="C201" s="162" t="s">
        <v>609</v>
      </c>
      <c r="D201" s="252">
        <v>0</v>
      </c>
      <c r="E201" s="370">
        <v>910</v>
      </c>
      <c r="F201" s="428">
        <v>0</v>
      </c>
      <c r="G201" s="36">
        <f>F201/E201*100</f>
        <v>0</v>
      </c>
      <c r="H201" s="133"/>
      <c r="I201" s="133"/>
      <c r="J201" s="133"/>
      <c r="K201" s="133"/>
      <c r="L201" s="133"/>
      <c r="M201" s="133"/>
      <c r="N201" s="133"/>
    </row>
    <row r="202" spans="1:256" s="29" customFormat="1" ht="12.75">
      <c r="A202" s="230"/>
      <c r="B202" s="247"/>
      <c r="C202" s="246" t="s">
        <v>315</v>
      </c>
      <c r="D202" s="231">
        <f>SUM(D198:D201)</f>
        <v>112435</v>
      </c>
      <c r="E202" s="232">
        <f>SUM(E198:E201)</f>
        <v>217870</v>
      </c>
      <c r="F202" s="265">
        <f>SUM(F198:F201)</f>
        <v>99610</v>
      </c>
      <c r="G202" s="36">
        <f>F202/E202*100</f>
        <v>45.71992472575389</v>
      </c>
      <c r="O202" s="84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29" customFormat="1" ht="12.75">
      <c r="A203" s="16"/>
      <c r="B203" s="69"/>
      <c r="C203" s="234"/>
      <c r="D203" s="235"/>
      <c r="E203" s="236"/>
      <c r="F203" s="237"/>
      <c r="G203" s="31"/>
      <c r="H203" s="138"/>
      <c r="O203" s="84"/>
      <c r="P203" s="84"/>
      <c r="Q203" s="84"/>
      <c r="R203" s="84"/>
      <c r="S203" s="84" t="s">
        <v>164</v>
      </c>
      <c r="T203" s="84"/>
      <c r="U203" s="84"/>
      <c r="V203" s="172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</row>
    <row r="204" spans="1:256" s="132" customFormat="1" ht="12.75">
      <c r="A204" s="239"/>
      <c r="B204" s="249"/>
      <c r="C204" s="248" t="s">
        <v>316</v>
      </c>
      <c r="D204" s="240">
        <f>D193+D202</f>
        <v>416548</v>
      </c>
      <c r="E204" s="241">
        <f>E202+E193</f>
        <v>499927</v>
      </c>
      <c r="F204" s="242">
        <f>F202+F193</f>
        <v>299060</v>
      </c>
      <c r="G204" s="10">
        <f>F204/E204*100</f>
        <v>59.82073382713876</v>
      </c>
      <c r="H204" s="138"/>
      <c r="I204" s="29"/>
      <c r="J204" s="29"/>
      <c r="K204" s="29"/>
      <c r="L204" s="29"/>
      <c r="M204" s="29"/>
      <c r="N204" s="29"/>
      <c r="O204" s="84"/>
      <c r="P204" s="84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5:6" ht="12.75">
      <c r="E205" s="172"/>
      <c r="F205" s="84"/>
    </row>
    <row r="206" spans="1:256" s="29" customFormat="1" ht="15.75">
      <c r="A206" s="74" t="s">
        <v>49</v>
      </c>
      <c r="D206" s="84"/>
      <c r="E206" s="84"/>
      <c r="F206" s="84"/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2:256" s="29" customFormat="1" ht="12.75">
      <c r="B207"/>
      <c r="C207"/>
      <c r="D207" s="15"/>
      <c r="E207" s="15"/>
      <c r="F207" s="84"/>
      <c r="G207"/>
      <c r="O207" s="8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29" customFormat="1" ht="12.75">
      <c r="A208" s="65" t="s">
        <v>37</v>
      </c>
      <c r="B208"/>
      <c r="C208"/>
      <c r="D208" s="15"/>
      <c r="E208" s="15"/>
      <c r="F208" s="84"/>
      <c r="G208"/>
      <c r="O208" s="84"/>
      <c r="P208" s="15"/>
      <c r="Q208" s="15"/>
      <c r="R208" s="15"/>
      <c r="S208" s="15"/>
      <c r="T208" s="15"/>
      <c r="U208" s="15"/>
      <c r="V208" s="15"/>
      <c r="W208" s="172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2:256" s="29" customFormat="1" ht="12.75">
      <c r="B209"/>
      <c r="C209"/>
      <c r="D209" s="15"/>
      <c r="E209" s="15"/>
      <c r="F209" s="84"/>
      <c r="G209"/>
      <c r="O209" s="8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29" customFormat="1" ht="25.5">
      <c r="A210" s="7" t="s">
        <v>11</v>
      </c>
      <c r="B210" s="7" t="s">
        <v>12</v>
      </c>
      <c r="C210" s="5" t="s">
        <v>13</v>
      </c>
      <c r="D210" s="52" t="s">
        <v>126</v>
      </c>
      <c r="E210" s="59" t="s">
        <v>127</v>
      </c>
      <c r="F210" s="5" t="s">
        <v>2</v>
      </c>
      <c r="G210" s="51" t="s">
        <v>128</v>
      </c>
      <c r="O210" s="8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12.75">
      <c r="A211" s="151">
        <v>60</v>
      </c>
      <c r="B211" s="151">
        <v>3719</v>
      </c>
      <c r="C211" s="152" t="s">
        <v>133</v>
      </c>
      <c r="D211" s="191">
        <v>30</v>
      </c>
      <c r="E211" s="192">
        <v>30</v>
      </c>
      <c r="F211" s="307">
        <v>0</v>
      </c>
      <c r="G211" s="359">
        <f aca="true" t="shared" si="10" ref="G211:G217">F211/E211*100</f>
        <v>0</v>
      </c>
      <c r="O211" s="8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151">
        <v>60</v>
      </c>
      <c r="B212" s="151">
        <v>3727</v>
      </c>
      <c r="C212" s="152" t="s">
        <v>405</v>
      </c>
      <c r="D212" s="191">
        <v>0</v>
      </c>
      <c r="E212" s="376">
        <v>2350</v>
      </c>
      <c r="F212" s="307">
        <v>1672</v>
      </c>
      <c r="G212" s="359">
        <f t="shared" si="10"/>
        <v>71.14893617021276</v>
      </c>
      <c r="O212" s="8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29" customFormat="1" ht="12.75">
      <c r="A213" s="146" t="s">
        <v>50</v>
      </c>
      <c r="B213" s="147">
        <v>3729</v>
      </c>
      <c r="C213" s="150" t="s">
        <v>143</v>
      </c>
      <c r="D213" s="192">
        <v>100</v>
      </c>
      <c r="E213" s="187">
        <v>100</v>
      </c>
      <c r="F213" s="428">
        <v>0</v>
      </c>
      <c r="G213" s="359">
        <f t="shared" si="10"/>
        <v>0</v>
      </c>
      <c r="O213" s="8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29" customFormat="1" ht="12.75">
      <c r="A214" s="146" t="s">
        <v>50</v>
      </c>
      <c r="B214" s="147">
        <v>3741</v>
      </c>
      <c r="C214" s="150" t="s">
        <v>145</v>
      </c>
      <c r="D214" s="192">
        <v>150</v>
      </c>
      <c r="E214" s="187">
        <v>1535</v>
      </c>
      <c r="F214" s="428">
        <v>1397</v>
      </c>
      <c r="G214" s="359">
        <f t="shared" si="10"/>
        <v>91.00977198697069</v>
      </c>
      <c r="O214" s="84"/>
      <c r="P214" s="222"/>
      <c r="Q214" s="15"/>
      <c r="R214" s="15"/>
      <c r="S214" s="15"/>
      <c r="T214" s="15"/>
      <c r="U214" s="15"/>
      <c r="V214" s="15"/>
      <c r="W214" s="172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29" customFormat="1" ht="12.75">
      <c r="A215" s="146" t="s">
        <v>50</v>
      </c>
      <c r="B215" s="147">
        <v>3742</v>
      </c>
      <c r="C215" s="150" t="s">
        <v>144</v>
      </c>
      <c r="D215" s="192">
        <v>4500</v>
      </c>
      <c r="E215" s="187">
        <v>4500</v>
      </c>
      <c r="F215" s="428">
        <v>1943</v>
      </c>
      <c r="G215" s="359">
        <f t="shared" si="10"/>
        <v>43.17777777777778</v>
      </c>
      <c r="H215" s="186">
        <f>G215/F215*100</f>
        <v>2.2222222222222223</v>
      </c>
      <c r="I215" s="186">
        <f>H215/G215*100</f>
        <v>5.14668039114771</v>
      </c>
      <c r="J215" s="186">
        <f aca="true" t="shared" si="11" ref="J215:O215">I215/H215*100</f>
        <v>231.60061760164692</v>
      </c>
      <c r="K215" s="186">
        <f t="shared" si="11"/>
        <v>4499.999999999999</v>
      </c>
      <c r="L215" s="186">
        <f t="shared" si="11"/>
        <v>1942.9999999999995</v>
      </c>
      <c r="M215" s="186">
        <f t="shared" si="11"/>
        <v>43.17777777777778</v>
      </c>
      <c r="N215" s="186">
        <f t="shared" si="11"/>
        <v>2.2222222222222228</v>
      </c>
      <c r="O215" s="186">
        <f t="shared" si="11"/>
        <v>5.146680391147711</v>
      </c>
      <c r="P215" s="217"/>
      <c r="Q215" s="15"/>
      <c r="R215" s="15"/>
      <c r="S215" s="15"/>
      <c r="T215" s="15"/>
      <c r="U215" s="15"/>
      <c r="V215" s="15"/>
      <c r="W215" s="172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3" ht="25.5">
      <c r="A216" s="166" t="s">
        <v>50</v>
      </c>
      <c r="B216" s="161">
        <v>3749</v>
      </c>
      <c r="C216" s="162" t="s">
        <v>146</v>
      </c>
      <c r="D216" s="200">
        <v>20</v>
      </c>
      <c r="E216" s="198">
        <v>20</v>
      </c>
      <c r="F216" s="371">
        <v>0</v>
      </c>
      <c r="G216" s="393">
        <f t="shared" si="10"/>
        <v>0</v>
      </c>
      <c r="W216" s="172"/>
    </row>
    <row r="217" spans="1:7" ht="12.75">
      <c r="A217" s="166" t="s">
        <v>50</v>
      </c>
      <c r="B217" s="161">
        <v>3773</v>
      </c>
      <c r="C217" s="162" t="s">
        <v>359</v>
      </c>
      <c r="D217" s="200">
        <v>0</v>
      </c>
      <c r="E217" s="198">
        <v>321</v>
      </c>
      <c r="F217" s="371">
        <v>225</v>
      </c>
      <c r="G217" s="359">
        <f t="shared" si="10"/>
        <v>70.09345794392523</v>
      </c>
    </row>
    <row r="218" spans="1:7" ht="12.75">
      <c r="A218" s="146" t="s">
        <v>50</v>
      </c>
      <c r="B218" s="147">
        <v>3792</v>
      </c>
      <c r="C218" s="150" t="s">
        <v>51</v>
      </c>
      <c r="D218" s="192">
        <v>100</v>
      </c>
      <c r="E218" s="187">
        <v>100</v>
      </c>
      <c r="F218" s="428">
        <v>35</v>
      </c>
      <c r="G218" s="186">
        <f>F218/E218*100</f>
        <v>35</v>
      </c>
    </row>
    <row r="219" spans="1:7" ht="12.75" customHeight="1">
      <c r="A219" s="146" t="s">
        <v>50</v>
      </c>
      <c r="B219" s="147">
        <v>3799</v>
      </c>
      <c r="C219" s="150" t="s">
        <v>52</v>
      </c>
      <c r="D219" s="192">
        <v>300</v>
      </c>
      <c r="E219" s="187">
        <v>300</v>
      </c>
      <c r="F219" s="428">
        <v>0</v>
      </c>
      <c r="G219" s="186">
        <f>F219/E219*100</f>
        <v>0</v>
      </c>
    </row>
    <row r="220" spans="1:14" s="84" customFormat="1" ht="12.75">
      <c r="A220" s="230"/>
      <c r="B220" s="247"/>
      <c r="C220" s="246" t="s">
        <v>314</v>
      </c>
      <c r="D220" s="231">
        <f>SUM(D211:D219)</f>
        <v>5200</v>
      </c>
      <c r="E220" s="232">
        <f>SUM(E211:E219)</f>
        <v>9256</v>
      </c>
      <c r="F220" s="265">
        <f>SUM(F211:F219)</f>
        <v>5272</v>
      </c>
      <c r="G220" s="131">
        <f>F220/E220*100</f>
        <v>56.95764909248056</v>
      </c>
      <c r="H220" s="29"/>
      <c r="I220" s="29"/>
      <c r="J220" s="29"/>
      <c r="K220" s="29"/>
      <c r="L220" s="29"/>
      <c r="M220" s="29"/>
      <c r="N220" s="29"/>
    </row>
    <row r="221" spans="1:14" s="84" customFormat="1" ht="12.75">
      <c r="A221" s="16"/>
      <c r="B221" s="69"/>
      <c r="C221" s="234"/>
      <c r="D221" s="235"/>
      <c r="E221" s="236"/>
      <c r="F221" s="237"/>
      <c r="G221" s="238"/>
      <c r="H221" s="29"/>
      <c r="I221" s="29"/>
      <c r="J221" s="29"/>
      <c r="K221" s="29"/>
      <c r="L221" s="29"/>
      <c r="M221" s="29"/>
      <c r="N221" s="29"/>
    </row>
    <row r="222" spans="1:256" s="29" customFormat="1" ht="12.75">
      <c r="A222" s="239"/>
      <c r="B222" s="249"/>
      <c r="C222" s="248" t="s">
        <v>316</v>
      </c>
      <c r="D222" s="240">
        <f>D220</f>
        <v>5200</v>
      </c>
      <c r="E222" s="241">
        <f>E220</f>
        <v>9256</v>
      </c>
      <c r="F222" s="242">
        <f>F220</f>
        <v>5272</v>
      </c>
      <c r="G222" s="10">
        <f>F222/E222*100</f>
        <v>56.95764909248056</v>
      </c>
      <c r="H222" s="138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  <c r="IU222" s="84"/>
      <c r="IV222" s="84"/>
    </row>
    <row r="223" spans="1:256" s="29" customFormat="1" ht="12.75">
      <c r="A223" s="16"/>
      <c r="B223" s="69"/>
      <c r="C223" s="234"/>
      <c r="D223" s="235"/>
      <c r="E223" s="236"/>
      <c r="F223" s="237"/>
      <c r="G223" s="31"/>
      <c r="H223" s="138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  <c r="IU223" s="84"/>
      <c r="IV223" s="84"/>
    </row>
    <row r="224" spans="1:256" s="29" customFormat="1" ht="15.75">
      <c r="A224" s="74" t="s">
        <v>248</v>
      </c>
      <c r="D224" s="84"/>
      <c r="E224" s="84"/>
      <c r="F224" s="84"/>
      <c r="O224" s="8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2:256" s="29" customFormat="1" ht="12.75">
      <c r="B225"/>
      <c r="C225"/>
      <c r="D225" s="15"/>
      <c r="E225" s="15"/>
      <c r="F225" s="15"/>
      <c r="G225"/>
      <c r="O225" s="8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15" ht="13.5" customHeight="1">
      <c r="A226" s="65" t="s">
        <v>37</v>
      </c>
      <c r="O226" s="84"/>
    </row>
    <row r="227" ht="12" customHeight="1">
      <c r="O227" s="84"/>
    </row>
    <row r="228" spans="1:15" ht="25.5" customHeight="1">
      <c r="A228" s="7" t="s">
        <v>11</v>
      </c>
      <c r="B228" s="7" t="s">
        <v>12</v>
      </c>
      <c r="C228" s="5" t="s">
        <v>13</v>
      </c>
      <c r="D228" s="52" t="s">
        <v>126</v>
      </c>
      <c r="E228" s="59" t="s">
        <v>127</v>
      </c>
      <c r="F228" s="5" t="s">
        <v>2</v>
      </c>
      <c r="G228" s="51" t="s">
        <v>128</v>
      </c>
      <c r="O228" s="84"/>
    </row>
    <row r="229" spans="1:15" ht="13.5" customHeight="1">
      <c r="A229" s="146" t="s">
        <v>53</v>
      </c>
      <c r="B229" s="147">
        <v>3635</v>
      </c>
      <c r="C229" s="150" t="s">
        <v>54</v>
      </c>
      <c r="D229" s="192">
        <v>300</v>
      </c>
      <c r="E229" s="187">
        <v>300</v>
      </c>
      <c r="F229" s="428">
        <v>0</v>
      </c>
      <c r="G229" s="36">
        <f>F229/E229*100</f>
        <v>0</v>
      </c>
      <c r="O229" s="84"/>
    </row>
    <row r="230" spans="1:7" ht="12.75">
      <c r="A230" s="230"/>
      <c r="B230" s="247"/>
      <c r="C230" s="246" t="s">
        <v>314</v>
      </c>
      <c r="D230" s="231">
        <f>D229</f>
        <v>300</v>
      </c>
      <c r="E230" s="232">
        <f>E229</f>
        <v>300</v>
      </c>
      <c r="F230" s="265">
        <f>F229</f>
        <v>0</v>
      </c>
      <c r="G230" s="123">
        <f>F230/E230*100</f>
        <v>0</v>
      </c>
    </row>
    <row r="231" spans="1:7" ht="12.75">
      <c r="A231" s="16"/>
      <c r="B231" s="69"/>
      <c r="C231" s="234"/>
      <c r="D231" s="235"/>
      <c r="E231" s="236"/>
      <c r="F231" s="237"/>
      <c r="G231" s="31"/>
    </row>
    <row r="232" spans="1:6" ht="12.75">
      <c r="A232" s="78" t="s">
        <v>38</v>
      </c>
      <c r="D232" s="84"/>
      <c r="E232" s="84"/>
      <c r="F232" s="84"/>
    </row>
    <row r="233" spans="2:256" s="29" customFormat="1" ht="12.75">
      <c r="B233"/>
      <c r="C233"/>
      <c r="D233" s="84"/>
      <c r="E233" s="84"/>
      <c r="F233" s="84"/>
      <c r="G233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7" ht="25.5">
      <c r="A234" s="7" t="s">
        <v>11</v>
      </c>
      <c r="B234" s="7" t="s">
        <v>12</v>
      </c>
      <c r="C234" s="5" t="s">
        <v>13</v>
      </c>
      <c r="D234" s="52" t="s">
        <v>126</v>
      </c>
      <c r="E234" s="59" t="s">
        <v>127</v>
      </c>
      <c r="F234" s="5" t="s">
        <v>2</v>
      </c>
      <c r="G234" s="51" t="s">
        <v>128</v>
      </c>
    </row>
    <row r="235" spans="1:7" ht="12.75">
      <c r="A235" s="146" t="s">
        <v>53</v>
      </c>
      <c r="B235" s="147">
        <v>3635</v>
      </c>
      <c r="C235" s="150" t="s">
        <v>54</v>
      </c>
      <c r="D235" s="192">
        <v>1428</v>
      </c>
      <c r="E235" s="187">
        <v>1428</v>
      </c>
      <c r="F235" s="428">
        <v>0</v>
      </c>
      <c r="G235" s="36">
        <f>F235/E235*100</f>
        <v>0</v>
      </c>
    </row>
    <row r="236" spans="1:7" ht="12.75">
      <c r="A236" s="230"/>
      <c r="B236" s="247"/>
      <c r="C236" s="246" t="s">
        <v>315</v>
      </c>
      <c r="D236" s="231">
        <f>D235</f>
        <v>1428</v>
      </c>
      <c r="E236" s="232">
        <f>E235</f>
        <v>1428</v>
      </c>
      <c r="F236" s="265">
        <f>F235</f>
        <v>0</v>
      </c>
      <c r="G236" s="36">
        <f>F236/E236*100</f>
        <v>0</v>
      </c>
    </row>
    <row r="237" spans="1:7" ht="12.75">
      <c r="A237" s="16"/>
      <c r="B237" s="69"/>
      <c r="C237" s="234"/>
      <c r="D237" s="235"/>
      <c r="E237" s="236"/>
      <c r="F237" s="237"/>
      <c r="G237" s="238"/>
    </row>
    <row r="238" spans="1:256" s="132" customFormat="1" ht="12.75">
      <c r="A238" s="239"/>
      <c r="B238" s="249"/>
      <c r="C238" s="248" t="s">
        <v>316</v>
      </c>
      <c r="D238" s="240">
        <f>D230+D236</f>
        <v>1728</v>
      </c>
      <c r="E238" s="241">
        <f>E230+E236</f>
        <v>1728</v>
      </c>
      <c r="F238" s="242">
        <f>F230+F236</f>
        <v>0</v>
      </c>
      <c r="G238" s="27">
        <f>F238/E238*100</f>
        <v>0</v>
      </c>
      <c r="H238" s="138"/>
      <c r="I238" s="29"/>
      <c r="J238" s="29"/>
      <c r="K238" s="29"/>
      <c r="L238" s="29"/>
      <c r="M238" s="29"/>
      <c r="N238" s="29"/>
      <c r="O238" s="84"/>
      <c r="P238" s="84"/>
      <c r="Q238" s="172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ht="12.75">
      <c r="D239" s="84"/>
    </row>
    <row r="240" spans="1:256" s="29" customFormat="1" ht="15.75">
      <c r="A240" s="74" t="s">
        <v>247</v>
      </c>
      <c r="D240" s="84"/>
      <c r="E240" s="84"/>
      <c r="F240" s="84"/>
      <c r="O240" s="8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2:256" s="29" customFormat="1" ht="12.75">
      <c r="B241"/>
      <c r="C241"/>
      <c r="D241" s="15"/>
      <c r="E241" s="15"/>
      <c r="F241" s="15"/>
      <c r="G241"/>
      <c r="O241" s="8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2.75">
      <c r="A242" s="65" t="s">
        <v>37</v>
      </c>
      <c r="B242"/>
      <c r="C242"/>
      <c r="D242" s="15"/>
      <c r="E242" s="15"/>
      <c r="F242" s="15"/>
      <c r="G242"/>
      <c r="O242" s="8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2:256" s="29" customFormat="1" ht="12.75">
      <c r="B243"/>
      <c r="C243"/>
      <c r="D243" s="15"/>
      <c r="E243" s="15"/>
      <c r="F243" s="15"/>
      <c r="G243"/>
      <c r="O243" s="8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25.5">
      <c r="A244" s="7" t="s">
        <v>11</v>
      </c>
      <c r="B244" s="7" t="s">
        <v>12</v>
      </c>
      <c r="C244" s="5" t="s">
        <v>13</v>
      </c>
      <c r="D244" s="52" t="s">
        <v>126</v>
      </c>
      <c r="E244" s="59" t="s">
        <v>127</v>
      </c>
      <c r="F244" s="5" t="s">
        <v>2</v>
      </c>
      <c r="G244" s="51" t="s">
        <v>128</v>
      </c>
      <c r="O244" s="84"/>
      <c r="P244" s="15"/>
      <c r="Q244" s="15"/>
      <c r="R244" s="172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12.75">
      <c r="A245" s="146" t="s">
        <v>55</v>
      </c>
      <c r="B245" s="147">
        <v>2212</v>
      </c>
      <c r="C245" s="150" t="s">
        <v>320</v>
      </c>
      <c r="D245" s="192">
        <v>548240</v>
      </c>
      <c r="E245" s="187">
        <v>553113</v>
      </c>
      <c r="F245" s="428">
        <v>428475</v>
      </c>
      <c r="G245" s="36">
        <f>F245/E245*100</f>
        <v>77.46608739986223</v>
      </c>
      <c r="O245" s="15"/>
      <c r="P245" s="15"/>
      <c r="Q245" s="15"/>
      <c r="R245" s="15"/>
      <c r="S245" s="15"/>
      <c r="T245" s="17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29" customFormat="1" ht="12.75">
      <c r="A246" s="146" t="s">
        <v>55</v>
      </c>
      <c r="B246" s="147">
        <v>2221</v>
      </c>
      <c r="C246" s="150" t="s">
        <v>344</v>
      </c>
      <c r="D246" s="192">
        <v>259760</v>
      </c>
      <c r="E246" s="370">
        <v>259837</v>
      </c>
      <c r="F246" s="428">
        <v>178126</v>
      </c>
      <c r="G246" s="36">
        <f>F246/E246*100</f>
        <v>68.55297744355114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29" customFormat="1" ht="12.75">
      <c r="A247" s="146" t="s">
        <v>55</v>
      </c>
      <c r="B247" s="147">
        <v>2223</v>
      </c>
      <c r="C247" s="150" t="s">
        <v>506</v>
      </c>
      <c r="D247" s="192">
        <v>0</v>
      </c>
      <c r="E247" s="370">
        <v>12</v>
      </c>
      <c r="F247" s="428">
        <v>6</v>
      </c>
      <c r="G247" s="36">
        <f>F247/E247*100</f>
        <v>50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29" customFormat="1" ht="12.75">
      <c r="A248" s="146" t="s">
        <v>55</v>
      </c>
      <c r="B248" s="147">
        <v>2242</v>
      </c>
      <c r="C248" s="150" t="s">
        <v>147</v>
      </c>
      <c r="D248" s="192">
        <v>247303</v>
      </c>
      <c r="E248" s="187">
        <v>247303</v>
      </c>
      <c r="F248" s="428">
        <v>185463</v>
      </c>
      <c r="G248" s="36">
        <f>F248/E248*100</f>
        <v>74.99423783779412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7" ht="12.75">
      <c r="A249" s="230"/>
      <c r="B249" s="247"/>
      <c r="C249" s="246" t="s">
        <v>314</v>
      </c>
      <c r="D249" s="231">
        <f>SUM(D245:D248)</f>
        <v>1055303</v>
      </c>
      <c r="E249" s="232">
        <f>SUM(E245:E248)</f>
        <v>1060265</v>
      </c>
      <c r="F249" s="265">
        <f>SUM(F245:F248)</f>
        <v>792070</v>
      </c>
      <c r="G249" s="123">
        <f>F249/E249*100</f>
        <v>74.70490867849075</v>
      </c>
    </row>
    <row r="250" spans="1:7" ht="12.75">
      <c r="A250" s="16"/>
      <c r="B250" s="69"/>
      <c r="C250" s="234"/>
      <c r="D250" s="235"/>
      <c r="E250" s="236"/>
      <c r="F250" s="237"/>
      <c r="G250" s="31"/>
    </row>
    <row r="251" spans="1:7" ht="12.75">
      <c r="A251" s="65" t="s">
        <v>276</v>
      </c>
      <c r="D251" s="71"/>
      <c r="E251" s="72"/>
      <c r="F251" s="54"/>
      <c r="G251" s="73"/>
    </row>
    <row r="252" spans="1:7" ht="12.75">
      <c r="A252" s="16"/>
      <c r="B252" s="69"/>
      <c r="C252" s="70"/>
      <c r="D252" s="71"/>
      <c r="E252" s="72"/>
      <c r="F252" s="54"/>
      <c r="G252" s="73"/>
    </row>
    <row r="253" spans="1:7" ht="25.5">
      <c r="A253" s="7" t="s">
        <v>11</v>
      </c>
      <c r="B253" s="7" t="s">
        <v>12</v>
      </c>
      <c r="C253" s="5" t="s">
        <v>13</v>
      </c>
      <c r="D253" s="52" t="s">
        <v>126</v>
      </c>
      <c r="E253" s="59" t="s">
        <v>127</v>
      </c>
      <c r="F253" s="5" t="s">
        <v>2</v>
      </c>
      <c r="G253" s="51" t="s">
        <v>128</v>
      </c>
    </row>
    <row r="254" spans="1:7" ht="12.75">
      <c r="A254" s="146" t="s">
        <v>55</v>
      </c>
      <c r="B254" s="147">
        <v>2212</v>
      </c>
      <c r="C254" s="150" t="s">
        <v>320</v>
      </c>
      <c r="D254" s="192">
        <v>1000</v>
      </c>
      <c r="E254" s="187">
        <v>360</v>
      </c>
      <c r="F254" s="428">
        <v>33</v>
      </c>
      <c r="G254" s="186">
        <f>F254/E254*100</f>
        <v>9.166666666666666</v>
      </c>
    </row>
    <row r="255" spans="1:7" ht="12.75">
      <c r="A255" s="146" t="s">
        <v>55</v>
      </c>
      <c r="B255" s="147">
        <v>2229</v>
      </c>
      <c r="C255" s="150" t="s">
        <v>607</v>
      </c>
      <c r="D255" s="192">
        <v>0</v>
      </c>
      <c r="E255" s="187">
        <v>1600</v>
      </c>
      <c r="F255" s="428">
        <v>0</v>
      </c>
      <c r="G255" s="186">
        <f>F255/E255*100</f>
        <v>0</v>
      </c>
    </row>
    <row r="256" spans="1:7" ht="12.75" customHeight="1" hidden="1">
      <c r="A256" s="603" t="s">
        <v>290</v>
      </c>
      <c r="B256" s="603"/>
      <c r="C256" s="603"/>
      <c r="D256" s="71"/>
      <c r="E256" s="72"/>
      <c r="F256" s="463"/>
      <c r="G256" s="73"/>
    </row>
    <row r="257" spans="1:7" ht="12.75">
      <c r="A257" s="230"/>
      <c r="B257" s="247"/>
      <c r="C257" s="246" t="s">
        <v>315</v>
      </c>
      <c r="D257" s="231">
        <f>SUM(D254:D255)</f>
        <v>1000</v>
      </c>
      <c r="E257" s="232">
        <f>SUM(E254:E255)</f>
        <v>1960</v>
      </c>
      <c r="F257" s="265">
        <f>SUM(F254:F255)</f>
        <v>33</v>
      </c>
      <c r="G257" s="131">
        <f>F257/E257*100</f>
        <v>1.683673469387755</v>
      </c>
    </row>
    <row r="258" spans="1:7" ht="12.75">
      <c r="A258" s="16"/>
      <c r="B258" s="229"/>
      <c r="C258" s="229"/>
      <c r="D258" s="71"/>
      <c r="E258" s="72"/>
      <c r="F258" s="54"/>
      <c r="G258" s="73"/>
    </row>
    <row r="259" spans="1:256" s="132" customFormat="1" ht="12.75">
      <c r="A259" s="239"/>
      <c r="B259" s="249"/>
      <c r="C259" s="248" t="s">
        <v>316</v>
      </c>
      <c r="D259" s="240">
        <f>D249+D257</f>
        <v>1056303</v>
      </c>
      <c r="E259" s="241">
        <f>E249+E257</f>
        <v>1062225</v>
      </c>
      <c r="F259" s="242">
        <f>F249+F257</f>
        <v>792103</v>
      </c>
      <c r="G259" s="10">
        <f>F259/E259*100</f>
        <v>74.57017110310903</v>
      </c>
      <c r="H259" s="138"/>
      <c r="I259" s="29"/>
      <c r="J259" s="29"/>
      <c r="K259" s="29"/>
      <c r="L259" s="29"/>
      <c r="M259" s="29"/>
      <c r="N259" s="29"/>
      <c r="O259" s="84"/>
      <c r="P259" s="84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2.75">
      <c r="A260" s="16"/>
      <c r="B260" s="69"/>
      <c r="C260" s="234"/>
      <c r="D260" s="235"/>
      <c r="E260" s="236"/>
      <c r="F260" s="237"/>
      <c r="G260" s="31"/>
      <c r="H260" s="138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4"/>
      <c r="IT260" s="84"/>
      <c r="IU260" s="84"/>
      <c r="IV260" s="84"/>
    </row>
    <row r="261" spans="1:256" s="29" customFormat="1" ht="15.75">
      <c r="A261" s="74" t="s">
        <v>56</v>
      </c>
      <c r="D261" s="84"/>
      <c r="E261" s="84"/>
      <c r="F261" s="84"/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2:256" s="29" customFormat="1" ht="12.75">
      <c r="B262"/>
      <c r="C262"/>
      <c r="D262" s="15"/>
      <c r="E262" s="15"/>
      <c r="F262" s="15"/>
      <c r="G262"/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12.75">
      <c r="A263" s="65" t="s">
        <v>37</v>
      </c>
      <c r="B263"/>
      <c r="C263"/>
      <c r="D263" s="15"/>
      <c r="E263" s="15"/>
      <c r="F263" s="15"/>
      <c r="G263"/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2:256" s="29" customFormat="1" ht="12.75">
      <c r="B264"/>
      <c r="C264"/>
      <c r="D264" s="15"/>
      <c r="E264" s="15"/>
      <c r="F264" s="15"/>
      <c r="G264"/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25.5">
      <c r="A265" s="7" t="s">
        <v>11</v>
      </c>
      <c r="B265" s="7" t="s">
        <v>12</v>
      </c>
      <c r="C265" s="5" t="s">
        <v>13</v>
      </c>
      <c r="D265" s="52" t="s">
        <v>126</v>
      </c>
      <c r="E265" s="59" t="s">
        <v>127</v>
      </c>
      <c r="F265" s="5" t="s">
        <v>2</v>
      </c>
      <c r="G265" s="51" t="s">
        <v>128</v>
      </c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12.75">
      <c r="A266" s="166" t="s">
        <v>387</v>
      </c>
      <c r="B266" s="161">
        <v>4311</v>
      </c>
      <c r="C266" s="167" t="s">
        <v>142</v>
      </c>
      <c r="D266" s="339">
        <v>52154</v>
      </c>
      <c r="E266" s="340">
        <v>54080</v>
      </c>
      <c r="F266" s="394">
        <v>41013</v>
      </c>
      <c r="G266" s="202">
        <f aca="true" t="shared" si="12" ref="G266:G278">F266/E266*100</f>
        <v>75.83764792899407</v>
      </c>
      <c r="O266" s="84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30" customHeight="1">
      <c r="A267" s="166" t="s">
        <v>387</v>
      </c>
      <c r="B267" s="161">
        <v>4313</v>
      </c>
      <c r="C267" s="150" t="s">
        <v>57</v>
      </c>
      <c r="D267" s="200">
        <v>86060</v>
      </c>
      <c r="E267" s="198">
        <v>89637</v>
      </c>
      <c r="F267" s="371">
        <v>67697</v>
      </c>
      <c r="G267" s="201">
        <f t="shared" si="12"/>
        <v>75.52350034026128</v>
      </c>
      <c r="O267" s="84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12.75">
      <c r="A268" s="146" t="s">
        <v>387</v>
      </c>
      <c r="B268" s="147">
        <v>4314</v>
      </c>
      <c r="C268" s="150" t="s">
        <v>170</v>
      </c>
      <c r="D268" s="192">
        <v>15555</v>
      </c>
      <c r="E268" s="187">
        <v>11417</v>
      </c>
      <c r="F268" s="370">
        <v>11417</v>
      </c>
      <c r="G268" s="201">
        <f t="shared" si="12"/>
        <v>100</v>
      </c>
      <c r="O268" s="84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9" customFormat="1" ht="12.75">
      <c r="A269" s="146" t="s">
        <v>387</v>
      </c>
      <c r="B269" s="147">
        <v>4316</v>
      </c>
      <c r="C269" s="150" t="s">
        <v>134</v>
      </c>
      <c r="D269" s="192">
        <v>155191</v>
      </c>
      <c r="E269" s="187">
        <v>162330</v>
      </c>
      <c r="F269" s="370">
        <v>125685</v>
      </c>
      <c r="G269" s="193">
        <f t="shared" si="12"/>
        <v>77.42561448900388</v>
      </c>
      <c r="O269" s="84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146" t="s">
        <v>387</v>
      </c>
      <c r="B270" s="147">
        <v>4319</v>
      </c>
      <c r="C270" s="150" t="s">
        <v>562</v>
      </c>
      <c r="D270" s="192">
        <v>0</v>
      </c>
      <c r="E270" s="187">
        <v>6675</v>
      </c>
      <c r="F270" s="370">
        <v>6445</v>
      </c>
      <c r="G270" s="193">
        <f>F270/E270*100</f>
        <v>96.55430711610487</v>
      </c>
      <c r="O270" s="84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2.75">
      <c r="A271" s="146" t="s">
        <v>387</v>
      </c>
      <c r="B271" s="147">
        <v>4323</v>
      </c>
      <c r="C271" s="150" t="s">
        <v>171</v>
      </c>
      <c r="D271" s="192">
        <v>2040</v>
      </c>
      <c r="E271" s="187">
        <v>278</v>
      </c>
      <c r="F271" s="370">
        <v>278</v>
      </c>
      <c r="G271" s="193">
        <f>F271/E271*100</f>
        <v>100</v>
      </c>
      <c r="O271" s="84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12.75">
      <c r="A272" s="146" t="s">
        <v>387</v>
      </c>
      <c r="B272" s="147">
        <v>4332</v>
      </c>
      <c r="C272" s="150" t="s">
        <v>282</v>
      </c>
      <c r="D272" s="192">
        <v>1360</v>
      </c>
      <c r="E272" s="187">
        <v>1293</v>
      </c>
      <c r="F272" s="370">
        <v>528</v>
      </c>
      <c r="G272" s="193">
        <f t="shared" si="12"/>
        <v>40.835266821345705</v>
      </c>
      <c r="O272" s="84" t="s">
        <v>260</v>
      </c>
      <c r="P272" s="172"/>
      <c r="Q272" s="15"/>
      <c r="R272" s="15"/>
      <c r="S272" s="15"/>
      <c r="T272" s="17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12.75">
      <c r="A273" s="146" t="s">
        <v>387</v>
      </c>
      <c r="B273" s="147">
        <v>4333</v>
      </c>
      <c r="C273" s="150" t="s">
        <v>563</v>
      </c>
      <c r="D273" s="192">
        <v>0</v>
      </c>
      <c r="E273" s="187">
        <v>1827</v>
      </c>
      <c r="F273" s="370">
        <v>1828</v>
      </c>
      <c r="G273" s="193">
        <f t="shared" si="12"/>
        <v>100.05473453749316</v>
      </c>
      <c r="O273" s="84"/>
      <c r="P273" s="172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7" ht="25.5">
      <c r="A274" s="166" t="s">
        <v>387</v>
      </c>
      <c r="B274" s="161">
        <v>4339</v>
      </c>
      <c r="C274" s="150" t="s">
        <v>58</v>
      </c>
      <c r="D274" s="200">
        <v>4614</v>
      </c>
      <c r="E274" s="198">
        <v>5077</v>
      </c>
      <c r="F274" s="371">
        <v>3534</v>
      </c>
      <c r="G274" s="201">
        <f t="shared" si="12"/>
        <v>69.60803624187513</v>
      </c>
    </row>
    <row r="275" spans="1:7" ht="12.75">
      <c r="A275" s="166" t="s">
        <v>387</v>
      </c>
      <c r="B275" s="161">
        <v>4341</v>
      </c>
      <c r="C275" s="150" t="s">
        <v>564</v>
      </c>
      <c r="D275" s="200">
        <v>0</v>
      </c>
      <c r="E275" s="198">
        <v>946</v>
      </c>
      <c r="F275" s="371">
        <v>946</v>
      </c>
      <c r="G275" s="201">
        <f t="shared" si="12"/>
        <v>100</v>
      </c>
    </row>
    <row r="276" spans="1:7" ht="12.75">
      <c r="A276" s="166" t="s">
        <v>387</v>
      </c>
      <c r="B276" s="161">
        <v>4345</v>
      </c>
      <c r="C276" s="150" t="s">
        <v>565</v>
      </c>
      <c r="D276" s="200">
        <v>0</v>
      </c>
      <c r="E276" s="198">
        <v>50</v>
      </c>
      <c r="F276" s="371">
        <v>50</v>
      </c>
      <c r="G276" s="201">
        <f t="shared" si="12"/>
        <v>100</v>
      </c>
    </row>
    <row r="277" spans="1:20" ht="25.5">
      <c r="A277" s="166" t="s">
        <v>387</v>
      </c>
      <c r="B277" s="161">
        <v>4399</v>
      </c>
      <c r="C277" s="150" t="s">
        <v>59</v>
      </c>
      <c r="D277" s="200">
        <v>2400</v>
      </c>
      <c r="E277" s="198">
        <v>650</v>
      </c>
      <c r="F277" s="371">
        <v>64</v>
      </c>
      <c r="G277" s="201">
        <f t="shared" si="12"/>
        <v>9.846153846153847</v>
      </c>
      <c r="T277" s="172"/>
    </row>
    <row r="278" spans="1:7" ht="12.75">
      <c r="A278" s="230"/>
      <c r="B278" s="247"/>
      <c r="C278" s="246" t="s">
        <v>314</v>
      </c>
      <c r="D278" s="231">
        <f>SUM(D266:D277)</f>
        <v>319374</v>
      </c>
      <c r="E278" s="232">
        <f>SUM(E266:E277)</f>
        <v>334260</v>
      </c>
      <c r="F278" s="265">
        <f>SUM(F266:F277)</f>
        <v>259485</v>
      </c>
      <c r="G278" s="218">
        <f t="shared" si="12"/>
        <v>77.62968946329205</v>
      </c>
    </row>
    <row r="279" spans="1:7" ht="12.75" customHeight="1" hidden="1">
      <c r="A279" s="580" t="s">
        <v>292</v>
      </c>
      <c r="B279" s="580"/>
      <c r="C279" s="580"/>
      <c r="F279" s="84"/>
      <c r="G279" s="15"/>
    </row>
    <row r="280" spans="1:7" ht="12.75" customHeight="1" hidden="1">
      <c r="A280" s="604" t="s">
        <v>291</v>
      </c>
      <c r="B280" s="604"/>
      <c r="C280" s="604"/>
      <c r="F280" s="84"/>
      <c r="G280" s="15"/>
    </row>
    <row r="281" spans="1:7" ht="12.75" customHeight="1" hidden="1">
      <c r="A281" s="604" t="s">
        <v>293</v>
      </c>
      <c r="B281" s="604"/>
      <c r="C281" s="604"/>
      <c r="F281" s="84"/>
      <c r="G281" s="15"/>
    </row>
    <row r="282" spans="1:7" ht="12.75" customHeight="1">
      <c r="A282" s="68"/>
      <c r="B282" s="68"/>
      <c r="C282" s="68"/>
      <c r="F282" s="84"/>
      <c r="G282" s="15"/>
    </row>
    <row r="283" spans="1:7" ht="12.75" customHeight="1">
      <c r="A283" s="65" t="s">
        <v>276</v>
      </c>
      <c r="B283" s="68"/>
      <c r="C283" s="68"/>
      <c r="F283" s="84"/>
      <c r="G283" s="15"/>
    </row>
    <row r="284" spans="1:7" ht="12.75" customHeight="1">
      <c r="A284" s="68"/>
      <c r="B284" s="68"/>
      <c r="C284" s="68"/>
      <c r="F284" s="84"/>
      <c r="G284" s="15"/>
    </row>
    <row r="285" spans="1:7" ht="25.5" customHeight="1">
      <c r="A285" s="7" t="s">
        <v>11</v>
      </c>
      <c r="B285" s="7" t="s">
        <v>12</v>
      </c>
      <c r="C285" s="5" t="s">
        <v>13</v>
      </c>
      <c r="D285" s="52" t="s">
        <v>126</v>
      </c>
      <c r="E285" s="59" t="s">
        <v>127</v>
      </c>
      <c r="F285" s="5" t="s">
        <v>2</v>
      </c>
      <c r="G285" s="51" t="s">
        <v>128</v>
      </c>
    </row>
    <row r="286" spans="1:7" ht="12.75" customHeight="1">
      <c r="A286" s="146" t="s">
        <v>387</v>
      </c>
      <c r="B286" s="147">
        <v>4311</v>
      </c>
      <c r="C286" s="167" t="s">
        <v>142</v>
      </c>
      <c r="D286" s="192">
        <v>376</v>
      </c>
      <c r="E286" s="187">
        <v>376</v>
      </c>
      <c r="F286" s="428">
        <v>0</v>
      </c>
      <c r="G286" s="201">
        <f>F286/E286*100</f>
        <v>0</v>
      </c>
    </row>
    <row r="287" spans="1:22" ht="25.5" customHeight="1">
      <c r="A287" s="166" t="s">
        <v>387</v>
      </c>
      <c r="B287" s="161">
        <v>4313</v>
      </c>
      <c r="C287" s="150" t="s">
        <v>57</v>
      </c>
      <c r="D287" s="200">
        <v>346</v>
      </c>
      <c r="E287" s="200">
        <v>268</v>
      </c>
      <c r="F287" s="485">
        <v>0</v>
      </c>
      <c r="G287" s="201">
        <f>F287/E287*100</f>
        <v>0</v>
      </c>
      <c r="V287" s="522"/>
    </row>
    <row r="288" spans="1:7" ht="12.75" customHeight="1">
      <c r="A288" s="146" t="s">
        <v>387</v>
      </c>
      <c r="B288" s="147">
        <v>4316</v>
      </c>
      <c r="C288" s="150" t="s">
        <v>134</v>
      </c>
      <c r="D288" s="192">
        <v>4242</v>
      </c>
      <c r="E288" s="187">
        <v>3604</v>
      </c>
      <c r="F288" s="428">
        <v>600</v>
      </c>
      <c r="G288" s="201">
        <f>F288/E288*100</f>
        <v>16.64816870144284</v>
      </c>
    </row>
    <row r="289" spans="1:7" ht="12.75" customHeight="1">
      <c r="A289" s="146" t="s">
        <v>387</v>
      </c>
      <c r="B289" s="147">
        <v>4339</v>
      </c>
      <c r="C289" s="150" t="s">
        <v>367</v>
      </c>
      <c r="D289" s="192">
        <v>250</v>
      </c>
      <c r="E289" s="187">
        <v>250</v>
      </c>
      <c r="F289" s="428">
        <v>250</v>
      </c>
      <c r="G289" s="201">
        <f>F289/E289*100</f>
        <v>100</v>
      </c>
    </row>
    <row r="290" spans="1:256" s="132" customFormat="1" ht="14.25" customHeight="1">
      <c r="A290" s="230"/>
      <c r="B290" s="247"/>
      <c r="C290" s="246" t="s">
        <v>315</v>
      </c>
      <c r="D290" s="231">
        <f>SUM(D286:D289)</f>
        <v>5214</v>
      </c>
      <c r="E290" s="232">
        <f>SUM(E286:E289)</f>
        <v>4498</v>
      </c>
      <c r="F290" s="265">
        <f>SUM(F286:F289)</f>
        <v>850</v>
      </c>
      <c r="G290" s="201">
        <f>F290/E290*100</f>
        <v>18.897287683414852</v>
      </c>
      <c r="H290" s="138"/>
      <c r="I290" s="29"/>
      <c r="J290" s="29"/>
      <c r="K290" s="29"/>
      <c r="L290" s="29"/>
      <c r="M290" s="29"/>
      <c r="N290" s="29"/>
      <c r="O290" s="84"/>
      <c r="P290" s="84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132" customFormat="1" ht="14.25" customHeight="1">
      <c r="A291" s="16"/>
      <c r="B291" s="69"/>
      <c r="C291" s="234"/>
      <c r="D291" s="235"/>
      <c r="E291" s="236"/>
      <c r="F291" s="298"/>
      <c r="G291" s="31"/>
      <c r="H291" s="138"/>
      <c r="I291" s="29"/>
      <c r="J291" s="29"/>
      <c r="K291" s="29"/>
      <c r="L291" s="29"/>
      <c r="M291" s="29"/>
      <c r="N291" s="29"/>
      <c r="O291" s="84"/>
      <c r="P291" s="84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132" customFormat="1" ht="14.25" customHeight="1">
      <c r="A292" s="239"/>
      <c r="B292" s="249"/>
      <c r="C292" s="248" t="s">
        <v>316</v>
      </c>
      <c r="D292" s="240">
        <f>D278+D290</f>
        <v>324588</v>
      </c>
      <c r="E292" s="410">
        <f>E278+E290</f>
        <v>338758</v>
      </c>
      <c r="F292" s="242">
        <f>F278+F290</f>
        <v>260335</v>
      </c>
      <c r="G292" s="10">
        <f>F292/E292*100</f>
        <v>76.84984561250215</v>
      </c>
      <c r="H292" s="138"/>
      <c r="I292" s="29"/>
      <c r="J292" s="29"/>
      <c r="K292" s="29"/>
      <c r="L292" s="29"/>
      <c r="M292" s="29"/>
      <c r="N292" s="29"/>
      <c r="O292" s="84"/>
      <c r="P292" s="84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12.75">
      <c r="A293" s="16"/>
      <c r="B293" s="69"/>
      <c r="C293" s="234"/>
      <c r="D293" s="235"/>
      <c r="E293" s="236"/>
      <c r="F293" s="298"/>
      <c r="G293" s="31"/>
      <c r="H293" s="138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84"/>
      <c r="GD293" s="84"/>
      <c r="GE293" s="84"/>
      <c r="GF293" s="84"/>
      <c r="GG293" s="84"/>
      <c r="GH293" s="84"/>
      <c r="GI293" s="84"/>
      <c r="GJ293" s="84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4"/>
      <c r="IS293" s="84"/>
      <c r="IT293" s="84"/>
      <c r="IU293" s="84"/>
      <c r="IV293" s="84"/>
    </row>
    <row r="294" spans="1:256" s="29" customFormat="1" ht="15.75">
      <c r="A294" s="74" t="s">
        <v>60</v>
      </c>
      <c r="D294" s="84"/>
      <c r="E294" s="84"/>
      <c r="F294" s="84"/>
      <c r="O294" s="84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9:15" ht="12.75">
      <c r="I295" s="29"/>
      <c r="O295" s="84"/>
    </row>
    <row r="296" spans="1:15" ht="12.75">
      <c r="A296" s="65" t="s">
        <v>37</v>
      </c>
      <c r="I296" s="29"/>
      <c r="O296" s="84"/>
    </row>
    <row r="297" spans="9:15" ht="12.75">
      <c r="I297" s="29"/>
      <c r="O297" s="84"/>
    </row>
    <row r="298" spans="1:15" ht="25.5">
      <c r="A298" s="7" t="s">
        <v>11</v>
      </c>
      <c r="B298" s="7" t="s">
        <v>12</v>
      </c>
      <c r="C298" s="5" t="s">
        <v>13</v>
      </c>
      <c r="D298" s="52" t="s">
        <v>126</v>
      </c>
      <c r="E298" s="59" t="s">
        <v>127</v>
      </c>
      <c r="F298" s="5" t="s">
        <v>2</v>
      </c>
      <c r="G298" s="51" t="s">
        <v>128</v>
      </c>
      <c r="I298" s="29"/>
      <c r="O298" s="84"/>
    </row>
    <row r="299" spans="1:15" ht="12.75">
      <c r="A299" s="283">
        <v>15</v>
      </c>
      <c r="B299" s="283">
        <v>5299</v>
      </c>
      <c r="C299" s="307" t="s">
        <v>463</v>
      </c>
      <c r="D299" s="282">
        <v>0</v>
      </c>
      <c r="E299" s="376">
        <v>875</v>
      </c>
      <c r="F299" s="307">
        <v>601</v>
      </c>
      <c r="G299" s="193">
        <f>F299/E299*100</f>
        <v>68.68571428571428</v>
      </c>
      <c r="I299" s="29"/>
      <c r="O299" s="84"/>
    </row>
    <row r="300" spans="1:15" ht="25.5">
      <c r="A300" s="166" t="s">
        <v>148</v>
      </c>
      <c r="B300" s="161">
        <v>5529</v>
      </c>
      <c r="C300" s="162" t="s">
        <v>149</v>
      </c>
      <c r="D300" s="200">
        <v>440</v>
      </c>
      <c r="E300" s="198">
        <v>440</v>
      </c>
      <c r="F300" s="371">
        <v>63</v>
      </c>
      <c r="G300" s="201">
        <f>F300/E300*100</f>
        <v>14.318181818181818</v>
      </c>
      <c r="I300" s="29"/>
      <c r="O300" s="84"/>
    </row>
    <row r="301" spans="1:256" s="29" customFormat="1" ht="12.75">
      <c r="A301" s="166" t="s">
        <v>148</v>
      </c>
      <c r="B301" s="161">
        <v>5511</v>
      </c>
      <c r="C301" s="150" t="s">
        <v>63</v>
      </c>
      <c r="D301" s="200">
        <v>0</v>
      </c>
      <c r="E301" s="198">
        <v>1200</v>
      </c>
      <c r="F301" s="371">
        <v>1200</v>
      </c>
      <c r="G301" s="193">
        <f>F301/E301*100</f>
        <v>100</v>
      </c>
      <c r="O301" s="84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2.75">
      <c r="A302" s="146" t="s">
        <v>148</v>
      </c>
      <c r="B302" s="147">
        <v>5512</v>
      </c>
      <c r="C302" s="150" t="s">
        <v>62</v>
      </c>
      <c r="D302" s="192">
        <v>9570</v>
      </c>
      <c r="E302" s="187">
        <v>9570</v>
      </c>
      <c r="F302" s="428">
        <v>7350</v>
      </c>
      <c r="G302" s="193">
        <f>F302/E302*100</f>
        <v>76.8025078369906</v>
      </c>
      <c r="O302" s="84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2.75">
      <c r="A303" s="230"/>
      <c r="B303" s="247"/>
      <c r="C303" s="246" t="s">
        <v>314</v>
      </c>
      <c r="D303" s="231">
        <f>SUM(D300:D302)</f>
        <v>10010</v>
      </c>
      <c r="E303" s="232">
        <f>SUM(E299:E302)</f>
        <v>12085</v>
      </c>
      <c r="F303" s="265">
        <f>SUM(F299:F302)</f>
        <v>9214</v>
      </c>
      <c r="G303" s="263">
        <f>F303/E303*100</f>
        <v>76.24327678940836</v>
      </c>
      <c r="O303" s="84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7" ht="12.75">
      <c r="A304" s="16"/>
      <c r="B304" s="69"/>
      <c r="C304" s="70"/>
      <c r="D304" s="211"/>
      <c r="E304" s="72"/>
      <c r="F304" s="54"/>
      <c r="G304" s="85"/>
    </row>
    <row r="305" spans="1:256" s="29" customFormat="1" ht="12.75">
      <c r="A305" s="78" t="s">
        <v>38</v>
      </c>
      <c r="B305" s="14"/>
      <c r="C305"/>
      <c r="D305" s="15"/>
      <c r="E305" s="15"/>
      <c r="F305" s="84"/>
      <c r="G30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6" ht="12.75">
      <c r="A306" s="68"/>
      <c r="B306" s="14"/>
      <c r="F306" s="84"/>
    </row>
    <row r="307" spans="1:7" ht="25.5">
      <c r="A307" s="7" t="s">
        <v>11</v>
      </c>
      <c r="B307" s="7" t="s">
        <v>12</v>
      </c>
      <c r="C307" s="5" t="s">
        <v>13</v>
      </c>
      <c r="D307" s="52" t="s">
        <v>126</v>
      </c>
      <c r="E307" s="59" t="s">
        <v>127</v>
      </c>
      <c r="F307" s="5" t="s">
        <v>2</v>
      </c>
      <c r="G307" s="51" t="s">
        <v>128</v>
      </c>
    </row>
    <row r="308" spans="1:7" ht="12.75">
      <c r="A308" s="151">
        <v>15</v>
      </c>
      <c r="B308" s="151">
        <v>5511</v>
      </c>
      <c r="C308" s="150" t="s">
        <v>63</v>
      </c>
      <c r="D308" s="191">
        <v>4000</v>
      </c>
      <c r="E308" s="192">
        <v>2800</v>
      </c>
      <c r="F308" s="370">
        <v>2800</v>
      </c>
      <c r="G308" s="193">
        <f>F308/E308*100</f>
        <v>100</v>
      </c>
    </row>
    <row r="309" spans="1:7" ht="12.75">
      <c r="A309" s="146" t="s">
        <v>148</v>
      </c>
      <c r="B309" s="147">
        <v>5512</v>
      </c>
      <c r="C309" s="150" t="s">
        <v>62</v>
      </c>
      <c r="D309" s="192">
        <v>1500</v>
      </c>
      <c r="E309" s="187">
        <v>1500</v>
      </c>
      <c r="F309" s="394">
        <v>1500</v>
      </c>
      <c r="G309" s="193">
        <f>F309/E309*100</f>
        <v>100</v>
      </c>
    </row>
    <row r="310" spans="1:7" ht="25.5">
      <c r="A310" s="166" t="s">
        <v>148</v>
      </c>
      <c r="B310" s="161">
        <v>5529</v>
      </c>
      <c r="C310" s="162" t="s">
        <v>149</v>
      </c>
      <c r="D310" s="339">
        <v>0</v>
      </c>
      <c r="E310" s="340">
        <v>422</v>
      </c>
      <c r="F310" s="394">
        <v>0</v>
      </c>
      <c r="G310" s="201">
        <f>F310/E310*100</f>
        <v>0</v>
      </c>
    </row>
    <row r="311" spans="1:7" ht="12.75">
      <c r="A311" s="230"/>
      <c r="B311" s="247"/>
      <c r="C311" s="246" t="s">
        <v>315</v>
      </c>
      <c r="D311" s="231">
        <f>SUM(D308:D309)</f>
        <v>5500</v>
      </c>
      <c r="E311" s="232">
        <f>SUM(E308:E310)</f>
        <v>4722</v>
      </c>
      <c r="F311" s="265">
        <f>SUM(F308:F310)</f>
        <v>4300</v>
      </c>
      <c r="G311" s="193">
        <f>F311/E311*100</f>
        <v>91.06310885218127</v>
      </c>
    </row>
    <row r="312" spans="1:256" s="132" customFormat="1" ht="12.75">
      <c r="A312" s="16"/>
      <c r="B312" s="229"/>
      <c r="C312" s="229"/>
      <c r="D312" s="71"/>
      <c r="E312" s="72"/>
      <c r="F312" s="54"/>
      <c r="G312" s="73"/>
      <c r="H312" s="138"/>
      <c r="I312" s="29"/>
      <c r="J312" s="29"/>
      <c r="K312" s="29"/>
      <c r="L312" s="29"/>
      <c r="M312" s="29"/>
      <c r="N312" s="29"/>
      <c r="O312" s="84"/>
      <c r="P312" s="84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9" customFormat="1" ht="12.75">
      <c r="A313" s="239"/>
      <c r="B313" s="249"/>
      <c r="C313" s="248" t="s">
        <v>316</v>
      </c>
      <c r="D313" s="240">
        <f>D303+D311</f>
        <v>15510</v>
      </c>
      <c r="E313" s="241">
        <f>E303+E311</f>
        <v>16807</v>
      </c>
      <c r="F313" s="242">
        <f>F303+F311</f>
        <v>13514</v>
      </c>
      <c r="G313" s="264">
        <f>F313/E313*100</f>
        <v>80.40697328494079</v>
      </c>
      <c r="H313" s="138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84"/>
      <c r="GD313" s="84"/>
      <c r="GE313" s="84"/>
      <c r="GF313" s="84"/>
      <c r="GG313" s="84"/>
      <c r="GH313" s="84"/>
      <c r="GI313" s="84"/>
      <c r="GJ313" s="84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4"/>
      <c r="IO313" s="84"/>
      <c r="IP313" s="84"/>
      <c r="IQ313" s="84"/>
      <c r="IR313" s="84"/>
      <c r="IS313" s="84"/>
      <c r="IT313" s="84"/>
      <c r="IU313" s="84"/>
      <c r="IV313" s="84"/>
    </row>
    <row r="314" spans="1:23" s="261" customFormat="1" ht="15.75">
      <c r="A314" s="16"/>
      <c r="B314" s="69"/>
      <c r="C314" s="234"/>
      <c r="D314" s="235"/>
      <c r="E314" s="333"/>
      <c r="F314" s="237"/>
      <c r="G314" s="85"/>
      <c r="W314" s="261" t="s">
        <v>164</v>
      </c>
    </row>
    <row r="315" spans="1:256" s="29" customFormat="1" ht="15.75">
      <c r="A315" s="260" t="s">
        <v>85</v>
      </c>
      <c r="B315" s="261"/>
      <c r="C315" s="261"/>
      <c r="D315" s="261"/>
      <c r="E315" s="261"/>
      <c r="F315" s="261"/>
      <c r="G315" s="261"/>
      <c r="O315" s="84" t="s">
        <v>261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12.75">
      <c r="A316" s="68"/>
      <c r="B316" s="14"/>
      <c r="C316"/>
      <c r="D316" s="15"/>
      <c r="E316" s="15"/>
      <c r="F316" s="15"/>
      <c r="G316"/>
      <c r="O316" s="84" t="s">
        <v>262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2.75">
      <c r="A317" s="78" t="s">
        <v>37</v>
      </c>
      <c r="B317" s="14"/>
      <c r="C317"/>
      <c r="D317" s="15"/>
      <c r="E317" s="15"/>
      <c r="F317" s="15"/>
      <c r="G317"/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2.75">
      <c r="A318" s="68"/>
      <c r="B318" s="14"/>
      <c r="C318"/>
      <c r="D318" s="15"/>
      <c r="E318" s="15"/>
      <c r="F318" s="15"/>
      <c r="G318"/>
      <c r="O318" s="84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25.5" customHeight="1">
      <c r="A319" s="7" t="s">
        <v>11</v>
      </c>
      <c r="B319" s="7" t="s">
        <v>12</v>
      </c>
      <c r="C319" s="5" t="s">
        <v>13</v>
      </c>
      <c r="D319" s="52" t="s">
        <v>126</v>
      </c>
      <c r="E319" s="59" t="s">
        <v>127</v>
      </c>
      <c r="F319" s="5" t="s">
        <v>2</v>
      </c>
      <c r="G319" s="51" t="s">
        <v>128</v>
      </c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4.25" customHeight="1">
      <c r="A320" s="146" t="s">
        <v>61</v>
      </c>
      <c r="B320" s="147">
        <v>6113</v>
      </c>
      <c r="C320" s="150" t="s">
        <v>86</v>
      </c>
      <c r="D320" s="192">
        <v>32750</v>
      </c>
      <c r="E320" s="192">
        <v>32532</v>
      </c>
      <c r="F320" s="376">
        <v>18945</v>
      </c>
      <c r="G320" s="193">
        <f>F320/E320*100</f>
        <v>58.23496864625599</v>
      </c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14.25" customHeight="1">
      <c r="A321" s="230"/>
      <c r="B321" s="247"/>
      <c r="C321" s="246" t="s">
        <v>314</v>
      </c>
      <c r="D321" s="233">
        <f>D320</f>
        <v>32750</v>
      </c>
      <c r="E321" s="233">
        <f>E320</f>
        <v>32532</v>
      </c>
      <c r="F321" s="265">
        <f>F320</f>
        <v>18945</v>
      </c>
      <c r="G321" s="263">
        <f>F321/E321*100</f>
        <v>58.23496864625599</v>
      </c>
      <c r="O321" s="84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9" customFormat="1" ht="14.25" customHeight="1">
      <c r="A322" s="582"/>
      <c r="B322" s="582"/>
      <c r="C322" s="582"/>
      <c r="D322" s="71"/>
      <c r="E322" s="71"/>
      <c r="F322" s="71"/>
      <c r="G322" s="85"/>
      <c r="O322" s="84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9" customFormat="1" ht="14.25" customHeight="1">
      <c r="A323" s="582" t="s">
        <v>38</v>
      </c>
      <c r="B323" s="582"/>
      <c r="C323" s="582"/>
      <c r="D323" s="71"/>
      <c r="E323" s="71"/>
      <c r="F323" s="71"/>
      <c r="G323" s="85"/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9" customFormat="1" ht="14.25" customHeight="1">
      <c r="A324" s="305"/>
      <c r="B324" s="69"/>
      <c r="C324" s="70"/>
      <c r="D324" s="71"/>
      <c r="E324" s="71"/>
      <c r="F324" s="71"/>
      <c r="G324" s="85"/>
      <c r="O324" s="84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9" customFormat="1" ht="25.5" customHeight="1">
      <c r="A325" s="7" t="s">
        <v>11</v>
      </c>
      <c r="B325" s="7" t="s">
        <v>12</v>
      </c>
      <c r="C325" s="5" t="s">
        <v>13</v>
      </c>
      <c r="D325" s="52" t="s">
        <v>126</v>
      </c>
      <c r="E325" s="59" t="s">
        <v>127</v>
      </c>
      <c r="F325" s="5" t="s">
        <v>2</v>
      </c>
      <c r="G325" s="51" t="s">
        <v>128</v>
      </c>
      <c r="O325" s="84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14.25" customHeight="1">
      <c r="A326" s="146" t="s">
        <v>61</v>
      </c>
      <c r="B326" s="147">
        <v>6113</v>
      </c>
      <c r="C326" s="150" t="s">
        <v>86</v>
      </c>
      <c r="D326" s="192">
        <v>2250</v>
      </c>
      <c r="E326" s="192">
        <v>2250</v>
      </c>
      <c r="F326" s="376">
        <v>2092</v>
      </c>
      <c r="G326" s="193">
        <f>F326/E326*100</f>
        <v>92.97777777777779</v>
      </c>
      <c r="O326" s="84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14.25" customHeight="1">
      <c r="A327" s="230"/>
      <c r="B327" s="247"/>
      <c r="C327" s="246" t="s">
        <v>315</v>
      </c>
      <c r="D327" s="233">
        <f>D326</f>
        <v>2250</v>
      </c>
      <c r="E327" s="233">
        <f>E326</f>
        <v>2250</v>
      </c>
      <c r="F327" s="265">
        <f>F326</f>
        <v>2092</v>
      </c>
      <c r="G327" s="263">
        <f>F327/E327*100</f>
        <v>92.97777777777779</v>
      </c>
      <c r="O327" s="84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9" customFormat="1" ht="14.25" customHeight="1">
      <c r="A328" s="306"/>
      <c r="B328" s="247"/>
      <c r="C328" s="308"/>
      <c r="D328" s="71"/>
      <c r="E328" s="71"/>
      <c r="F328" s="71"/>
      <c r="G328" s="85"/>
      <c r="O328" s="84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9" customFormat="1" ht="14.25" customHeight="1">
      <c r="A329" s="239"/>
      <c r="B329" s="249"/>
      <c r="C329" s="248" t="s">
        <v>352</v>
      </c>
      <c r="D329" s="240">
        <f>D321+D327</f>
        <v>35000</v>
      </c>
      <c r="E329" s="241">
        <f>E321+E327</f>
        <v>34782</v>
      </c>
      <c r="F329" s="242">
        <f>F321+F327</f>
        <v>21037</v>
      </c>
      <c r="G329" s="254">
        <f>F329/E329*100</f>
        <v>60.48243344258525</v>
      </c>
      <c r="O329" s="84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7" s="228" customFormat="1" ht="14.25" customHeight="1">
      <c r="A330" s="208"/>
      <c r="B330" s="209"/>
      <c r="C330" s="344"/>
      <c r="D330" s="345"/>
      <c r="E330" s="346"/>
      <c r="F330" s="237"/>
      <c r="G330" s="304"/>
    </row>
    <row r="331" spans="1:6" s="228" customFormat="1" ht="14.25" customHeight="1">
      <c r="A331" s="605" t="s">
        <v>472</v>
      </c>
      <c r="B331" s="582"/>
      <c r="C331" s="582"/>
      <c r="D331" s="606"/>
      <c r="E331" s="606"/>
      <c r="F331" s="347"/>
    </row>
    <row r="332" spans="1:15" ht="25.5">
      <c r="A332" s="7" t="s">
        <v>11</v>
      </c>
      <c r="B332" s="7" t="s">
        <v>12</v>
      </c>
      <c r="C332" s="5" t="s">
        <v>13</v>
      </c>
      <c r="D332" s="52" t="s">
        <v>126</v>
      </c>
      <c r="E332" s="59" t="s">
        <v>127</v>
      </c>
      <c r="F332" s="5" t="s">
        <v>2</v>
      </c>
      <c r="G332" s="51" t="s">
        <v>128</v>
      </c>
      <c r="H332" s="29"/>
      <c r="I332" s="29"/>
      <c r="J332" s="29"/>
      <c r="K332" s="29"/>
      <c r="L332" s="29"/>
      <c r="M332" s="29"/>
      <c r="N332" s="29"/>
      <c r="O332" s="84"/>
    </row>
    <row r="333" spans="1:15" ht="12.75">
      <c r="A333" s="283">
        <v>18</v>
      </c>
      <c r="B333" s="283">
        <v>1019</v>
      </c>
      <c r="C333" s="307" t="s">
        <v>610</v>
      </c>
      <c r="D333" s="282">
        <v>0</v>
      </c>
      <c r="E333" s="376">
        <v>2</v>
      </c>
      <c r="F333" s="307">
        <v>0</v>
      </c>
      <c r="G333" s="201">
        <f aca="true" t="shared" si="13" ref="G333:G341">F333/E333*100</f>
        <v>0</v>
      </c>
      <c r="H333" s="29"/>
      <c r="I333" s="29"/>
      <c r="J333" s="29"/>
      <c r="K333" s="29"/>
      <c r="L333" s="29"/>
      <c r="M333" s="29"/>
      <c r="N333" s="29"/>
      <c r="O333" s="84"/>
    </row>
    <row r="334" spans="1:15" ht="12.75">
      <c r="A334" s="146" t="s">
        <v>61</v>
      </c>
      <c r="B334" s="147">
        <v>3312</v>
      </c>
      <c r="C334" s="150" t="s">
        <v>294</v>
      </c>
      <c r="D334" s="192">
        <v>1050</v>
      </c>
      <c r="E334" s="187">
        <v>1250</v>
      </c>
      <c r="F334" s="428">
        <v>1250</v>
      </c>
      <c r="G334" s="186">
        <f t="shared" si="13"/>
        <v>100</v>
      </c>
      <c r="H334" s="29"/>
      <c r="I334" s="29"/>
      <c r="J334" s="29"/>
      <c r="K334" s="29"/>
      <c r="L334" s="29"/>
      <c r="M334" s="29"/>
      <c r="N334" s="29"/>
      <c r="O334" s="84"/>
    </row>
    <row r="335" spans="1:15" ht="12.75">
      <c r="A335" s="146" t="s">
        <v>61</v>
      </c>
      <c r="B335" s="147">
        <v>3319</v>
      </c>
      <c r="C335" s="150" t="s">
        <v>295</v>
      </c>
      <c r="D335" s="192">
        <v>290</v>
      </c>
      <c r="E335" s="370">
        <v>421</v>
      </c>
      <c r="F335" s="428">
        <v>321</v>
      </c>
      <c r="G335" s="186">
        <f t="shared" si="13"/>
        <v>76.24703087885986</v>
      </c>
      <c r="H335" s="29"/>
      <c r="I335" s="29"/>
      <c r="J335" s="29"/>
      <c r="K335" s="29"/>
      <c r="L335" s="29"/>
      <c r="M335" s="29"/>
      <c r="N335" s="29"/>
      <c r="O335" s="84"/>
    </row>
    <row r="336" spans="1:15" ht="12.75">
      <c r="A336" s="146" t="s">
        <v>61</v>
      </c>
      <c r="B336" s="147">
        <v>3313</v>
      </c>
      <c r="C336" s="150" t="s">
        <v>297</v>
      </c>
      <c r="D336" s="192">
        <v>250</v>
      </c>
      <c r="E336" s="187">
        <v>375</v>
      </c>
      <c r="F336" s="428">
        <v>50</v>
      </c>
      <c r="G336" s="186">
        <f t="shared" si="13"/>
        <v>13.333333333333334</v>
      </c>
      <c r="H336" s="29"/>
      <c r="I336" s="29"/>
      <c r="J336" s="29"/>
      <c r="K336" s="29"/>
      <c r="L336" s="29"/>
      <c r="M336" s="29"/>
      <c r="N336" s="29"/>
      <c r="O336" s="84"/>
    </row>
    <row r="337" spans="1:15" ht="18.75" customHeight="1">
      <c r="A337" s="166" t="s">
        <v>61</v>
      </c>
      <c r="B337" s="161">
        <v>3419</v>
      </c>
      <c r="C337" s="150" t="s">
        <v>298</v>
      </c>
      <c r="D337" s="339">
        <v>1900</v>
      </c>
      <c r="E337" s="394">
        <v>2013</v>
      </c>
      <c r="F337" s="394">
        <v>1310</v>
      </c>
      <c r="G337" s="201">
        <f t="shared" si="13"/>
        <v>65.07699950322902</v>
      </c>
      <c r="H337" s="29"/>
      <c r="I337" s="29"/>
      <c r="J337" s="29"/>
      <c r="K337" s="29"/>
      <c r="L337" s="29"/>
      <c r="M337" s="29"/>
      <c r="N337" s="29"/>
      <c r="O337" s="84"/>
    </row>
    <row r="338" spans="1:15" ht="13.5" customHeight="1">
      <c r="A338" s="166" t="s">
        <v>61</v>
      </c>
      <c r="B338" s="161">
        <v>3399</v>
      </c>
      <c r="C338" s="150" t="s">
        <v>324</v>
      </c>
      <c r="D338" s="339">
        <v>100</v>
      </c>
      <c r="E338" s="340">
        <v>240</v>
      </c>
      <c r="F338" s="394">
        <v>176</v>
      </c>
      <c r="G338" s="201">
        <f t="shared" si="13"/>
        <v>73.33333333333333</v>
      </c>
      <c r="H338" s="29"/>
      <c r="I338" s="29"/>
      <c r="J338" s="29"/>
      <c r="K338" s="29"/>
      <c r="L338" s="29"/>
      <c r="M338" s="29"/>
      <c r="N338" s="29"/>
      <c r="O338" s="84"/>
    </row>
    <row r="339" spans="1:15" ht="13.5" customHeight="1">
      <c r="A339" s="166" t="s">
        <v>61</v>
      </c>
      <c r="B339" s="161">
        <v>3636</v>
      </c>
      <c r="C339" s="150" t="s">
        <v>165</v>
      </c>
      <c r="D339" s="339">
        <v>0</v>
      </c>
      <c r="E339" s="340">
        <v>318</v>
      </c>
      <c r="F339" s="394">
        <v>303</v>
      </c>
      <c r="G339" s="201">
        <f t="shared" si="13"/>
        <v>95.28301886792453</v>
      </c>
      <c r="H339" s="29"/>
      <c r="I339" s="29"/>
      <c r="J339" s="29"/>
      <c r="K339" s="29"/>
      <c r="L339" s="29"/>
      <c r="M339" s="29"/>
      <c r="N339" s="29"/>
      <c r="O339" s="84"/>
    </row>
    <row r="340" spans="1:15" ht="12.75" customHeight="1">
      <c r="A340" s="166" t="s">
        <v>61</v>
      </c>
      <c r="B340" s="161">
        <v>4319</v>
      </c>
      <c r="C340" s="150" t="s">
        <v>540</v>
      </c>
      <c r="D340" s="339">
        <v>0</v>
      </c>
      <c r="E340" s="340">
        <v>12</v>
      </c>
      <c r="F340" s="394">
        <v>12</v>
      </c>
      <c r="G340" s="201">
        <f t="shared" si="13"/>
        <v>100</v>
      </c>
      <c r="H340" s="29"/>
      <c r="I340" s="29"/>
      <c r="J340" s="29"/>
      <c r="K340" s="29"/>
      <c r="L340" s="29"/>
      <c r="M340" s="29"/>
      <c r="N340" s="29"/>
      <c r="O340" s="84"/>
    </row>
    <row r="341" spans="1:15" ht="12.75">
      <c r="A341" s="146" t="s">
        <v>61</v>
      </c>
      <c r="B341" s="147">
        <v>6409</v>
      </c>
      <c r="C341" s="150" t="s">
        <v>323</v>
      </c>
      <c r="D341" s="192">
        <v>410</v>
      </c>
      <c r="E341" s="370">
        <v>235</v>
      </c>
      <c r="F341" s="428">
        <v>0</v>
      </c>
      <c r="G341" s="201">
        <f t="shared" si="13"/>
        <v>0</v>
      </c>
      <c r="H341" s="29"/>
      <c r="I341" s="29"/>
      <c r="J341" s="29"/>
      <c r="K341" s="29"/>
      <c r="L341" s="29"/>
      <c r="M341" s="29"/>
      <c r="N341" s="29"/>
      <c r="O341" s="84"/>
    </row>
    <row r="342" spans="1:256" s="29" customFormat="1" ht="12.75" customHeight="1" hidden="1">
      <c r="A342" s="580" t="s">
        <v>283</v>
      </c>
      <c r="B342" s="580"/>
      <c r="C342" s="580"/>
      <c r="D342" s="580"/>
      <c r="E342" s="84"/>
      <c r="F342" s="172"/>
      <c r="O342" s="84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9" customFormat="1" ht="12.75" customHeight="1" hidden="1">
      <c r="A343" s="604" t="s">
        <v>296</v>
      </c>
      <c r="B343" s="604"/>
      <c r="C343" s="604"/>
      <c r="D343" s="604"/>
      <c r="E343" s="84"/>
      <c r="F343" s="172"/>
      <c r="O343" s="84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9" customFormat="1" ht="12.75" customHeight="1" hidden="1">
      <c r="A344" s="604" t="s">
        <v>284</v>
      </c>
      <c r="B344" s="604"/>
      <c r="C344" s="604"/>
      <c r="D344" s="604"/>
      <c r="E344" s="84"/>
      <c r="F344" s="172"/>
      <c r="O344" s="84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230"/>
      <c r="B345" s="247"/>
      <c r="C345" s="246" t="s">
        <v>314</v>
      </c>
      <c r="D345" s="232">
        <f>SUM(D334:D341)</f>
        <v>4000</v>
      </c>
      <c r="E345" s="232">
        <f>SUM(E333:E341)</f>
        <v>4866</v>
      </c>
      <c r="F345" s="449">
        <f>SUM(F333:F341)</f>
        <v>3422</v>
      </c>
      <c r="G345" s="218">
        <f>F345/E345*100</f>
        <v>70.32470201397452</v>
      </c>
    </row>
    <row r="346" spans="1:7" ht="12.75">
      <c r="A346" s="208"/>
      <c r="B346" s="209"/>
      <c r="C346" s="234"/>
      <c r="D346" s="236"/>
      <c r="E346" s="236"/>
      <c r="F346" s="236"/>
      <c r="G346" s="258"/>
    </row>
    <row r="347" spans="1:7" ht="25.5">
      <c r="A347" s="7" t="s">
        <v>11</v>
      </c>
      <c r="B347" s="7" t="s">
        <v>12</v>
      </c>
      <c r="C347" s="5" t="s">
        <v>13</v>
      </c>
      <c r="D347" s="52" t="s">
        <v>126</v>
      </c>
      <c r="E347" s="59" t="s">
        <v>127</v>
      </c>
      <c r="F347" s="5" t="s">
        <v>2</v>
      </c>
      <c r="G347" s="51" t="s">
        <v>128</v>
      </c>
    </row>
    <row r="348" spans="1:7" ht="12.75">
      <c r="A348" s="146" t="s">
        <v>61</v>
      </c>
      <c r="B348" s="147">
        <v>6221</v>
      </c>
      <c r="C348" s="150" t="s">
        <v>386</v>
      </c>
      <c r="D348" s="192">
        <v>0</v>
      </c>
      <c r="E348" s="370">
        <v>200</v>
      </c>
      <c r="F348" s="428">
        <v>200</v>
      </c>
      <c r="G348" s="201">
        <f>F348/E348*100</f>
        <v>100</v>
      </c>
    </row>
    <row r="349" spans="1:7" ht="12.75">
      <c r="A349" s="44">
        <v>18</v>
      </c>
      <c r="B349" s="44">
        <v>3691</v>
      </c>
      <c r="C349" s="413" t="s">
        <v>469</v>
      </c>
      <c r="D349" s="416">
        <v>0</v>
      </c>
      <c r="E349" s="26">
        <v>120</v>
      </c>
      <c r="F349" s="280">
        <v>0</v>
      </c>
      <c r="G349" s="201">
        <f>F349/E349*100</f>
        <v>0</v>
      </c>
    </row>
    <row r="350" spans="1:7" ht="13.5" customHeight="1">
      <c r="A350" s="15"/>
      <c r="B350" s="15"/>
      <c r="C350" s="15"/>
      <c r="G350" s="15"/>
    </row>
    <row r="351" spans="1:7" ht="25.5">
      <c r="A351" s="7" t="s">
        <v>11</v>
      </c>
      <c r="B351" s="7" t="s">
        <v>12</v>
      </c>
      <c r="C351" s="5" t="s">
        <v>13</v>
      </c>
      <c r="D351" s="52" t="s">
        <v>126</v>
      </c>
      <c r="E351" s="59" t="s">
        <v>127</v>
      </c>
      <c r="F351" s="5" t="s">
        <v>2</v>
      </c>
      <c r="G351" s="51" t="s">
        <v>128</v>
      </c>
    </row>
    <row r="352" spans="1:7" ht="12.75" customHeight="1">
      <c r="A352" s="146" t="s">
        <v>513</v>
      </c>
      <c r="B352" s="147">
        <v>3636</v>
      </c>
      <c r="C352" s="150" t="s">
        <v>514</v>
      </c>
      <c r="D352" s="192">
        <v>0</v>
      </c>
      <c r="E352" s="192">
        <v>45</v>
      </c>
      <c r="F352" s="376">
        <v>45</v>
      </c>
      <c r="G352" s="193">
        <f>F352/E352*100</f>
        <v>100</v>
      </c>
    </row>
    <row r="353" spans="1:7" ht="12.75">
      <c r="A353" s="146" t="s">
        <v>87</v>
      </c>
      <c r="B353" s="147">
        <v>6330</v>
      </c>
      <c r="C353" s="150" t="s">
        <v>88</v>
      </c>
      <c r="D353" s="192">
        <v>190</v>
      </c>
      <c r="E353" s="187">
        <v>190</v>
      </c>
      <c r="F353" s="428">
        <v>143</v>
      </c>
      <c r="G353" s="186">
        <f>F353/E353*100</f>
        <v>75.26315789473685</v>
      </c>
    </row>
    <row r="354" spans="1:256" s="132" customFormat="1" ht="12.75">
      <c r="A354" s="16"/>
      <c r="B354" s="69"/>
      <c r="C354" s="70"/>
      <c r="D354" s="71"/>
      <c r="E354" s="72"/>
      <c r="F354" s="54"/>
      <c r="G354" s="309"/>
      <c r="H354" s="138"/>
      <c r="I354" s="29"/>
      <c r="J354" s="29"/>
      <c r="K354" s="29"/>
      <c r="L354" s="29"/>
      <c r="M354" s="29"/>
      <c r="N354" s="29"/>
      <c r="O354" s="84"/>
      <c r="P354" s="84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7" ht="12.75">
      <c r="A355" s="239"/>
      <c r="B355" s="249"/>
      <c r="C355" s="248" t="s">
        <v>351</v>
      </c>
      <c r="D355" s="240">
        <f>D329+D345+D353+D348+D352+D349</f>
        <v>39190</v>
      </c>
      <c r="E355" s="241">
        <f>E329+E345+E353+E348+E349+E352</f>
        <v>40203</v>
      </c>
      <c r="F355" s="242">
        <f>F329+F345+F353+F348+F352+F349</f>
        <v>24847</v>
      </c>
      <c r="G355" s="254">
        <f>F355/E355*100</f>
        <v>61.80384548416785</v>
      </c>
    </row>
    <row r="356" spans="1:256" s="29" customFormat="1" ht="12.75">
      <c r="A356" s="68"/>
      <c r="B356" s="14"/>
      <c r="C356"/>
      <c r="D356" s="84"/>
      <c r="E356" s="84"/>
      <c r="F356" s="84"/>
      <c r="G356"/>
      <c r="O356" s="84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9" customFormat="1" ht="15.75">
      <c r="A357" s="168" t="s">
        <v>89</v>
      </c>
      <c r="B357" s="68"/>
      <c r="D357" s="84"/>
      <c r="E357" s="84"/>
      <c r="F357" s="84"/>
      <c r="O357" s="84" t="s">
        <v>264</v>
      </c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9" customFormat="1" ht="12.75">
      <c r="A358" s="68"/>
      <c r="B358" s="14"/>
      <c r="C358"/>
      <c r="D358" s="84"/>
      <c r="E358" s="84"/>
      <c r="F358" s="84"/>
      <c r="G358"/>
      <c r="O358" s="84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6" ht="12.75">
      <c r="A359" s="78" t="s">
        <v>37</v>
      </c>
      <c r="B359" s="14"/>
      <c r="D359" s="84"/>
      <c r="E359" s="84"/>
      <c r="F359" s="84"/>
    </row>
    <row r="360" spans="1:6" ht="12.75">
      <c r="A360" s="68"/>
      <c r="B360" s="14"/>
      <c r="D360" s="84" t="s">
        <v>319</v>
      </c>
      <c r="E360" s="84"/>
      <c r="F360" s="84"/>
    </row>
    <row r="361" spans="1:256" s="29" customFormat="1" ht="25.5">
      <c r="A361" s="7" t="s">
        <v>11</v>
      </c>
      <c r="B361" s="7" t="s">
        <v>12</v>
      </c>
      <c r="C361" s="5" t="s">
        <v>13</v>
      </c>
      <c r="D361" s="52" t="s">
        <v>126</v>
      </c>
      <c r="E361" s="59" t="s">
        <v>127</v>
      </c>
      <c r="F361" s="5" t="s">
        <v>2</v>
      </c>
      <c r="G361" s="51" t="s">
        <v>128</v>
      </c>
      <c r="O361" s="84" t="s">
        <v>275</v>
      </c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12.75">
      <c r="A362" s="283">
        <v>19</v>
      </c>
      <c r="B362" s="283">
        <v>6115</v>
      </c>
      <c r="C362" s="307" t="s">
        <v>507</v>
      </c>
      <c r="D362" s="282">
        <v>0</v>
      </c>
      <c r="E362" s="376">
        <v>30</v>
      </c>
      <c r="F362" s="307">
        <v>1</v>
      </c>
      <c r="G362" s="186">
        <f>F362/E362*100</f>
        <v>3.3333333333333335</v>
      </c>
      <c r="O362" s="84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12.75">
      <c r="A363" s="146" t="s">
        <v>90</v>
      </c>
      <c r="B363" s="147">
        <v>6172</v>
      </c>
      <c r="C363" s="150" t="s">
        <v>91</v>
      </c>
      <c r="D363" s="192">
        <v>203459</v>
      </c>
      <c r="E363" s="192">
        <v>203555</v>
      </c>
      <c r="F363" s="376">
        <v>129355</v>
      </c>
      <c r="G363" s="186">
        <f>F363/E363*100</f>
        <v>63.54793544742208</v>
      </c>
      <c r="O363" s="84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>
      <c r="A364" s="230"/>
      <c r="B364" s="247"/>
      <c r="C364" s="246" t="s">
        <v>314</v>
      </c>
      <c r="D364" s="231">
        <f>SUM(D363:D363)</f>
        <v>203459</v>
      </c>
      <c r="E364" s="232">
        <f>SUM(E362:E363)</f>
        <v>203585</v>
      </c>
      <c r="F364" s="265">
        <f>SUM(F362:F363)</f>
        <v>129356</v>
      </c>
      <c r="G364" s="123">
        <f>F364/E364*100</f>
        <v>63.53906230812682</v>
      </c>
    </row>
    <row r="365" spans="1:18" ht="13.5" customHeight="1">
      <c r="A365" s="16"/>
      <c r="B365" s="69"/>
      <c r="C365" s="234"/>
      <c r="D365" s="235"/>
      <c r="E365" s="236"/>
      <c r="F365" s="237"/>
      <c r="G365" s="31"/>
      <c r="R365" s="172"/>
    </row>
    <row r="366" spans="1:18" ht="12.75">
      <c r="A366" s="43" t="s">
        <v>38</v>
      </c>
      <c r="B366" s="19"/>
      <c r="C366" s="42"/>
      <c r="D366" s="57"/>
      <c r="E366" s="61"/>
      <c r="F366" s="54"/>
      <c r="G366" s="38"/>
      <c r="R366" s="172"/>
    </row>
    <row r="367" spans="1:18" ht="12.75">
      <c r="A367" s="16"/>
      <c r="B367" s="19"/>
      <c r="C367" s="42"/>
      <c r="D367" s="57"/>
      <c r="E367" s="61"/>
      <c r="F367" s="54"/>
      <c r="G367" s="38"/>
      <c r="R367" s="172"/>
    </row>
    <row r="368" spans="1:256" s="29" customFormat="1" ht="25.5">
      <c r="A368" s="7" t="s">
        <v>11</v>
      </c>
      <c r="B368" s="7" t="s">
        <v>12</v>
      </c>
      <c r="C368" s="5" t="s">
        <v>13</v>
      </c>
      <c r="D368" s="52" t="s">
        <v>126</v>
      </c>
      <c r="E368" s="59" t="s">
        <v>127</v>
      </c>
      <c r="F368" s="5" t="s">
        <v>2</v>
      </c>
      <c r="G368" s="51" t="s">
        <v>128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7" ht="12.75">
      <c r="A369" s="146" t="s">
        <v>90</v>
      </c>
      <c r="B369" s="147">
        <v>6172</v>
      </c>
      <c r="C369" s="150" t="s">
        <v>91</v>
      </c>
      <c r="D369" s="192">
        <v>4000</v>
      </c>
      <c r="E369" s="192">
        <v>4000</v>
      </c>
      <c r="F369" s="376">
        <v>1560</v>
      </c>
      <c r="G369" s="186">
        <f>F369/E369*100</f>
        <v>39</v>
      </c>
    </row>
    <row r="370" spans="1:7" ht="12.75">
      <c r="A370" s="230"/>
      <c r="B370" s="247"/>
      <c r="C370" s="246" t="s">
        <v>315</v>
      </c>
      <c r="D370" s="231">
        <f>SUM(D369:D369)</f>
        <v>4000</v>
      </c>
      <c r="E370" s="232">
        <f>SUM(E369:E369)</f>
        <v>4000</v>
      </c>
      <c r="F370" s="265">
        <f>SUM(F369:F369)</f>
        <v>1560</v>
      </c>
      <c r="G370" s="131">
        <f>F370/E370*100</f>
        <v>39</v>
      </c>
    </row>
    <row r="371" spans="1:17" ht="12.75">
      <c r="A371" s="16"/>
      <c r="B371" s="69"/>
      <c r="C371" s="234"/>
      <c r="D371" s="235"/>
      <c r="E371" s="236"/>
      <c r="F371" s="298"/>
      <c r="G371" s="31"/>
      <c r="Q371" s="172"/>
    </row>
    <row r="372" spans="1:17" ht="12.75">
      <c r="A372" s="239"/>
      <c r="B372" s="249"/>
      <c r="C372" s="248" t="s">
        <v>355</v>
      </c>
      <c r="D372" s="240">
        <f>D364+D370</f>
        <v>207459</v>
      </c>
      <c r="E372" s="241">
        <f>E364+E370</f>
        <v>207585</v>
      </c>
      <c r="F372" s="242">
        <f>F364+F370</f>
        <v>130916</v>
      </c>
      <c r="G372" s="10">
        <f>F372/E372*100</f>
        <v>63.06621384011368</v>
      </c>
      <c r="Q372" s="172"/>
    </row>
    <row r="373" spans="1:7" ht="12.75">
      <c r="A373" s="299"/>
      <c r="B373" s="300"/>
      <c r="C373" s="301"/>
      <c r="D373" s="302"/>
      <c r="E373" s="303"/>
      <c r="F373" s="298"/>
      <c r="G373" s="297"/>
    </row>
    <row r="374" spans="1:7" ht="12.75">
      <c r="A374" s="582" t="s">
        <v>597</v>
      </c>
      <c r="B374" s="582"/>
      <c r="C374" s="582"/>
      <c r="D374" s="607"/>
      <c r="E374" s="607"/>
      <c r="F374" s="607"/>
      <c r="G374" s="607"/>
    </row>
    <row r="375" spans="1:18" ht="12.75">
      <c r="A375" s="299"/>
      <c r="B375" s="300"/>
      <c r="C375" s="301"/>
      <c r="D375" s="302"/>
      <c r="E375" s="303"/>
      <c r="F375" s="298"/>
      <c r="G375" s="304"/>
      <c r="R375" s="15" t="s">
        <v>164</v>
      </c>
    </row>
    <row r="376" spans="1:7" ht="25.5">
      <c r="A376" s="7" t="s">
        <v>11</v>
      </c>
      <c r="B376" s="7" t="s">
        <v>12</v>
      </c>
      <c r="C376" s="5" t="s">
        <v>13</v>
      </c>
      <c r="D376" s="52" t="s">
        <v>126</v>
      </c>
      <c r="E376" s="59" t="s">
        <v>127</v>
      </c>
      <c r="F376" s="5" t="s">
        <v>2</v>
      </c>
      <c r="G376" s="51" t="s">
        <v>128</v>
      </c>
    </row>
    <row r="377" spans="1:7" ht="12.75">
      <c r="A377" s="283">
        <v>17</v>
      </c>
      <c r="B377" s="283">
        <v>6399</v>
      </c>
      <c r="C377" s="307" t="s">
        <v>515</v>
      </c>
      <c r="D377" s="282">
        <v>0</v>
      </c>
      <c r="E377" s="376">
        <v>62942</v>
      </c>
      <c r="F377" s="370">
        <v>62942</v>
      </c>
      <c r="G377" s="186">
        <f>F377/E377*100</f>
        <v>100</v>
      </c>
    </row>
    <row r="378" spans="1:7" ht="12.75">
      <c r="A378" s="146" t="s">
        <v>87</v>
      </c>
      <c r="B378" s="147">
        <v>6330</v>
      </c>
      <c r="C378" s="150" t="s">
        <v>88</v>
      </c>
      <c r="D378" s="192">
        <v>3327</v>
      </c>
      <c r="E378" s="187">
        <v>3327</v>
      </c>
      <c r="F378" s="428">
        <v>2495</v>
      </c>
      <c r="G378" s="186">
        <f>F378/E378*100</f>
        <v>74.99248572287345</v>
      </c>
    </row>
    <row r="379" spans="1:256" s="132" customFormat="1" ht="12.75">
      <c r="A379" s="16"/>
      <c r="B379" s="69"/>
      <c r="C379" s="234"/>
      <c r="D379" s="235"/>
      <c r="E379" s="236"/>
      <c r="F379" s="298"/>
      <c r="G379" s="31"/>
      <c r="H379" s="138"/>
      <c r="I379" s="29"/>
      <c r="J379" s="29"/>
      <c r="K379" s="29"/>
      <c r="L379" s="29"/>
      <c r="M379" s="29"/>
      <c r="N379" s="29"/>
      <c r="O379" s="84"/>
      <c r="P379" s="84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12" customHeight="1">
      <c r="A380" s="239"/>
      <c r="B380" s="249"/>
      <c r="C380" s="248" t="s">
        <v>351</v>
      </c>
      <c r="D380" s="240">
        <f>D372+D378</f>
        <v>210786</v>
      </c>
      <c r="E380" s="240">
        <f>E372+E378+E377</f>
        <v>273854</v>
      </c>
      <c r="F380" s="240">
        <f>F372+F378+F377</f>
        <v>196353</v>
      </c>
      <c r="G380" s="10">
        <f>F380/E380*100</f>
        <v>71.69988387973154</v>
      </c>
      <c r="H380" s="138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  <c r="ED380" s="84"/>
      <c r="EE380" s="84"/>
      <c r="EF380" s="84"/>
      <c r="EG380" s="84"/>
      <c r="EH380" s="84"/>
      <c r="EI380" s="84"/>
      <c r="EJ380" s="84"/>
      <c r="EK380" s="84"/>
      <c r="EL380" s="84"/>
      <c r="EM380" s="84"/>
      <c r="EN380" s="84"/>
      <c r="EO380" s="84"/>
      <c r="EP380" s="84"/>
      <c r="EQ380" s="84"/>
      <c r="ER380" s="84"/>
      <c r="ES380" s="84"/>
      <c r="ET380" s="84"/>
      <c r="EU380" s="84"/>
      <c r="EV380" s="84"/>
      <c r="EW380" s="84"/>
      <c r="EX380" s="84"/>
      <c r="EY380" s="84"/>
      <c r="EZ380" s="84"/>
      <c r="FA380" s="84"/>
      <c r="FB380" s="84"/>
      <c r="FC380" s="84"/>
      <c r="FD380" s="84"/>
      <c r="FE380" s="84"/>
      <c r="FF380" s="84"/>
      <c r="FG380" s="84"/>
      <c r="FH380" s="84"/>
      <c r="FI380" s="84"/>
      <c r="FJ380" s="84"/>
      <c r="FK380" s="84"/>
      <c r="FL380" s="84"/>
      <c r="FM380" s="84"/>
      <c r="FN380" s="84"/>
      <c r="FO380" s="84"/>
      <c r="FP380" s="84"/>
      <c r="FQ380" s="84"/>
      <c r="FR380" s="84"/>
      <c r="FS380" s="84"/>
      <c r="FT380" s="84"/>
      <c r="FU380" s="84"/>
      <c r="FV380" s="84"/>
      <c r="FW380" s="84"/>
      <c r="FX380" s="84"/>
      <c r="FY380" s="84"/>
      <c r="FZ380" s="84"/>
      <c r="GA380" s="84"/>
      <c r="GB380" s="84"/>
      <c r="GC380" s="84"/>
      <c r="GD380" s="84"/>
      <c r="GE380" s="84"/>
      <c r="GF380" s="84"/>
      <c r="GG380" s="84"/>
      <c r="GH380" s="84"/>
      <c r="GI380" s="84"/>
      <c r="GJ380" s="84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4"/>
      <c r="HF380" s="84"/>
      <c r="HG380" s="84"/>
      <c r="HH380" s="84"/>
      <c r="HI380" s="84"/>
      <c r="HJ380" s="84"/>
      <c r="HK380" s="84"/>
      <c r="HL380" s="84"/>
      <c r="HM380" s="84"/>
      <c r="HN380" s="84"/>
      <c r="HO380" s="84"/>
      <c r="HP380" s="84"/>
      <c r="HQ380" s="84"/>
      <c r="HR380" s="84"/>
      <c r="HS380" s="84"/>
      <c r="HT380" s="84"/>
      <c r="HU380" s="84"/>
      <c r="HV380" s="84"/>
      <c r="HW380" s="84"/>
      <c r="HX380" s="84"/>
      <c r="HY380" s="84"/>
      <c r="HZ380" s="84"/>
      <c r="IA380" s="84"/>
      <c r="IB380" s="84"/>
      <c r="IC380" s="84"/>
      <c r="ID380" s="84"/>
      <c r="IE380" s="84"/>
      <c r="IF380" s="84"/>
      <c r="IG380" s="84"/>
      <c r="IH380" s="84"/>
      <c r="II380" s="84"/>
      <c r="IJ380" s="84"/>
      <c r="IK380" s="84"/>
      <c r="IL380" s="84"/>
      <c r="IM380" s="84"/>
      <c r="IN380" s="84"/>
      <c r="IO380" s="84"/>
      <c r="IP380" s="84"/>
      <c r="IQ380" s="84"/>
      <c r="IR380" s="84"/>
      <c r="IS380" s="84"/>
      <c r="IT380" s="84"/>
      <c r="IU380" s="84"/>
      <c r="IV380" s="84"/>
    </row>
    <row r="381" spans="1:256" s="29" customFormat="1" ht="12" customHeight="1">
      <c r="A381" s="16"/>
      <c r="B381" s="69"/>
      <c r="C381" s="234"/>
      <c r="D381" s="235"/>
      <c r="E381" s="236"/>
      <c r="F381" s="237"/>
      <c r="G381" s="31"/>
      <c r="H381" s="29" t="s">
        <v>242</v>
      </c>
      <c r="O381" s="84" t="s">
        <v>266</v>
      </c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4.25" customHeight="1">
      <c r="A382" s="168" t="s">
        <v>151</v>
      </c>
      <c r="B382" s="69"/>
      <c r="C382" s="42"/>
      <c r="D382" s="71"/>
      <c r="E382" s="72"/>
      <c r="F382" s="54"/>
      <c r="G382" s="73"/>
      <c r="O382" s="84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9" customFormat="1" ht="14.25" customHeight="1">
      <c r="A383" s="79"/>
      <c r="B383" s="19"/>
      <c r="C383" s="70"/>
      <c r="D383" s="57"/>
      <c r="E383" s="61"/>
      <c r="F383" s="37"/>
      <c r="G383" s="38"/>
      <c r="O383" s="84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2" customHeight="1">
      <c r="A384" s="65" t="s">
        <v>37</v>
      </c>
      <c r="B384"/>
      <c r="C384" s="42"/>
      <c r="D384" s="15"/>
      <c r="E384" s="15"/>
      <c r="F384" s="15"/>
      <c r="G384"/>
      <c r="O384" s="84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6" spans="1:16" ht="25.5">
      <c r="A386" s="87" t="s">
        <v>11</v>
      </c>
      <c r="B386" s="7" t="s">
        <v>12</v>
      </c>
      <c r="C386" s="5" t="s">
        <v>13</v>
      </c>
      <c r="D386" s="52" t="s">
        <v>126</v>
      </c>
      <c r="E386" s="59" t="s">
        <v>127</v>
      </c>
      <c r="F386" s="5" t="s">
        <v>2</v>
      </c>
      <c r="G386" s="51" t="s">
        <v>128</v>
      </c>
      <c r="P386" s="84"/>
    </row>
    <row r="387" spans="1:16" ht="25.5">
      <c r="A387" s="166" t="s">
        <v>35</v>
      </c>
      <c r="B387" s="170" t="s">
        <v>33</v>
      </c>
      <c r="C387" s="162" t="s">
        <v>325</v>
      </c>
      <c r="D387" s="200">
        <v>13000</v>
      </c>
      <c r="E387" s="198">
        <v>12000</v>
      </c>
      <c r="F387" s="482">
        <v>2752</v>
      </c>
      <c r="G387" s="202">
        <f aca="true" t="shared" si="14" ref="G387:G396">F387/E387*100</f>
        <v>22.933333333333334</v>
      </c>
      <c r="P387" s="225"/>
    </row>
    <row r="388" spans="1:16" ht="25.5">
      <c r="A388" s="166" t="s">
        <v>35</v>
      </c>
      <c r="B388" s="170" t="s">
        <v>33</v>
      </c>
      <c r="C388" s="162" t="s">
        <v>152</v>
      </c>
      <c r="D388" s="200">
        <v>34900</v>
      </c>
      <c r="E388" s="198">
        <v>36028</v>
      </c>
      <c r="F388" s="482">
        <v>32115</v>
      </c>
      <c r="G388" s="202">
        <f t="shared" si="14"/>
        <v>89.13900299766848</v>
      </c>
      <c r="P388" s="172"/>
    </row>
    <row r="389" spans="1:18" ht="25.5">
      <c r="A389" s="166" t="s">
        <v>35</v>
      </c>
      <c r="B389" s="161" t="s">
        <v>33</v>
      </c>
      <c r="C389" s="150" t="s">
        <v>371</v>
      </c>
      <c r="D389" s="200">
        <v>14700</v>
      </c>
      <c r="E389" s="371">
        <v>16360</v>
      </c>
      <c r="F389" s="464">
        <v>9012</v>
      </c>
      <c r="G389" s="202">
        <f t="shared" si="14"/>
        <v>55.085574572127136</v>
      </c>
      <c r="P389" s="84"/>
      <c r="R389" s="210"/>
    </row>
    <row r="390" spans="1:18" ht="24">
      <c r="A390" s="166" t="s">
        <v>35</v>
      </c>
      <c r="B390" s="161" t="s">
        <v>33</v>
      </c>
      <c r="C390" s="470" t="s">
        <v>372</v>
      </c>
      <c r="D390" s="200">
        <v>1000</v>
      </c>
      <c r="E390" s="198">
        <v>963</v>
      </c>
      <c r="F390" s="464">
        <v>577</v>
      </c>
      <c r="G390" s="202">
        <f t="shared" si="14"/>
        <v>59.91692627206646</v>
      </c>
      <c r="P390" s="84"/>
      <c r="R390" s="210"/>
    </row>
    <row r="391" spans="1:18" ht="25.5">
      <c r="A391" s="166" t="s">
        <v>35</v>
      </c>
      <c r="B391" s="161" t="s">
        <v>33</v>
      </c>
      <c r="C391" s="150" t="s">
        <v>153</v>
      </c>
      <c r="D391" s="200">
        <v>10520</v>
      </c>
      <c r="E391" s="371">
        <v>10616</v>
      </c>
      <c r="F391" s="464">
        <v>1439</v>
      </c>
      <c r="G391" s="202">
        <f>F391/E391*100</f>
        <v>13.55501130369254</v>
      </c>
      <c r="P391" s="84"/>
      <c r="R391" s="210"/>
    </row>
    <row r="392" spans="1:18" ht="16.5" customHeight="1">
      <c r="A392" s="166" t="s">
        <v>35</v>
      </c>
      <c r="B392" s="161" t="s">
        <v>33</v>
      </c>
      <c r="C392" s="150" t="s">
        <v>402</v>
      </c>
      <c r="D392" s="200">
        <v>0</v>
      </c>
      <c r="E392" s="371">
        <v>16826</v>
      </c>
      <c r="F392" s="464">
        <v>276</v>
      </c>
      <c r="G392" s="202">
        <f>F392/E392*100</f>
        <v>1.6403185546178534</v>
      </c>
      <c r="P392" s="84"/>
      <c r="R392" s="210"/>
    </row>
    <row r="393" spans="1:18" ht="16.5" customHeight="1">
      <c r="A393" s="166" t="s">
        <v>35</v>
      </c>
      <c r="B393" s="161">
        <v>3522</v>
      </c>
      <c r="C393" s="150" t="s">
        <v>425</v>
      </c>
      <c r="D393" s="200">
        <v>0</v>
      </c>
      <c r="E393" s="371">
        <v>562</v>
      </c>
      <c r="F393" s="464">
        <v>562</v>
      </c>
      <c r="G393" s="202">
        <f>F393/E393*100</f>
        <v>100</v>
      </c>
      <c r="P393" s="84"/>
      <c r="R393" s="210"/>
    </row>
    <row r="394" spans="1:18" ht="16.5" customHeight="1">
      <c r="A394" s="166" t="s">
        <v>35</v>
      </c>
      <c r="B394" s="161">
        <v>3116</v>
      </c>
      <c r="C394" s="150" t="s">
        <v>600</v>
      </c>
      <c r="D394" s="200">
        <v>0</v>
      </c>
      <c r="E394" s="371">
        <v>1112</v>
      </c>
      <c r="F394" s="464">
        <v>0</v>
      </c>
      <c r="G394" s="202">
        <f>F394/E394*100</f>
        <v>0</v>
      </c>
      <c r="P394" s="84"/>
      <c r="R394" s="210"/>
    </row>
    <row r="395" spans="1:18" ht="16.5" customHeight="1">
      <c r="A395" s="166" t="s">
        <v>35</v>
      </c>
      <c r="B395" s="161">
        <v>2212</v>
      </c>
      <c r="C395" s="469" t="s">
        <v>580</v>
      </c>
      <c r="D395" s="200">
        <v>0</v>
      </c>
      <c r="E395" s="371">
        <v>1000</v>
      </c>
      <c r="F395" s="464">
        <v>0</v>
      </c>
      <c r="G395" s="202">
        <f t="shared" si="14"/>
        <v>0</v>
      </c>
      <c r="P395" s="84"/>
      <c r="R395" s="210"/>
    </row>
    <row r="396" spans="1:256" s="29" customFormat="1" ht="13.5" customHeight="1">
      <c r="A396" s="230"/>
      <c r="B396" s="247"/>
      <c r="C396" s="246" t="s">
        <v>314</v>
      </c>
      <c r="D396" s="326">
        <f>SUM(D387:D395)</f>
        <v>74120</v>
      </c>
      <c r="E396" s="327">
        <f>SUM(E387:E395)</f>
        <v>95467</v>
      </c>
      <c r="F396" s="465">
        <f>SUM(F387:F395)</f>
        <v>46733</v>
      </c>
      <c r="G396" s="255">
        <f t="shared" si="14"/>
        <v>48.95199388270292</v>
      </c>
      <c r="O396" s="84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13.5" customHeight="1">
      <c r="A397" s="16"/>
      <c r="B397" s="69"/>
      <c r="C397" s="234"/>
      <c r="D397" s="329"/>
      <c r="E397" s="330"/>
      <c r="F397" s="331"/>
      <c r="G397" s="257"/>
      <c r="O397" s="84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9" customFormat="1" ht="12.75">
      <c r="A398" s="11" t="s">
        <v>38</v>
      </c>
      <c r="B398"/>
      <c r="C398"/>
      <c r="D398" s="15"/>
      <c r="E398" s="15"/>
      <c r="F398" s="15"/>
      <c r="G398"/>
      <c r="O398" s="84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9" customFormat="1" ht="12.75">
      <c r="A399" s="13"/>
      <c r="B399"/>
      <c r="C399"/>
      <c r="D399" s="15"/>
      <c r="E399" s="15"/>
      <c r="F399" s="15"/>
      <c r="G399"/>
      <c r="O399" s="84"/>
      <c r="P399" s="15"/>
      <c r="Q399" s="15"/>
      <c r="R399" s="213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25.5">
      <c r="A400" s="7" t="s">
        <v>11</v>
      </c>
      <c r="B400" s="86" t="s">
        <v>12</v>
      </c>
      <c r="C400" s="5" t="s">
        <v>13</v>
      </c>
      <c r="D400" s="52" t="s">
        <v>126</v>
      </c>
      <c r="E400" s="59" t="s">
        <v>127</v>
      </c>
      <c r="F400" s="5" t="s">
        <v>2</v>
      </c>
      <c r="G400" s="51" t="s">
        <v>128</v>
      </c>
      <c r="O400" s="84" t="s">
        <v>263</v>
      </c>
      <c r="P400" s="8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25.5">
      <c r="A401" s="146" t="s">
        <v>35</v>
      </c>
      <c r="B401" s="156" t="s">
        <v>33</v>
      </c>
      <c r="C401" s="162" t="s">
        <v>326</v>
      </c>
      <c r="D401" s="251">
        <v>9000</v>
      </c>
      <c r="E401" s="198">
        <v>13100</v>
      </c>
      <c r="F401" s="464">
        <v>7113</v>
      </c>
      <c r="G401" s="202">
        <f aca="true" t="shared" si="15" ref="G401:G410">F401/E401*100</f>
        <v>54.297709923664115</v>
      </c>
      <c r="O401" s="84" t="s">
        <v>265</v>
      </c>
      <c r="P401" s="84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25.5">
      <c r="A402" s="146" t="s">
        <v>35</v>
      </c>
      <c r="B402" s="147" t="s">
        <v>33</v>
      </c>
      <c r="C402" s="150" t="s">
        <v>152</v>
      </c>
      <c r="D402" s="251">
        <v>66800</v>
      </c>
      <c r="E402" s="198">
        <v>93514</v>
      </c>
      <c r="F402" s="464">
        <v>64140</v>
      </c>
      <c r="G402" s="202">
        <f t="shared" si="15"/>
        <v>68.58866052141926</v>
      </c>
      <c r="O402" s="84" t="s">
        <v>265</v>
      </c>
      <c r="P402" s="84"/>
      <c r="Q402" s="15"/>
      <c r="R402" s="212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25.5">
      <c r="A403" s="166" t="s">
        <v>35</v>
      </c>
      <c r="B403" s="161" t="s">
        <v>33</v>
      </c>
      <c r="C403" s="150" t="s">
        <v>371</v>
      </c>
      <c r="D403" s="251">
        <v>20300</v>
      </c>
      <c r="E403" s="371">
        <v>19616</v>
      </c>
      <c r="F403" s="464">
        <v>5969</v>
      </c>
      <c r="G403" s="202">
        <f t="shared" si="15"/>
        <v>30.429241435562805</v>
      </c>
      <c r="H403" s="29" t="s">
        <v>241</v>
      </c>
      <c r="O403" s="84" t="s">
        <v>267</v>
      </c>
      <c r="P403" s="84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25.5">
      <c r="A404" s="166" t="s">
        <v>35</v>
      </c>
      <c r="B404" s="161" t="s">
        <v>33</v>
      </c>
      <c r="C404" s="150" t="s">
        <v>372</v>
      </c>
      <c r="D404" s="200">
        <v>1500</v>
      </c>
      <c r="E404" s="198">
        <v>1601</v>
      </c>
      <c r="F404" s="464">
        <v>1601</v>
      </c>
      <c r="G404" s="202">
        <f t="shared" si="15"/>
        <v>100</v>
      </c>
      <c r="O404" s="84"/>
      <c r="P404" s="84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25.5">
      <c r="A405" s="166" t="s">
        <v>35</v>
      </c>
      <c r="B405" s="161" t="s">
        <v>33</v>
      </c>
      <c r="C405" s="150" t="s">
        <v>153</v>
      </c>
      <c r="D405" s="251">
        <v>3480</v>
      </c>
      <c r="E405" s="198">
        <v>3534</v>
      </c>
      <c r="F405" s="464">
        <v>2502</v>
      </c>
      <c r="G405" s="202">
        <f t="shared" si="15"/>
        <v>70.79796264855688</v>
      </c>
      <c r="O405" s="84" t="s">
        <v>268</v>
      </c>
      <c r="P405" s="84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16" ht="12.75">
      <c r="A406" s="146" t="s">
        <v>35</v>
      </c>
      <c r="B406" s="147">
        <v>2212</v>
      </c>
      <c r="C406" s="150" t="s">
        <v>154</v>
      </c>
      <c r="D406" s="251">
        <v>372418</v>
      </c>
      <c r="E406" s="371">
        <v>456685</v>
      </c>
      <c r="F406" s="464">
        <v>182884</v>
      </c>
      <c r="G406" s="202">
        <f t="shared" si="15"/>
        <v>40.04598355540471</v>
      </c>
      <c r="P406" s="84"/>
    </row>
    <row r="407" spans="1:16" ht="12.75">
      <c r="A407" s="146" t="s">
        <v>35</v>
      </c>
      <c r="B407" s="147" t="s">
        <v>33</v>
      </c>
      <c r="C407" s="150" t="s">
        <v>155</v>
      </c>
      <c r="D407" s="251">
        <v>11000</v>
      </c>
      <c r="E407" s="198">
        <v>11000</v>
      </c>
      <c r="F407" s="464">
        <v>3443</v>
      </c>
      <c r="G407" s="202">
        <f t="shared" si="15"/>
        <v>31.3</v>
      </c>
      <c r="P407" s="84"/>
    </row>
    <row r="408" spans="1:17" ht="12.75">
      <c r="A408" s="146" t="s">
        <v>35</v>
      </c>
      <c r="B408" s="147" t="s">
        <v>33</v>
      </c>
      <c r="C408" s="150" t="s">
        <v>156</v>
      </c>
      <c r="D408" s="251">
        <v>40900</v>
      </c>
      <c r="E408" s="371">
        <v>40300</v>
      </c>
      <c r="F408" s="464">
        <v>4220</v>
      </c>
      <c r="G408" s="202">
        <f t="shared" si="15"/>
        <v>10.471464019851116</v>
      </c>
      <c r="P408" s="84"/>
      <c r="Q408" s="172"/>
    </row>
    <row r="409" spans="1:21" ht="12.75">
      <c r="A409" s="146" t="s">
        <v>35</v>
      </c>
      <c r="B409" s="147">
        <v>3533</v>
      </c>
      <c r="C409" s="150" t="s">
        <v>388</v>
      </c>
      <c r="D409" s="251">
        <v>3000</v>
      </c>
      <c r="E409" s="198">
        <v>3000</v>
      </c>
      <c r="F409" s="464">
        <v>18</v>
      </c>
      <c r="G409" s="202">
        <f t="shared" si="15"/>
        <v>0.6</v>
      </c>
      <c r="P409" s="84"/>
      <c r="Q409" s="172"/>
      <c r="U409" s="172"/>
    </row>
    <row r="410" spans="1:17" ht="12.75">
      <c r="A410" s="146" t="s">
        <v>35</v>
      </c>
      <c r="B410" s="147" t="s">
        <v>33</v>
      </c>
      <c r="C410" s="150" t="s">
        <v>365</v>
      </c>
      <c r="D410" s="251">
        <v>21100</v>
      </c>
      <c r="E410" s="198">
        <v>17020</v>
      </c>
      <c r="F410" s="464">
        <v>2030</v>
      </c>
      <c r="G410" s="202">
        <f t="shared" si="15"/>
        <v>11.927144535840188</v>
      </c>
      <c r="P410" s="84"/>
      <c r="Q410" s="172"/>
    </row>
    <row r="411" spans="1:17" ht="12.75">
      <c r="A411" s="146" t="s">
        <v>35</v>
      </c>
      <c r="B411" s="147">
        <v>6172</v>
      </c>
      <c r="C411" s="150" t="s">
        <v>581</v>
      </c>
      <c r="D411" s="251">
        <v>25000</v>
      </c>
      <c r="E411" s="198">
        <v>54944</v>
      </c>
      <c r="F411" s="464">
        <v>2626</v>
      </c>
      <c r="G411" s="202">
        <f>F411/E411*100</f>
        <v>4.779411764705882</v>
      </c>
      <c r="P411" s="84"/>
      <c r="Q411" s="172"/>
    </row>
    <row r="412" spans="1:17" ht="12.75">
      <c r="A412" s="146" t="s">
        <v>35</v>
      </c>
      <c r="B412" s="147">
        <v>3231</v>
      </c>
      <c r="C412" s="150" t="s">
        <v>426</v>
      </c>
      <c r="D412" s="251">
        <v>0</v>
      </c>
      <c r="E412" s="198">
        <v>450</v>
      </c>
      <c r="F412" s="464">
        <v>444</v>
      </c>
      <c r="G412" s="202">
        <f>F412/E412*100</f>
        <v>98.66666666666667</v>
      </c>
      <c r="P412" s="84"/>
      <c r="Q412" s="172"/>
    </row>
    <row r="413" spans="1:17" ht="12.75">
      <c r="A413" s="146" t="s">
        <v>35</v>
      </c>
      <c r="B413" s="147">
        <v>2219</v>
      </c>
      <c r="C413" s="150" t="s">
        <v>464</v>
      </c>
      <c r="D413" s="251">
        <v>0</v>
      </c>
      <c r="E413" s="198">
        <v>30</v>
      </c>
      <c r="F413" s="464">
        <v>30</v>
      </c>
      <c r="G413" s="202">
        <f>F413/E413*100</f>
        <v>100</v>
      </c>
      <c r="P413" s="84"/>
      <c r="Q413" s="172"/>
    </row>
    <row r="414" spans="1:16" ht="12.75">
      <c r="A414" s="146" t="s">
        <v>35</v>
      </c>
      <c r="B414" s="147">
        <v>3522</v>
      </c>
      <c r="C414" s="150" t="s">
        <v>800</v>
      </c>
      <c r="D414" s="251">
        <v>0</v>
      </c>
      <c r="E414" s="198">
        <v>0</v>
      </c>
      <c r="F414" s="464">
        <v>549</v>
      </c>
      <c r="G414" s="202" t="s">
        <v>313</v>
      </c>
      <c r="P414" s="84"/>
    </row>
    <row r="415" spans="1:256" s="132" customFormat="1" ht="14.25" customHeight="1">
      <c r="A415" s="230"/>
      <c r="B415" s="247"/>
      <c r="C415" s="328" t="s">
        <v>315</v>
      </c>
      <c r="D415" s="326">
        <f>SUM(D401:D414)</f>
        <v>574498</v>
      </c>
      <c r="E415" s="327">
        <f>SUM(E401:E414)</f>
        <v>714794</v>
      </c>
      <c r="F415" s="465">
        <f>SUM(F401:F414)</f>
        <v>277569</v>
      </c>
      <c r="G415" s="255">
        <f>F415/E415*100</f>
        <v>38.83202712949465</v>
      </c>
      <c r="H415" s="138"/>
      <c r="I415" s="29"/>
      <c r="J415" s="29"/>
      <c r="K415" s="29"/>
      <c r="L415" s="29"/>
      <c r="M415" s="29"/>
      <c r="N415" s="29"/>
      <c r="O415" s="84"/>
      <c r="P415" s="84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132" customFormat="1" ht="14.25" customHeight="1">
      <c r="A416" s="230"/>
      <c r="B416" s="247"/>
      <c r="C416" s="361"/>
      <c r="D416" s="362"/>
      <c r="E416" s="363"/>
      <c r="F416" s="364"/>
      <c r="G416" s="365"/>
      <c r="H416" s="138"/>
      <c r="I416" s="29"/>
      <c r="J416" s="29"/>
      <c r="K416" s="29"/>
      <c r="L416" s="29"/>
      <c r="M416" s="29"/>
      <c r="N416" s="29"/>
      <c r="O416" s="84"/>
      <c r="P416" s="84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9" customFormat="1" ht="14.25" customHeight="1">
      <c r="A417" s="239"/>
      <c r="B417" s="249"/>
      <c r="C417" s="248" t="s">
        <v>316</v>
      </c>
      <c r="D417" s="242">
        <f>D396+D415</f>
        <v>648618</v>
      </c>
      <c r="E417" s="242">
        <f>E396+E415</f>
        <v>810261</v>
      </c>
      <c r="F417" s="242">
        <f>F396+F415</f>
        <v>324302</v>
      </c>
      <c r="G417" s="256">
        <f>F417/E417*100</f>
        <v>40.024387203629445</v>
      </c>
      <c r="H417" s="138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  <c r="ED417" s="84"/>
      <c r="EE417" s="84"/>
      <c r="EF417" s="84"/>
      <c r="EG417" s="84"/>
      <c r="EH417" s="84"/>
      <c r="EI417" s="84"/>
      <c r="EJ417" s="84"/>
      <c r="EK417" s="84"/>
      <c r="EL417" s="84"/>
      <c r="EM417" s="84"/>
      <c r="EN417" s="84"/>
      <c r="EO417" s="84"/>
      <c r="EP417" s="84"/>
      <c r="EQ417" s="84"/>
      <c r="ER417" s="84"/>
      <c r="ES417" s="84"/>
      <c r="ET417" s="84"/>
      <c r="EU417" s="84"/>
      <c r="EV417" s="84"/>
      <c r="EW417" s="84"/>
      <c r="EX417" s="84"/>
      <c r="EY417" s="84"/>
      <c r="EZ417" s="84"/>
      <c r="FA417" s="84"/>
      <c r="FB417" s="84"/>
      <c r="FC417" s="84"/>
      <c r="FD417" s="84"/>
      <c r="FE417" s="84"/>
      <c r="FF417" s="84"/>
      <c r="FG417" s="84"/>
      <c r="FH417" s="84"/>
      <c r="FI417" s="84"/>
      <c r="FJ417" s="84"/>
      <c r="FK417" s="84"/>
      <c r="FL417" s="84"/>
      <c r="FM417" s="84"/>
      <c r="FN417" s="84"/>
      <c r="FO417" s="84"/>
      <c r="FP417" s="84"/>
      <c r="FQ417" s="84"/>
      <c r="FR417" s="84"/>
      <c r="FS417" s="84"/>
      <c r="FT417" s="84"/>
      <c r="FU417" s="84"/>
      <c r="FV417" s="84"/>
      <c r="FW417" s="84"/>
      <c r="FX417" s="84"/>
      <c r="FY417" s="84"/>
      <c r="FZ417" s="84"/>
      <c r="GA417" s="84"/>
      <c r="GB417" s="84"/>
      <c r="GC417" s="84"/>
      <c r="GD417" s="84"/>
      <c r="GE417" s="84"/>
      <c r="GF417" s="84"/>
      <c r="GG417" s="84"/>
      <c r="GH417" s="84"/>
      <c r="GI417" s="84"/>
      <c r="GJ417" s="84"/>
      <c r="GK417" s="84"/>
      <c r="GL417" s="84"/>
      <c r="GM417" s="84"/>
      <c r="GN417" s="84"/>
      <c r="GO417" s="84"/>
      <c r="GP417" s="84"/>
      <c r="GQ417" s="84"/>
      <c r="GR417" s="84"/>
      <c r="GS417" s="84"/>
      <c r="GT417" s="84"/>
      <c r="GU417" s="84"/>
      <c r="GV417" s="84"/>
      <c r="GW417" s="84"/>
      <c r="GX417" s="84"/>
      <c r="GY417" s="84"/>
      <c r="GZ417" s="84"/>
      <c r="HA417" s="84"/>
      <c r="HB417" s="84"/>
      <c r="HC417" s="84"/>
      <c r="HD417" s="84"/>
      <c r="HE417" s="84"/>
      <c r="HF417" s="84"/>
      <c r="HG417" s="84"/>
      <c r="HH417" s="84"/>
      <c r="HI417" s="84"/>
      <c r="HJ417" s="84"/>
      <c r="HK417" s="84"/>
      <c r="HL417" s="84"/>
      <c r="HM417" s="84"/>
      <c r="HN417" s="84"/>
      <c r="HO417" s="84"/>
      <c r="HP417" s="84"/>
      <c r="HQ417" s="84"/>
      <c r="HR417" s="84"/>
      <c r="HS417" s="84"/>
      <c r="HT417" s="84"/>
      <c r="HU417" s="84"/>
      <c r="HV417" s="84"/>
      <c r="HW417" s="84"/>
      <c r="HX417" s="84"/>
      <c r="HY417" s="84"/>
      <c r="HZ417" s="84"/>
      <c r="IA417" s="84"/>
      <c r="IB417" s="84"/>
      <c r="IC417" s="84"/>
      <c r="ID417" s="84"/>
      <c r="IE417" s="84"/>
      <c r="IF417" s="84"/>
      <c r="IG417" s="84"/>
      <c r="IH417" s="84"/>
      <c r="II417" s="84"/>
      <c r="IJ417" s="84"/>
      <c r="IK417" s="84"/>
      <c r="IL417" s="84"/>
      <c r="IM417" s="84"/>
      <c r="IN417" s="84"/>
      <c r="IO417" s="84"/>
      <c r="IP417" s="84"/>
      <c r="IQ417" s="84"/>
      <c r="IR417" s="84"/>
      <c r="IS417" s="84"/>
      <c r="IT417" s="84"/>
      <c r="IU417" s="84"/>
      <c r="IV417" s="84"/>
    </row>
    <row r="418" spans="1:256" s="29" customFormat="1" ht="16.5" customHeight="1">
      <c r="A418" s="16"/>
      <c r="B418" s="69"/>
      <c r="C418" s="234"/>
      <c r="D418" s="235"/>
      <c r="E418" s="236"/>
      <c r="F418" s="237"/>
      <c r="G418" s="31"/>
      <c r="O418" s="84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9" customFormat="1" ht="15.75">
      <c r="A419" s="74" t="s">
        <v>64</v>
      </c>
      <c r="D419" s="84"/>
      <c r="E419" s="84"/>
      <c r="F419" s="84"/>
      <c r="O419" s="84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2:256" s="29" customFormat="1" ht="12.75">
      <c r="B420"/>
      <c r="C420"/>
      <c r="D420" s="15"/>
      <c r="E420" s="15"/>
      <c r="F420" s="15"/>
      <c r="G420"/>
      <c r="O420" s="84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2.75">
      <c r="A421" s="65" t="s">
        <v>37</v>
      </c>
      <c r="B421"/>
      <c r="C421"/>
      <c r="D421" s="15"/>
      <c r="E421" s="15"/>
      <c r="F421" s="15"/>
      <c r="G421"/>
      <c r="O421" s="84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2:256" s="29" customFormat="1" ht="12.75">
      <c r="B422"/>
      <c r="C422"/>
      <c r="D422" s="15"/>
      <c r="E422" s="15"/>
      <c r="F422" s="15"/>
      <c r="G422"/>
      <c r="O422" s="84" t="s">
        <v>269</v>
      </c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25.5">
      <c r="A423" s="7" t="s">
        <v>11</v>
      </c>
      <c r="B423" s="7" t="s">
        <v>12</v>
      </c>
      <c r="C423" s="5" t="s">
        <v>13</v>
      </c>
      <c r="D423" s="52" t="s">
        <v>126</v>
      </c>
      <c r="E423" s="59" t="s">
        <v>127</v>
      </c>
      <c r="F423" s="5" t="s">
        <v>2</v>
      </c>
      <c r="G423" s="51" t="s">
        <v>128</v>
      </c>
      <c r="O423" s="84" t="s">
        <v>269</v>
      </c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15" ht="12.75">
      <c r="A424" s="146" t="s">
        <v>65</v>
      </c>
      <c r="B424" s="147">
        <v>2139</v>
      </c>
      <c r="C424" s="150" t="s">
        <v>100</v>
      </c>
      <c r="D424" s="192">
        <v>2950</v>
      </c>
      <c r="E424" s="187">
        <v>2950</v>
      </c>
      <c r="F424" s="428">
        <v>463</v>
      </c>
      <c r="G424" s="36">
        <f aca="true" t="shared" si="16" ref="G424:G429">F424/E424*100</f>
        <v>15.694915254237287</v>
      </c>
      <c r="H424" s="29"/>
      <c r="O424" s="172"/>
    </row>
    <row r="425" spans="1:18" ht="12.75">
      <c r="A425" s="146" t="s">
        <v>65</v>
      </c>
      <c r="B425" s="147">
        <v>2140</v>
      </c>
      <c r="C425" s="150" t="s">
        <v>67</v>
      </c>
      <c r="D425" s="192">
        <v>4620</v>
      </c>
      <c r="E425" s="187">
        <v>4620</v>
      </c>
      <c r="F425" s="428">
        <v>2575</v>
      </c>
      <c r="G425" s="36">
        <f t="shared" si="16"/>
        <v>55.73593073593074</v>
      </c>
      <c r="H425" s="29"/>
      <c r="R425" s="173"/>
    </row>
    <row r="426" spans="1:256" s="13" customFormat="1" ht="25.5">
      <c r="A426" s="166" t="s">
        <v>65</v>
      </c>
      <c r="B426" s="161">
        <v>2199</v>
      </c>
      <c r="C426" s="150" t="s">
        <v>66</v>
      </c>
      <c r="D426" s="200">
        <v>750</v>
      </c>
      <c r="E426" s="198">
        <v>750</v>
      </c>
      <c r="F426" s="371">
        <v>348</v>
      </c>
      <c r="G426" s="202">
        <f t="shared" si="16"/>
        <v>46.400000000000006</v>
      </c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13" customFormat="1" ht="25.5">
      <c r="A427" s="166" t="s">
        <v>65</v>
      </c>
      <c r="B427" s="161">
        <v>3699</v>
      </c>
      <c r="C427" s="150" t="s">
        <v>470</v>
      </c>
      <c r="D427" s="339">
        <v>72000</v>
      </c>
      <c r="E427" s="340">
        <v>48669</v>
      </c>
      <c r="F427" s="394">
        <v>33155</v>
      </c>
      <c r="G427" s="202">
        <f t="shared" si="16"/>
        <v>68.12344613614417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13" customFormat="1" ht="12.75">
      <c r="A428" s="146" t="s">
        <v>148</v>
      </c>
      <c r="B428" s="147">
        <v>5311</v>
      </c>
      <c r="C428" s="150" t="s">
        <v>401</v>
      </c>
      <c r="D428" s="192">
        <v>1514</v>
      </c>
      <c r="E428" s="187">
        <v>1427</v>
      </c>
      <c r="F428" s="428">
        <v>50</v>
      </c>
      <c r="G428" s="202">
        <f t="shared" si="16"/>
        <v>3.50385423966363</v>
      </c>
      <c r="O428" s="84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7" ht="12.75">
      <c r="A429" s="230"/>
      <c r="B429" s="247"/>
      <c r="C429" s="246" t="s">
        <v>314</v>
      </c>
      <c r="D429" s="231">
        <f>SUM(D424:D428)</f>
        <v>81834</v>
      </c>
      <c r="E429" s="232">
        <f>SUM(E424:E428)</f>
        <v>58416</v>
      </c>
      <c r="F429" s="265">
        <f>SUM(F424:F428)</f>
        <v>36591</v>
      </c>
      <c r="G429" s="123">
        <f t="shared" si="16"/>
        <v>62.63866064092029</v>
      </c>
    </row>
    <row r="430" spans="1:7" ht="12.75">
      <c r="A430" s="16"/>
      <c r="B430" s="69"/>
      <c r="C430" s="234"/>
      <c r="D430" s="235"/>
      <c r="E430" s="236"/>
      <c r="F430" s="298"/>
      <c r="G430" s="126"/>
    </row>
    <row r="431" spans="1:2" ht="12.75">
      <c r="A431" s="43" t="s">
        <v>38</v>
      </c>
      <c r="B431" s="14"/>
    </row>
    <row r="432" spans="1:4" ht="12.75">
      <c r="A432" s="68"/>
      <c r="B432" s="14"/>
      <c r="D432" s="15" t="s">
        <v>319</v>
      </c>
    </row>
    <row r="433" spans="1:16" ht="25.5">
      <c r="A433" s="7" t="s">
        <v>11</v>
      </c>
      <c r="B433" s="7" t="s">
        <v>12</v>
      </c>
      <c r="C433" s="5" t="s">
        <v>13</v>
      </c>
      <c r="D433" s="52" t="s">
        <v>126</v>
      </c>
      <c r="E433" s="59" t="s">
        <v>127</v>
      </c>
      <c r="F433" s="5" t="s">
        <v>2</v>
      </c>
      <c r="G433" s="51" t="s">
        <v>128</v>
      </c>
      <c r="P433" s="172"/>
    </row>
    <row r="434" spans="1:16" ht="12.75">
      <c r="A434" s="146" t="s">
        <v>65</v>
      </c>
      <c r="B434" s="147">
        <v>3636</v>
      </c>
      <c r="C434" s="150" t="s">
        <v>391</v>
      </c>
      <c r="D434" s="192">
        <v>0</v>
      </c>
      <c r="E434" s="187">
        <v>5000</v>
      </c>
      <c r="F434" s="428">
        <v>0</v>
      </c>
      <c r="G434" s="36">
        <f>F434/E434*100</f>
        <v>0</v>
      </c>
      <c r="P434" s="172"/>
    </row>
    <row r="435" spans="1:16" ht="25.5">
      <c r="A435" s="447" t="s">
        <v>65</v>
      </c>
      <c r="B435" s="161">
        <v>3699</v>
      </c>
      <c r="C435" s="414" t="s">
        <v>470</v>
      </c>
      <c r="D435" s="339">
        <v>0</v>
      </c>
      <c r="E435" s="340">
        <v>23525</v>
      </c>
      <c r="F435" s="394">
        <v>14317</v>
      </c>
      <c r="G435" s="202">
        <f>F435/E435*100</f>
        <v>60.858660998937296</v>
      </c>
      <c r="P435" s="172"/>
    </row>
    <row r="436" spans="1:16" ht="12.75">
      <c r="A436" s="230" t="s">
        <v>53</v>
      </c>
      <c r="B436" s="147">
        <v>3635</v>
      </c>
      <c r="C436" s="150" t="s">
        <v>400</v>
      </c>
      <c r="D436" s="192">
        <v>6000</v>
      </c>
      <c r="E436" s="187">
        <v>6000</v>
      </c>
      <c r="F436" s="428">
        <v>2006</v>
      </c>
      <c r="G436" s="202">
        <f>F436/E436*100</f>
        <v>33.43333333333333</v>
      </c>
      <c r="P436" s="172"/>
    </row>
    <row r="437" spans="1:16" ht="12.75">
      <c r="A437" s="447" t="s">
        <v>148</v>
      </c>
      <c r="B437" s="161">
        <v>5311</v>
      </c>
      <c r="C437" s="150" t="s">
        <v>401</v>
      </c>
      <c r="D437" s="339">
        <v>0</v>
      </c>
      <c r="E437" s="340">
        <v>116</v>
      </c>
      <c r="F437" s="394">
        <v>116</v>
      </c>
      <c r="G437" s="202">
        <f>F437/E437*100</f>
        <v>100</v>
      </c>
      <c r="P437" s="172"/>
    </row>
    <row r="438" spans="1:7" ht="12.75">
      <c r="A438" s="230"/>
      <c r="B438" s="247"/>
      <c r="C438" s="246" t="s">
        <v>314</v>
      </c>
      <c r="D438" s="360">
        <f>SUM(D434:D437)</f>
        <v>6000</v>
      </c>
      <c r="E438" s="360">
        <f>SUM(E434:E437)</f>
        <v>34641</v>
      </c>
      <c r="F438" s="466">
        <f>SUM(F434:F437)</f>
        <v>16439</v>
      </c>
      <c r="G438" s="123">
        <f>F438/E438*100</f>
        <v>47.4553275020929</v>
      </c>
    </row>
    <row r="439" spans="1:7" ht="12.75">
      <c r="A439" s="230"/>
      <c r="B439" s="247"/>
      <c r="C439" s="389"/>
      <c r="D439" s="390"/>
      <c r="E439" s="390"/>
      <c r="F439" s="391"/>
      <c r="G439" s="392"/>
    </row>
    <row r="440" spans="1:7" ht="12.75">
      <c r="A440" s="239"/>
      <c r="B440" s="249"/>
      <c r="C440" s="248" t="s">
        <v>353</v>
      </c>
      <c r="D440" s="240">
        <f>D429+D438</f>
        <v>87834</v>
      </c>
      <c r="E440" s="241">
        <f>E429+E438</f>
        <v>93057</v>
      </c>
      <c r="F440" s="242">
        <f>F429+F438</f>
        <v>53030</v>
      </c>
      <c r="G440" s="27">
        <f>F440/E440*100</f>
        <v>56.98657811878741</v>
      </c>
    </row>
    <row r="441" spans="1:7" ht="12.75">
      <c r="A441" s="16"/>
      <c r="B441" s="69"/>
      <c r="C441" s="234"/>
      <c r="G441" s="15"/>
    </row>
    <row r="442" spans="1:7" ht="15.75">
      <c r="A442" s="74" t="s">
        <v>384</v>
      </c>
      <c r="B442" s="29"/>
      <c r="C442" s="29"/>
      <c r="G442" s="15"/>
    </row>
    <row r="443" spans="1:7" ht="12.75">
      <c r="A443" s="16"/>
      <c r="B443" s="69"/>
      <c r="C443" s="234"/>
      <c r="G443" s="15"/>
    </row>
    <row r="444" spans="1:7" ht="12.75">
      <c r="A444" s="78" t="s">
        <v>37</v>
      </c>
      <c r="B444" s="14"/>
      <c r="G444" s="15"/>
    </row>
    <row r="445" spans="1:4" ht="12.75">
      <c r="A445" s="68"/>
      <c r="B445" s="14"/>
      <c r="D445" s="15" t="s">
        <v>319</v>
      </c>
    </row>
    <row r="446" spans="1:16" ht="25.5">
      <c r="A446" s="7" t="s">
        <v>11</v>
      </c>
      <c r="B446" s="7" t="s">
        <v>12</v>
      </c>
      <c r="C446" s="5" t="s">
        <v>13</v>
      </c>
      <c r="D446" s="52" t="s">
        <v>126</v>
      </c>
      <c r="E446" s="59" t="s">
        <v>127</v>
      </c>
      <c r="F446" s="5" t="s">
        <v>2</v>
      </c>
      <c r="G446" s="51" t="s">
        <v>128</v>
      </c>
      <c r="P446" s="172"/>
    </row>
    <row r="447" spans="1:16" ht="12.75">
      <c r="A447" s="146" t="s">
        <v>92</v>
      </c>
      <c r="B447" s="147">
        <v>3636</v>
      </c>
      <c r="C447" s="150" t="s">
        <v>165</v>
      </c>
      <c r="D447" s="192">
        <v>3420</v>
      </c>
      <c r="E447" s="187">
        <v>5793</v>
      </c>
      <c r="F447" s="428">
        <v>2778</v>
      </c>
      <c r="G447" s="36">
        <f>F447/E447*100</f>
        <v>47.95442775763853</v>
      </c>
      <c r="P447" s="172"/>
    </row>
    <row r="448" spans="1:16" ht="12.75">
      <c r="A448" s="146" t="s">
        <v>92</v>
      </c>
      <c r="B448" s="147">
        <v>6113</v>
      </c>
      <c r="C448" s="150" t="s">
        <v>86</v>
      </c>
      <c r="D448" s="192">
        <v>0</v>
      </c>
      <c r="E448" s="187">
        <v>210</v>
      </c>
      <c r="F448" s="428">
        <v>210</v>
      </c>
      <c r="G448" s="36">
        <f>F448/E448*100</f>
        <v>100</v>
      </c>
      <c r="P448" s="172"/>
    </row>
    <row r="449" spans="1:16" ht="12.75">
      <c r="A449" s="166" t="s">
        <v>92</v>
      </c>
      <c r="B449" s="159">
        <v>6172</v>
      </c>
      <c r="C449" s="150" t="s">
        <v>91</v>
      </c>
      <c r="D449" s="200">
        <v>12500</v>
      </c>
      <c r="E449" s="200">
        <v>12500</v>
      </c>
      <c r="F449" s="371">
        <v>5954</v>
      </c>
      <c r="G449" s="36">
        <f>F449/E449*100</f>
        <v>47.632000000000005</v>
      </c>
      <c r="P449" s="172"/>
    </row>
    <row r="450" spans="1:7" ht="12.75">
      <c r="A450" s="230"/>
      <c r="B450" s="247"/>
      <c r="C450" s="246" t="s">
        <v>314</v>
      </c>
      <c r="D450" s="360">
        <f>SUM(D447:D449)</f>
        <v>15920</v>
      </c>
      <c r="E450" s="360">
        <f>SUM(E447:E449)</f>
        <v>18503</v>
      </c>
      <c r="F450" s="466">
        <f>SUM(F447:F449)</f>
        <v>8942</v>
      </c>
      <c r="G450" s="123">
        <f>F450/E450*100</f>
        <v>48.32729827595525</v>
      </c>
    </row>
    <row r="451" spans="1:7" ht="12.75">
      <c r="A451" s="16"/>
      <c r="B451" s="69"/>
      <c r="C451" s="234"/>
      <c r="D451" s="235"/>
      <c r="E451" s="236"/>
      <c r="F451" s="298"/>
      <c r="G451" s="31"/>
    </row>
    <row r="452" spans="1:7" ht="12.75">
      <c r="A452" s="43" t="s">
        <v>38</v>
      </c>
      <c r="B452" s="19"/>
      <c r="C452" s="42"/>
      <c r="D452" s="57"/>
      <c r="E452" s="61"/>
      <c r="F452" s="54"/>
      <c r="G452" s="38"/>
    </row>
    <row r="453" spans="1:7" ht="12.75">
      <c r="A453" s="16"/>
      <c r="B453" s="19"/>
      <c r="C453" s="42"/>
      <c r="D453" s="57"/>
      <c r="E453" s="61"/>
      <c r="F453" s="54"/>
      <c r="G453" s="38"/>
    </row>
    <row r="454" spans="1:7" ht="25.5">
      <c r="A454" s="7" t="s">
        <v>11</v>
      </c>
      <c r="B454" s="7" t="s">
        <v>12</v>
      </c>
      <c r="C454" s="5" t="s">
        <v>13</v>
      </c>
      <c r="D454" s="52" t="s">
        <v>126</v>
      </c>
      <c r="E454" s="59" t="s">
        <v>127</v>
      </c>
      <c r="F454" s="5" t="s">
        <v>2</v>
      </c>
      <c r="G454" s="51" t="s">
        <v>128</v>
      </c>
    </row>
    <row r="455" spans="1:7" ht="12.75">
      <c r="A455" s="146" t="s">
        <v>92</v>
      </c>
      <c r="B455" s="147">
        <v>3636</v>
      </c>
      <c r="C455" s="150" t="s">
        <v>165</v>
      </c>
      <c r="D455" s="192">
        <v>1030</v>
      </c>
      <c r="E455" s="187">
        <v>1030</v>
      </c>
      <c r="F455" s="483">
        <v>222</v>
      </c>
      <c r="G455" s="36">
        <f>F455/E455*100</f>
        <v>21.553398058252426</v>
      </c>
    </row>
    <row r="456" spans="1:7" ht="12.75">
      <c r="A456" s="146" t="s">
        <v>92</v>
      </c>
      <c r="B456" s="147">
        <v>6172</v>
      </c>
      <c r="C456" s="150" t="s">
        <v>91</v>
      </c>
      <c r="D456" s="192">
        <v>6000</v>
      </c>
      <c r="E456" s="187">
        <v>6000</v>
      </c>
      <c r="F456" s="483">
        <v>2797</v>
      </c>
      <c r="G456" s="36">
        <f>F456/E456*100</f>
        <v>46.61666666666667</v>
      </c>
    </row>
    <row r="457" spans="1:7" ht="12.75">
      <c r="A457" s="146" t="s">
        <v>92</v>
      </c>
      <c r="B457" s="147">
        <v>5521</v>
      </c>
      <c r="C457" s="150" t="s">
        <v>611</v>
      </c>
      <c r="D457" s="192">
        <v>0</v>
      </c>
      <c r="E457" s="187">
        <v>2000</v>
      </c>
      <c r="F457" s="483">
        <v>0</v>
      </c>
      <c r="G457" s="36">
        <f>F457/E457*100</f>
        <v>0</v>
      </c>
    </row>
    <row r="458" spans="1:7" ht="12.75">
      <c r="A458" s="230"/>
      <c r="B458" s="247"/>
      <c r="C458" s="328" t="s">
        <v>315</v>
      </c>
      <c r="D458" s="326">
        <f>SUM(D455:D457)</f>
        <v>7030</v>
      </c>
      <c r="E458" s="327">
        <f>SUM(E455:E457)</f>
        <v>9030</v>
      </c>
      <c r="F458" s="465">
        <f>SUM(F455:F457)</f>
        <v>3019</v>
      </c>
      <c r="G458" s="255">
        <f>F458/E458*100</f>
        <v>33.43300110741971</v>
      </c>
    </row>
    <row r="459" spans="1:7" ht="12.75">
      <c r="A459" s="16"/>
      <c r="B459" s="69"/>
      <c r="C459" s="234"/>
      <c r="D459" s="235"/>
      <c r="E459" s="236"/>
      <c r="F459" s="298"/>
      <c r="G459" s="126"/>
    </row>
    <row r="460" spans="1:256" s="13" customFormat="1" ht="12.75">
      <c r="A460" s="239"/>
      <c r="B460" s="249"/>
      <c r="C460" s="248" t="s">
        <v>316</v>
      </c>
      <c r="D460" s="240">
        <f>D450+D458</f>
        <v>22950</v>
      </c>
      <c r="E460" s="241">
        <f>E450+E458</f>
        <v>27533</v>
      </c>
      <c r="F460" s="242">
        <f>F450+F458</f>
        <v>11961</v>
      </c>
      <c r="G460" s="27">
        <f>F460/E460*100</f>
        <v>43.442414557076965</v>
      </c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13" customFormat="1" ht="12.75">
      <c r="A461" s="299"/>
      <c r="B461" s="300"/>
      <c r="C461" s="301"/>
      <c r="D461" s="302"/>
      <c r="E461" s="303"/>
      <c r="F461" s="298"/>
      <c r="G461" s="354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13" customFormat="1" ht="15.75">
      <c r="A462" s="74" t="s">
        <v>475</v>
      </c>
      <c r="B462" s="29"/>
      <c r="C462" s="29"/>
      <c r="D462" s="302"/>
      <c r="E462" s="303"/>
      <c r="F462" s="298"/>
      <c r="G462" s="354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13" customFormat="1" ht="12.75">
      <c r="A463" s="299"/>
      <c r="B463" s="300"/>
      <c r="C463" s="301"/>
      <c r="D463" s="302"/>
      <c r="E463" s="303"/>
      <c r="F463" s="298"/>
      <c r="G463" s="354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" ht="12.75">
      <c r="A464" s="78" t="s">
        <v>37</v>
      </c>
      <c r="B464" s="14"/>
    </row>
    <row r="465" spans="1:4" ht="12.75">
      <c r="A465" s="68"/>
      <c r="B465" s="14"/>
      <c r="D465" s="15" t="s">
        <v>319</v>
      </c>
    </row>
    <row r="466" spans="1:16" ht="25.5">
      <c r="A466" s="7" t="s">
        <v>11</v>
      </c>
      <c r="B466" s="7" t="s">
        <v>12</v>
      </c>
      <c r="C466" s="5" t="s">
        <v>13</v>
      </c>
      <c r="D466" s="52" t="s">
        <v>126</v>
      </c>
      <c r="E466" s="59" t="s">
        <v>127</v>
      </c>
      <c r="F466" s="5" t="s">
        <v>2</v>
      </c>
      <c r="G466" s="51" t="s">
        <v>128</v>
      </c>
      <c r="P466" s="172"/>
    </row>
    <row r="467" spans="1:16" ht="12.75">
      <c r="A467" s="146" t="s">
        <v>362</v>
      </c>
      <c r="B467" s="147">
        <v>3636</v>
      </c>
      <c r="C467" s="150" t="s">
        <v>165</v>
      </c>
      <c r="D467" s="192">
        <v>161</v>
      </c>
      <c r="E467" s="187">
        <v>161</v>
      </c>
      <c r="F467" s="428">
        <v>1</v>
      </c>
      <c r="G467" s="36">
        <f>F467/E467*100</f>
        <v>0.6211180124223602</v>
      </c>
      <c r="P467" s="172"/>
    </row>
    <row r="468" spans="1:7" ht="12.75">
      <c r="A468" s="230"/>
      <c r="B468" s="247"/>
      <c r="C468" s="246" t="s">
        <v>314</v>
      </c>
      <c r="D468" s="360">
        <f>SUM(D467:D467)</f>
        <v>161</v>
      </c>
      <c r="E468" s="360">
        <f>SUM(E467:E467)</f>
        <v>161</v>
      </c>
      <c r="F468" s="466">
        <f>SUM(F467:F467)</f>
        <v>1</v>
      </c>
      <c r="G468" s="123">
        <f>F468/E468*100</f>
        <v>0.6211180124223602</v>
      </c>
    </row>
    <row r="469" spans="1:256" s="13" customFormat="1" ht="12.75">
      <c r="A469" s="299"/>
      <c r="B469" s="300"/>
      <c r="C469" s="301"/>
      <c r="D469" s="302"/>
      <c r="E469" s="303"/>
      <c r="F469" s="298"/>
      <c r="G469" s="354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13" customFormat="1" ht="12.75">
      <c r="A470" s="239"/>
      <c r="B470" s="249"/>
      <c r="C470" s="248" t="s">
        <v>316</v>
      </c>
      <c r="D470" s="240">
        <f>D461+D468</f>
        <v>161</v>
      </c>
      <c r="E470" s="241">
        <f>E461+E468</f>
        <v>161</v>
      </c>
      <c r="F470" s="242">
        <f>F461+F468</f>
        <v>1</v>
      </c>
      <c r="G470" s="27">
        <f>F470/E470*100</f>
        <v>0.6211180124223602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13" customFormat="1" ht="12.75">
      <c r="A471" s="299"/>
      <c r="B471" s="300"/>
      <c r="C471" s="301"/>
      <c r="D471" s="302"/>
      <c r="E471" s="303"/>
      <c r="F471" s="298"/>
      <c r="G471" s="354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9" customFormat="1" ht="25.5" customHeight="1">
      <c r="A472" s="74" t="s">
        <v>93</v>
      </c>
      <c r="D472" s="84"/>
      <c r="E472" s="84"/>
      <c r="F472" s="84"/>
      <c r="O472" s="84"/>
      <c r="P472" s="15"/>
      <c r="Q472" s="15"/>
      <c r="R472" s="172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ht="12.75">
      <c r="R473" s="172"/>
    </row>
    <row r="474" spans="1:7" ht="25.5">
      <c r="A474" s="7" t="s">
        <v>11</v>
      </c>
      <c r="B474" s="7" t="s">
        <v>12</v>
      </c>
      <c r="C474" s="5" t="s">
        <v>13</v>
      </c>
      <c r="D474" s="52" t="s">
        <v>126</v>
      </c>
      <c r="E474" s="59" t="s">
        <v>127</v>
      </c>
      <c r="F474" s="5" t="s">
        <v>2</v>
      </c>
      <c r="G474" s="51" t="s">
        <v>128</v>
      </c>
    </row>
    <row r="475" spans="1:7" ht="25.5">
      <c r="A475" s="166" t="s">
        <v>87</v>
      </c>
      <c r="B475" s="161">
        <v>6409</v>
      </c>
      <c r="C475" s="162" t="s">
        <v>321</v>
      </c>
      <c r="D475" s="251">
        <v>89748</v>
      </c>
      <c r="E475" s="484">
        <v>37676</v>
      </c>
      <c r="F475" s="375" t="s">
        <v>313</v>
      </c>
      <c r="G475" s="36" t="s">
        <v>313</v>
      </c>
    </row>
    <row r="476" spans="1:7" ht="25.5">
      <c r="A476" s="166" t="s">
        <v>87</v>
      </c>
      <c r="B476" s="161">
        <v>6409</v>
      </c>
      <c r="C476" s="162" t="s">
        <v>322</v>
      </c>
      <c r="D476" s="251">
        <v>30000</v>
      </c>
      <c r="E476" s="484">
        <v>12023</v>
      </c>
      <c r="F476" s="375" t="s">
        <v>313</v>
      </c>
      <c r="G476" s="36" t="s">
        <v>313</v>
      </c>
    </row>
    <row r="477" spans="1:7" ht="25.5" customHeight="1">
      <c r="A477" s="166" t="s">
        <v>87</v>
      </c>
      <c r="B477" s="161">
        <v>6409</v>
      </c>
      <c r="C477" s="162" t="s">
        <v>471</v>
      </c>
      <c r="D477" s="251">
        <v>8000</v>
      </c>
      <c r="E477" s="484">
        <v>4930</v>
      </c>
      <c r="F477" s="375" t="s">
        <v>313</v>
      </c>
      <c r="G477" s="36" t="s">
        <v>313</v>
      </c>
    </row>
    <row r="478" spans="1:7" ht="12.75">
      <c r="A478" s="239"/>
      <c r="B478" s="249"/>
      <c r="C478" s="248" t="s">
        <v>316</v>
      </c>
      <c r="D478" s="240">
        <f>SUM(D475:D477)</f>
        <v>127748</v>
      </c>
      <c r="E478" s="241">
        <f>SUM(E475:E477)</f>
        <v>54629</v>
      </c>
      <c r="F478" s="242">
        <f>SUM(F475:F477)</f>
        <v>0</v>
      </c>
      <c r="G478" s="27">
        <f>F478/E478*100</f>
        <v>0</v>
      </c>
    </row>
    <row r="480" spans="1:3" ht="15.75">
      <c r="A480" s="74" t="s">
        <v>327</v>
      </c>
      <c r="B480" s="2"/>
      <c r="C480" s="2"/>
    </row>
    <row r="481" spans="1:19" ht="15.75">
      <c r="A481" s="74"/>
      <c r="B481" s="2"/>
      <c r="C481" s="2"/>
      <c r="S481" s="172"/>
    </row>
    <row r="482" spans="1:7" ht="25.5">
      <c r="A482" s="7" t="s">
        <v>11</v>
      </c>
      <c r="B482" s="7" t="s">
        <v>12</v>
      </c>
      <c r="C482" s="5" t="s">
        <v>13</v>
      </c>
      <c r="D482" s="52" t="s">
        <v>126</v>
      </c>
      <c r="E482" s="59" t="s">
        <v>127</v>
      </c>
      <c r="F482" s="5" t="s">
        <v>2</v>
      </c>
      <c r="G482" s="51" t="s">
        <v>128</v>
      </c>
    </row>
    <row r="483" spans="1:7" ht="12.75">
      <c r="A483" s="166" t="s">
        <v>87</v>
      </c>
      <c r="B483" s="161">
        <v>6402</v>
      </c>
      <c r="C483" s="162" t="s">
        <v>385</v>
      </c>
      <c r="D483" s="200">
        <v>0</v>
      </c>
      <c r="E483" s="198">
        <v>26163</v>
      </c>
      <c r="F483" s="394">
        <v>26511</v>
      </c>
      <c r="G483" s="36">
        <f>F483/E483*100</f>
        <v>101.3301226923518</v>
      </c>
    </row>
    <row r="485" spans="1:3" ht="12.75">
      <c r="A485" s="599"/>
      <c r="B485" s="599"/>
      <c r="C485" s="599"/>
    </row>
    <row r="486" spans="1:7" ht="12.75">
      <c r="A486" s="600" t="s">
        <v>341</v>
      </c>
      <c r="B486" s="601"/>
      <c r="C486" s="602"/>
      <c r="D486" s="241">
        <f>D27</f>
        <v>6780491</v>
      </c>
      <c r="E486" s="241">
        <f>E27</f>
        <v>7423564</v>
      </c>
      <c r="F486" s="241">
        <f>F27</f>
        <v>5072322</v>
      </c>
      <c r="G486" s="417">
        <f>G27</f>
        <v>68.32731555894178</v>
      </c>
    </row>
  </sheetData>
  <mergeCells count="57">
    <mergeCell ref="A485:C485"/>
    <mergeCell ref="A486:C486"/>
    <mergeCell ref="A256:C256"/>
    <mergeCell ref="A280:C280"/>
    <mergeCell ref="A281:C281"/>
    <mergeCell ref="A343:D343"/>
    <mergeCell ref="A344:D344"/>
    <mergeCell ref="A331:E331"/>
    <mergeCell ref="A374:G374"/>
    <mergeCell ref="A9:C9"/>
    <mergeCell ref="H129:L129"/>
    <mergeCell ref="A130:C130"/>
    <mergeCell ref="A16:C16"/>
    <mergeCell ref="A32:B32"/>
    <mergeCell ref="A20:C20"/>
    <mergeCell ref="A26:C26"/>
    <mergeCell ref="A92:C92"/>
    <mergeCell ref="A75:A91"/>
    <mergeCell ref="A71:C71"/>
    <mergeCell ref="A14:C14"/>
    <mergeCell ref="A1:G1"/>
    <mergeCell ref="A24:C24"/>
    <mergeCell ref="A27:C27"/>
    <mergeCell ref="A5:C5"/>
    <mergeCell ref="A6:C6"/>
    <mergeCell ref="A7:C7"/>
    <mergeCell ref="A8:C8"/>
    <mergeCell ref="A22:C22"/>
    <mergeCell ref="A23:C23"/>
    <mergeCell ref="A11:C11"/>
    <mergeCell ref="A10:C10"/>
    <mergeCell ref="A12:C12"/>
    <mergeCell ref="A13:C13"/>
    <mergeCell ref="A17:C17"/>
    <mergeCell ref="A15:C15"/>
    <mergeCell ref="A322:C322"/>
    <mergeCell ref="A323:C323"/>
    <mergeCell ref="A18:C18"/>
    <mergeCell ref="A59:A70"/>
    <mergeCell ref="A97:A107"/>
    <mergeCell ref="A93:G94"/>
    <mergeCell ref="A165:D165"/>
    <mergeCell ref="A137:C137"/>
    <mergeCell ref="A25:C25"/>
    <mergeCell ref="A95:G95"/>
    <mergeCell ref="A42:C42"/>
    <mergeCell ref="A55:B55"/>
    <mergeCell ref="A113:A129"/>
    <mergeCell ref="A108:C108"/>
    <mergeCell ref="A342:D342"/>
    <mergeCell ref="A162:D162"/>
    <mergeCell ref="A163:D163"/>
    <mergeCell ref="A164:D164"/>
    <mergeCell ref="A161:D161"/>
    <mergeCell ref="A279:C279"/>
    <mergeCell ref="A168:C168"/>
    <mergeCell ref="A195:C195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4" r:id="rId1"/>
  <headerFooter alignWithMargins="0">
    <oddFooter>&amp;C&amp;P</oddFooter>
  </headerFooter>
  <rowBreaks count="9" manualBreakCount="9">
    <brk id="51" max="6" man="1"/>
    <brk id="92" max="6" man="1"/>
    <brk id="144" max="6" man="1"/>
    <brk id="204" max="6" man="1"/>
    <brk id="259" max="6" man="1"/>
    <brk id="314" max="6" man="1"/>
    <brk id="372" max="6" man="1"/>
    <brk id="417" max="6" man="1"/>
    <brk id="4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K18" sqref="K1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72" t="s">
        <v>602</v>
      </c>
      <c r="B1" s="572"/>
      <c r="C1" s="572"/>
      <c r="D1" s="572"/>
      <c r="E1" s="572"/>
      <c r="F1" s="572"/>
    </row>
    <row r="2" spans="1:6" ht="15.75">
      <c r="A2" s="74"/>
      <c r="B2" s="29"/>
      <c r="C2" s="29"/>
      <c r="D2" s="29"/>
      <c r="F2" s="127" t="s">
        <v>106</v>
      </c>
    </row>
    <row r="3" spans="1:7" ht="25.5" customHeight="1">
      <c r="A3" s="128" t="s">
        <v>172</v>
      </c>
      <c r="B3" s="128" t="s">
        <v>173</v>
      </c>
      <c r="C3" s="52" t="s">
        <v>126</v>
      </c>
      <c r="D3" s="6" t="s">
        <v>127</v>
      </c>
      <c r="E3" s="5" t="s">
        <v>2</v>
      </c>
      <c r="F3" s="51" t="s">
        <v>366</v>
      </c>
      <c r="G3" t="s">
        <v>270</v>
      </c>
    </row>
    <row r="4" spans="1:8" s="29" customFormat="1" ht="12.75">
      <c r="A4" s="34">
        <v>5011</v>
      </c>
      <c r="B4" s="34" t="s">
        <v>225</v>
      </c>
      <c r="C4" s="28">
        <v>110880</v>
      </c>
      <c r="D4" s="28">
        <v>110951</v>
      </c>
      <c r="E4" s="26">
        <v>77536</v>
      </c>
      <c r="F4" s="36">
        <f>E4/D4*100</f>
        <v>69.8831015493326</v>
      </c>
      <c r="G4" s="13"/>
      <c r="H4" s="226"/>
    </row>
    <row r="5" spans="1:8" s="29" customFormat="1" ht="12.75">
      <c r="A5" s="34">
        <v>5021</v>
      </c>
      <c r="B5" s="34" t="s">
        <v>226</v>
      </c>
      <c r="C5" s="28">
        <v>500</v>
      </c>
      <c r="D5" s="28">
        <v>850</v>
      </c>
      <c r="E5" s="26">
        <v>618</v>
      </c>
      <c r="F5" s="36">
        <f aca="true" t="shared" si="0" ref="F5:F54">E5/D5*100</f>
        <v>72.70588235294117</v>
      </c>
      <c r="G5" s="13"/>
      <c r="H5" s="226"/>
    </row>
    <row r="6" spans="1:8" s="29" customFormat="1" ht="12.75">
      <c r="A6" s="34">
        <v>5031</v>
      </c>
      <c r="B6" s="34" t="s">
        <v>227</v>
      </c>
      <c r="C6" s="28">
        <v>29375</v>
      </c>
      <c r="D6" s="28">
        <v>29394</v>
      </c>
      <c r="E6" s="26">
        <v>20564</v>
      </c>
      <c r="F6" s="36">
        <f t="shared" si="0"/>
        <v>69.95985575287473</v>
      </c>
      <c r="G6" s="13"/>
      <c r="H6" s="226"/>
    </row>
    <row r="7" spans="1:8" s="29" customFormat="1" ht="12.75">
      <c r="A7" s="34">
        <v>5032</v>
      </c>
      <c r="B7" s="34" t="s">
        <v>228</v>
      </c>
      <c r="C7" s="28">
        <v>10168</v>
      </c>
      <c r="D7" s="28">
        <v>10174</v>
      </c>
      <c r="E7" s="26">
        <v>7118</v>
      </c>
      <c r="F7" s="36">
        <f t="shared" si="0"/>
        <v>69.96264989188127</v>
      </c>
      <c r="G7" s="13"/>
      <c r="H7" s="25"/>
    </row>
    <row r="8" spans="1:8" s="29" customFormat="1" ht="12.75">
      <c r="A8" s="34">
        <v>5038</v>
      </c>
      <c r="B8" s="34" t="s">
        <v>229</v>
      </c>
      <c r="C8" s="28">
        <v>466</v>
      </c>
      <c r="D8" s="28">
        <v>466</v>
      </c>
      <c r="E8" s="26">
        <v>351</v>
      </c>
      <c r="F8" s="36">
        <f t="shared" si="0"/>
        <v>75.32188841201717</v>
      </c>
      <c r="G8" s="13"/>
      <c r="H8" s="84"/>
    </row>
    <row r="9" spans="1:8" ht="12.75">
      <c r="A9" s="141" t="s">
        <v>179</v>
      </c>
      <c r="B9" s="141" t="s">
        <v>180</v>
      </c>
      <c r="C9" s="122">
        <f>SUM(C4:C8)</f>
        <v>151389</v>
      </c>
      <c r="D9" s="122">
        <f>SUM(D4:D8)</f>
        <v>151835</v>
      </c>
      <c r="E9" s="122">
        <f>SUM(E4:E8)</f>
        <v>106187</v>
      </c>
      <c r="F9" s="134">
        <f t="shared" si="0"/>
        <v>69.93578555668982</v>
      </c>
      <c r="G9" s="140"/>
      <c r="H9" s="133"/>
    </row>
    <row r="10" spans="1:7" s="29" customFormat="1" ht="12.75">
      <c r="A10" s="34">
        <v>5131</v>
      </c>
      <c r="B10" s="34" t="s">
        <v>240</v>
      </c>
      <c r="C10" s="28">
        <v>60</v>
      </c>
      <c r="D10" s="28">
        <v>80</v>
      </c>
      <c r="E10" s="28">
        <v>59</v>
      </c>
      <c r="F10" s="36">
        <f t="shared" si="0"/>
        <v>73.75</v>
      </c>
      <c r="G10" s="13"/>
    </row>
    <row r="11" spans="1:7" s="29" customFormat="1" ht="12.75">
      <c r="A11" s="23">
        <v>5132</v>
      </c>
      <c r="B11" s="23" t="s">
        <v>230</v>
      </c>
      <c r="C11" s="26">
        <v>130</v>
      </c>
      <c r="D11" s="26">
        <v>130</v>
      </c>
      <c r="E11" s="26">
        <v>30</v>
      </c>
      <c r="F11" s="36">
        <f t="shared" si="0"/>
        <v>23.076923076923077</v>
      </c>
      <c r="G11" s="13"/>
    </row>
    <row r="12" spans="1:7" s="29" customFormat="1" ht="12.75">
      <c r="A12" s="23">
        <v>5134</v>
      </c>
      <c r="B12" s="23" t="s">
        <v>231</v>
      </c>
      <c r="C12" s="26">
        <v>120</v>
      </c>
      <c r="D12" s="26">
        <v>405</v>
      </c>
      <c r="E12" s="26">
        <v>74</v>
      </c>
      <c r="F12" s="36">
        <f t="shared" si="0"/>
        <v>18.271604938271604</v>
      </c>
      <c r="G12" s="13"/>
    </row>
    <row r="13" spans="1:7" s="29" customFormat="1" ht="12.75">
      <c r="A13" s="23">
        <v>5136</v>
      </c>
      <c r="B13" s="23" t="s">
        <v>181</v>
      </c>
      <c r="C13" s="26">
        <v>500</v>
      </c>
      <c r="D13" s="26">
        <v>500</v>
      </c>
      <c r="E13" s="26">
        <v>207</v>
      </c>
      <c r="F13" s="36">
        <f t="shared" si="0"/>
        <v>41.4</v>
      </c>
      <c r="G13" s="13"/>
    </row>
    <row r="14" spans="1:7" s="29" customFormat="1" ht="12.75">
      <c r="A14" s="23">
        <v>5137</v>
      </c>
      <c r="B14" s="23" t="s">
        <v>232</v>
      </c>
      <c r="C14" s="26">
        <v>2000</v>
      </c>
      <c r="D14" s="26">
        <v>2000</v>
      </c>
      <c r="E14" s="26">
        <v>871</v>
      </c>
      <c r="F14" s="36">
        <f t="shared" si="0"/>
        <v>43.55</v>
      </c>
      <c r="G14" s="13"/>
    </row>
    <row r="15" spans="1:7" s="29" customFormat="1" ht="12.75">
      <c r="A15" s="23">
        <v>5139</v>
      </c>
      <c r="B15" s="23" t="s">
        <v>233</v>
      </c>
      <c r="C15" s="26">
        <v>3500</v>
      </c>
      <c r="D15" s="26">
        <v>3195</v>
      </c>
      <c r="E15" s="26">
        <v>2016</v>
      </c>
      <c r="F15" s="36">
        <f t="shared" si="0"/>
        <v>63.098591549295776</v>
      </c>
      <c r="G15" s="13"/>
    </row>
    <row r="16" spans="1:7" s="29" customFormat="1" ht="12.75">
      <c r="A16" s="23">
        <v>5142</v>
      </c>
      <c r="B16" s="23" t="s">
        <v>184</v>
      </c>
      <c r="C16" s="26">
        <v>40</v>
      </c>
      <c r="D16" s="26">
        <v>40</v>
      </c>
      <c r="E16" s="26">
        <v>22</v>
      </c>
      <c r="F16" s="36">
        <f t="shared" si="0"/>
        <v>55.00000000000001</v>
      </c>
      <c r="G16" s="13"/>
    </row>
    <row r="17" spans="1:7" s="29" customFormat="1" ht="12.75">
      <c r="A17" s="34">
        <v>5151</v>
      </c>
      <c r="B17" s="34" t="s">
        <v>234</v>
      </c>
      <c r="C17" s="26">
        <v>300</v>
      </c>
      <c r="D17" s="26">
        <v>300</v>
      </c>
      <c r="E17" s="26">
        <v>227</v>
      </c>
      <c r="F17" s="36">
        <f t="shared" si="0"/>
        <v>75.66666666666667</v>
      </c>
      <c r="G17" s="13"/>
    </row>
    <row r="18" spans="1:7" s="29" customFormat="1" ht="12.75">
      <c r="A18" s="34">
        <v>5152</v>
      </c>
      <c r="B18" s="34" t="s">
        <v>235</v>
      </c>
      <c r="C18" s="26">
        <v>200</v>
      </c>
      <c r="D18" s="26">
        <v>200</v>
      </c>
      <c r="E18" s="26">
        <v>43</v>
      </c>
      <c r="F18" s="36">
        <f t="shared" si="0"/>
        <v>21.5</v>
      </c>
      <c r="G18" s="13"/>
    </row>
    <row r="19" spans="1:7" s="29" customFormat="1" ht="12.75">
      <c r="A19" s="34">
        <v>5153</v>
      </c>
      <c r="B19" s="34" t="s">
        <v>185</v>
      </c>
      <c r="C19" s="26">
        <v>1400</v>
      </c>
      <c r="D19" s="26">
        <v>1400</v>
      </c>
      <c r="E19" s="26">
        <v>625</v>
      </c>
      <c r="F19" s="36">
        <f t="shared" si="0"/>
        <v>44.642857142857146</v>
      </c>
      <c r="G19" s="13"/>
    </row>
    <row r="20" spans="1:7" s="29" customFormat="1" ht="12.75">
      <c r="A20" s="34">
        <v>5154</v>
      </c>
      <c r="B20" s="34" t="s">
        <v>236</v>
      </c>
      <c r="C20" s="26">
        <v>3000</v>
      </c>
      <c r="D20" s="26">
        <v>3000</v>
      </c>
      <c r="E20" s="26">
        <v>2344</v>
      </c>
      <c r="F20" s="36">
        <f t="shared" si="0"/>
        <v>78.13333333333333</v>
      </c>
      <c r="G20" s="13"/>
    </row>
    <row r="21" spans="1:7" s="29" customFormat="1" ht="12.75">
      <c r="A21" s="34">
        <v>5156</v>
      </c>
      <c r="B21" s="34" t="s">
        <v>186</v>
      </c>
      <c r="C21" s="26">
        <v>1600</v>
      </c>
      <c r="D21" s="26">
        <v>1600</v>
      </c>
      <c r="E21" s="26">
        <v>926</v>
      </c>
      <c r="F21" s="36">
        <f t="shared" si="0"/>
        <v>57.875</v>
      </c>
      <c r="G21" s="13"/>
    </row>
    <row r="22" spans="1:7" s="29" customFormat="1" ht="12.75">
      <c r="A22" s="34">
        <v>5159</v>
      </c>
      <c r="B22" s="34" t="s">
        <v>237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187</v>
      </c>
      <c r="C23" s="26">
        <v>2800</v>
      </c>
      <c r="D23" s="26">
        <v>2800</v>
      </c>
      <c r="E23" s="26">
        <v>1460</v>
      </c>
      <c r="F23" s="36">
        <f t="shared" si="0"/>
        <v>52.142857142857146</v>
      </c>
      <c r="G23" s="13"/>
    </row>
    <row r="24" spans="1:7" s="29" customFormat="1" ht="12.75">
      <c r="A24" s="34">
        <v>5162</v>
      </c>
      <c r="B24" s="34" t="s">
        <v>188</v>
      </c>
      <c r="C24" s="26">
        <v>3600</v>
      </c>
      <c r="D24" s="26">
        <v>3600</v>
      </c>
      <c r="E24" s="26">
        <v>2104</v>
      </c>
      <c r="F24" s="36">
        <f t="shared" si="0"/>
        <v>58.44444444444444</v>
      </c>
      <c r="G24" s="13"/>
    </row>
    <row r="25" spans="1:7" s="29" customFormat="1" ht="12.75">
      <c r="A25" s="23">
        <v>5163</v>
      </c>
      <c r="B25" s="23" t="s">
        <v>189</v>
      </c>
      <c r="C25" s="26">
        <v>2000</v>
      </c>
      <c r="D25" s="26">
        <v>2000</v>
      </c>
      <c r="E25" s="26">
        <v>971</v>
      </c>
      <c r="F25" s="36">
        <f t="shared" si="0"/>
        <v>48.55</v>
      </c>
      <c r="G25" s="13"/>
    </row>
    <row r="26" spans="1:8" s="29" customFormat="1" ht="12.75">
      <c r="A26" s="23">
        <v>5164</v>
      </c>
      <c r="B26" s="23" t="s">
        <v>190</v>
      </c>
      <c r="C26" s="26">
        <v>400</v>
      </c>
      <c r="D26" s="26">
        <v>400</v>
      </c>
      <c r="E26" s="26">
        <v>6</v>
      </c>
      <c r="F26" s="36">
        <f t="shared" si="0"/>
        <v>1.5</v>
      </c>
      <c r="G26" s="13"/>
      <c r="H26" s="226"/>
    </row>
    <row r="27" spans="1:7" s="29" customFormat="1" ht="12.75">
      <c r="A27" s="23">
        <v>5166</v>
      </c>
      <c r="B27" s="23" t="s">
        <v>191</v>
      </c>
      <c r="C27" s="26">
        <v>1800</v>
      </c>
      <c r="D27" s="26">
        <v>1800</v>
      </c>
      <c r="E27" s="26">
        <v>618</v>
      </c>
      <c r="F27" s="36">
        <f t="shared" si="0"/>
        <v>34.333333333333336</v>
      </c>
      <c r="G27" s="13"/>
    </row>
    <row r="28" spans="1:7" s="29" customFormat="1" ht="12.75">
      <c r="A28" s="23">
        <v>5167</v>
      </c>
      <c r="B28" s="23" t="s">
        <v>192</v>
      </c>
      <c r="C28" s="26">
        <v>6600</v>
      </c>
      <c r="D28" s="26">
        <v>6230</v>
      </c>
      <c r="E28" s="26">
        <v>1390</v>
      </c>
      <c r="F28" s="36">
        <f t="shared" si="0"/>
        <v>22.31139646869984</v>
      </c>
      <c r="G28" s="13"/>
    </row>
    <row r="29" spans="1:8" s="29" customFormat="1" ht="12.75">
      <c r="A29" s="34">
        <v>5169</v>
      </c>
      <c r="B29" s="34" t="s">
        <v>193</v>
      </c>
      <c r="C29" s="26">
        <v>8000</v>
      </c>
      <c r="D29" s="26">
        <v>7950</v>
      </c>
      <c r="E29" s="26">
        <v>5834</v>
      </c>
      <c r="F29" s="36">
        <f t="shared" si="0"/>
        <v>73.38364779874213</v>
      </c>
      <c r="G29" s="13"/>
      <c r="H29" s="133"/>
    </row>
    <row r="30" spans="1:7" s="29" customFormat="1" ht="12.75">
      <c r="A30" s="34">
        <v>5171</v>
      </c>
      <c r="B30" s="34" t="s">
        <v>194</v>
      </c>
      <c r="C30" s="26">
        <v>1100</v>
      </c>
      <c r="D30" s="26">
        <v>1100</v>
      </c>
      <c r="E30" s="26">
        <v>673</v>
      </c>
      <c r="F30" s="36">
        <f t="shared" si="0"/>
        <v>61.18181818181818</v>
      </c>
      <c r="G30" s="13"/>
    </row>
    <row r="31" spans="1:7" s="29" customFormat="1" ht="12.75">
      <c r="A31" s="23">
        <v>5173</v>
      </c>
      <c r="B31" s="23" t="s">
        <v>304</v>
      </c>
      <c r="C31" s="26">
        <v>2600</v>
      </c>
      <c r="D31" s="26">
        <v>2600</v>
      </c>
      <c r="E31" s="26">
        <v>2191</v>
      </c>
      <c r="F31" s="36">
        <f t="shared" si="0"/>
        <v>84.26923076923077</v>
      </c>
      <c r="G31" s="13"/>
    </row>
    <row r="32" spans="1:7" s="29" customFormat="1" ht="12.75">
      <c r="A32" s="23">
        <v>5175</v>
      </c>
      <c r="B32" s="23" t="s">
        <v>196</v>
      </c>
      <c r="C32" s="26">
        <v>300</v>
      </c>
      <c r="D32" s="26">
        <v>300</v>
      </c>
      <c r="E32" s="26">
        <v>222</v>
      </c>
      <c r="F32" s="36">
        <f t="shared" si="0"/>
        <v>74</v>
      </c>
      <c r="G32" s="13"/>
    </row>
    <row r="33" spans="1:7" s="29" customFormat="1" ht="12.75">
      <c r="A33" s="23">
        <v>5176</v>
      </c>
      <c r="B33" s="23" t="s">
        <v>197</v>
      </c>
      <c r="C33" s="26">
        <v>80</v>
      </c>
      <c r="D33" s="26">
        <v>100</v>
      </c>
      <c r="E33" s="26">
        <v>88</v>
      </c>
      <c r="F33" s="36">
        <f t="shared" si="0"/>
        <v>88</v>
      </c>
      <c r="G33" s="13"/>
    </row>
    <row r="34" spans="1:10" s="29" customFormat="1" ht="12.75">
      <c r="A34" s="23">
        <v>5179</v>
      </c>
      <c r="B34" s="23" t="s">
        <v>199</v>
      </c>
      <c r="C34" s="26">
        <v>50</v>
      </c>
      <c r="D34" s="26">
        <v>50</v>
      </c>
      <c r="E34" s="26">
        <v>18</v>
      </c>
      <c r="F34" s="36">
        <f t="shared" si="0"/>
        <v>36</v>
      </c>
      <c r="G34" s="13"/>
      <c r="H34" s="73"/>
      <c r="J34" s="215"/>
    </row>
    <row r="35" spans="1:10" s="29" customFormat="1" ht="12.75">
      <c r="A35" s="23">
        <v>5181</v>
      </c>
      <c r="B35" s="23" t="s">
        <v>424</v>
      </c>
      <c r="C35" s="26">
        <v>0</v>
      </c>
      <c r="D35" s="26">
        <v>0</v>
      </c>
      <c r="E35" s="26">
        <v>10</v>
      </c>
      <c r="F35" s="36" t="s">
        <v>313</v>
      </c>
      <c r="G35" s="13"/>
      <c r="H35" s="73"/>
      <c r="J35" s="215"/>
    </row>
    <row r="36" spans="1:10" s="29" customFormat="1" ht="12.75">
      <c r="A36" s="23">
        <v>5192</v>
      </c>
      <c r="B36" s="23" t="s">
        <v>354</v>
      </c>
      <c r="C36" s="26">
        <v>300</v>
      </c>
      <c r="D36" s="26">
        <v>300</v>
      </c>
      <c r="E36" s="26">
        <v>142</v>
      </c>
      <c r="F36" s="36">
        <f t="shared" si="0"/>
        <v>47.333333333333336</v>
      </c>
      <c r="G36" s="13"/>
      <c r="H36" s="73"/>
      <c r="J36" s="215"/>
    </row>
    <row r="37" spans="1:7" s="29" customFormat="1" ht="12.75">
      <c r="A37" s="23">
        <v>5194</v>
      </c>
      <c r="B37" s="23" t="s">
        <v>200</v>
      </c>
      <c r="C37" s="26">
        <v>50</v>
      </c>
      <c r="D37" s="26">
        <v>50</v>
      </c>
      <c r="E37" s="26">
        <v>3</v>
      </c>
      <c r="F37" s="36">
        <f t="shared" si="0"/>
        <v>6</v>
      </c>
      <c r="G37" s="13"/>
    </row>
    <row r="38" spans="1:7" s="29" customFormat="1" ht="12.75">
      <c r="A38" s="23">
        <v>5195</v>
      </c>
      <c r="B38" s="23" t="s">
        <v>303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201</v>
      </c>
      <c r="B39" s="125" t="s">
        <v>202</v>
      </c>
      <c r="C39" s="122">
        <f>SUM(C10:C38)</f>
        <v>42750</v>
      </c>
      <c r="D39" s="122">
        <f>SUM(D10:D38)</f>
        <v>42350</v>
      </c>
      <c r="E39" s="122">
        <f>SUM(E10:E38)</f>
        <v>23174</v>
      </c>
      <c r="F39" s="123">
        <f t="shared" si="0"/>
        <v>54.72018890200708</v>
      </c>
      <c r="G39" s="13"/>
    </row>
    <row r="40" spans="1:7" s="29" customFormat="1" ht="12.75">
      <c r="A40" s="23">
        <v>5361</v>
      </c>
      <c r="B40" s="23" t="s">
        <v>206</v>
      </c>
      <c r="C40" s="26">
        <v>50</v>
      </c>
      <c r="D40" s="26">
        <v>50</v>
      </c>
      <c r="E40" s="28">
        <v>30</v>
      </c>
      <c r="F40" s="36">
        <f t="shared" si="0"/>
        <v>60</v>
      </c>
      <c r="G40" s="13"/>
    </row>
    <row r="41" spans="1:7" s="29" customFormat="1" ht="12.75">
      <c r="A41" s="23">
        <v>5362</v>
      </c>
      <c r="B41" s="23" t="s">
        <v>207</v>
      </c>
      <c r="C41" s="26">
        <v>30</v>
      </c>
      <c r="D41" s="26">
        <v>80</v>
      </c>
      <c r="E41" s="26">
        <v>62</v>
      </c>
      <c r="F41" s="36">
        <f>E41/D41*100</f>
        <v>77.5</v>
      </c>
      <c r="G41" s="13"/>
    </row>
    <row r="42" spans="1:7" s="29" customFormat="1" ht="12.75">
      <c r="A42" s="121" t="s">
        <v>208</v>
      </c>
      <c r="B42" s="121" t="s">
        <v>238</v>
      </c>
      <c r="C42" s="122">
        <f>SUM(C40:C41)</f>
        <v>80</v>
      </c>
      <c r="D42" s="122">
        <f>SUM(D40:D41)</f>
        <v>130</v>
      </c>
      <c r="E42" s="122">
        <f>SUM(E40:E41)</f>
        <v>92</v>
      </c>
      <c r="F42" s="123">
        <f t="shared" si="0"/>
        <v>70.76923076923077</v>
      </c>
      <c r="G42" s="13"/>
    </row>
    <row r="43" spans="1:7" s="29" customFormat="1" ht="12.75">
      <c r="A43" s="34">
        <v>5901</v>
      </c>
      <c r="B43" s="34" t="s">
        <v>210</v>
      </c>
      <c r="C43" s="342">
        <v>9240</v>
      </c>
      <c r="D43" s="342">
        <v>9240</v>
      </c>
      <c r="E43" s="62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474</v>
      </c>
      <c r="C44" s="342">
        <v>0</v>
      </c>
      <c r="D44" s="342">
        <v>0</v>
      </c>
      <c r="E44" s="62">
        <v>-98</v>
      </c>
      <c r="F44" s="36" t="s">
        <v>313</v>
      </c>
      <c r="G44" s="13"/>
    </row>
    <row r="45" spans="1:12" s="29" customFormat="1" ht="12.75">
      <c r="A45" s="121" t="s">
        <v>211</v>
      </c>
      <c r="B45" s="121" t="s">
        <v>212</v>
      </c>
      <c r="C45" s="64">
        <f>C43+C44</f>
        <v>9240</v>
      </c>
      <c r="D45" s="64">
        <f>D43+D44</f>
        <v>9240</v>
      </c>
      <c r="E45" s="64">
        <f>E43+E44</f>
        <v>-98</v>
      </c>
      <c r="F45" s="123" t="s">
        <v>313</v>
      </c>
      <c r="G45" s="13"/>
      <c r="L45" s="214"/>
    </row>
    <row r="46" spans="1:12" s="29" customFormat="1" ht="12.75">
      <c r="A46" s="321"/>
      <c r="B46" s="322"/>
      <c r="C46" s="64"/>
      <c r="D46" s="64"/>
      <c r="E46" s="64"/>
      <c r="F46" s="123"/>
      <c r="G46" s="13"/>
      <c r="L46" s="214"/>
    </row>
    <row r="47" spans="1:7" s="29" customFormat="1" ht="12.75">
      <c r="A47" s="561" t="s">
        <v>213</v>
      </c>
      <c r="B47" s="587"/>
      <c r="C47" s="122">
        <f>C39+C42+C45+C9</f>
        <v>203459</v>
      </c>
      <c r="D47" s="122">
        <f>D39+D42+D45+D9</f>
        <v>203555</v>
      </c>
      <c r="E47" s="122">
        <f>E39+E42+E45+E9</f>
        <v>129355</v>
      </c>
      <c r="F47" s="123">
        <f>E47/D47*100</f>
        <v>63.54793544742208</v>
      </c>
      <c r="G47" s="13"/>
    </row>
    <row r="48" spans="1:7" s="29" customFormat="1" ht="12.75">
      <c r="A48" s="319"/>
      <c r="B48" s="320"/>
      <c r="C48" s="122"/>
      <c r="D48" s="122"/>
      <c r="E48" s="122"/>
      <c r="F48" s="123"/>
      <c r="G48" s="13"/>
    </row>
    <row r="49" spans="1:7" s="29" customFormat="1" ht="12" customHeight="1">
      <c r="A49" s="23">
        <v>6121</v>
      </c>
      <c r="B49" s="23" t="s">
        <v>239</v>
      </c>
      <c r="C49" s="26">
        <v>0</v>
      </c>
      <c r="D49" s="26">
        <v>60</v>
      </c>
      <c r="E49" s="26">
        <v>13</v>
      </c>
      <c r="F49" s="36">
        <f>E49/D49*100</f>
        <v>21.666666666666668</v>
      </c>
      <c r="G49" s="13"/>
    </row>
    <row r="50" spans="1:7" s="29" customFormat="1" ht="12" customHeight="1">
      <c r="A50" s="23">
        <v>6122</v>
      </c>
      <c r="B50" s="23" t="s">
        <v>539</v>
      </c>
      <c r="C50" s="26">
        <v>0</v>
      </c>
      <c r="D50" s="26">
        <v>140</v>
      </c>
      <c r="E50" s="26">
        <v>140</v>
      </c>
      <c r="F50" s="36">
        <f>E50/D50*100</f>
        <v>100</v>
      </c>
      <c r="G50" s="13"/>
    </row>
    <row r="51" spans="1:7" s="29" customFormat="1" ht="12.75">
      <c r="A51" s="23">
        <v>6123</v>
      </c>
      <c r="B51" s="23" t="s">
        <v>214</v>
      </c>
      <c r="C51" s="26">
        <v>4000</v>
      </c>
      <c r="D51" s="26">
        <v>3800</v>
      </c>
      <c r="E51" s="26">
        <v>1407</v>
      </c>
      <c r="F51" s="36">
        <f>E51/D51*100</f>
        <v>37.026315789473685</v>
      </c>
      <c r="G51" s="13"/>
    </row>
    <row r="52" spans="1:7" s="29" customFormat="1" ht="12.75">
      <c r="A52" s="121" t="s">
        <v>216</v>
      </c>
      <c r="B52" s="121" t="s">
        <v>217</v>
      </c>
      <c r="C52" s="122">
        <f>SUM(C49:C51)</f>
        <v>4000</v>
      </c>
      <c r="D52" s="122">
        <f>SUM(D49:D51)</f>
        <v>4000</v>
      </c>
      <c r="E52" s="122">
        <f>SUM(E49:E51)</f>
        <v>1560</v>
      </c>
      <c r="F52" s="123">
        <f t="shared" si="0"/>
        <v>39</v>
      </c>
      <c r="G52" s="13"/>
    </row>
    <row r="53" spans="1:7" s="29" customFormat="1" ht="12.75">
      <c r="A53" s="321"/>
      <c r="B53" s="322"/>
      <c r="C53" s="122"/>
      <c r="D53" s="122"/>
      <c r="E53" s="122"/>
      <c r="F53" s="123"/>
      <c r="G53" s="13"/>
    </row>
    <row r="54" spans="1:7" ht="12.75">
      <c r="A54" s="609" t="s">
        <v>218</v>
      </c>
      <c r="B54" s="610"/>
      <c r="C54" s="9">
        <f>C47+C52</f>
        <v>207459</v>
      </c>
      <c r="D54" s="9">
        <f>D47+D52</f>
        <v>207555</v>
      </c>
      <c r="E54" s="9">
        <f>E47+E52</f>
        <v>130915</v>
      </c>
      <c r="F54" s="27">
        <f t="shared" si="0"/>
        <v>63.07484763074848</v>
      </c>
      <c r="G54" s="13"/>
    </row>
    <row r="55" spans="1:8" ht="12.75">
      <c r="A55" s="129"/>
      <c r="B55" s="13"/>
      <c r="C55" s="25"/>
      <c r="D55" s="25"/>
      <c r="E55" s="25"/>
      <c r="F55" s="73"/>
      <c r="G55" s="13"/>
      <c r="H55" s="29"/>
    </row>
    <row r="56" spans="1:6" ht="30" customHeight="1">
      <c r="A56" s="588" t="s">
        <v>219</v>
      </c>
      <c r="B56" s="590"/>
      <c r="C56" s="6" t="s">
        <v>126</v>
      </c>
      <c r="D56" s="6" t="s">
        <v>127</v>
      </c>
      <c r="E56" s="5" t="s">
        <v>2</v>
      </c>
      <c r="F56" s="51" t="s">
        <v>366</v>
      </c>
    </row>
    <row r="57" spans="1:6" ht="12.75">
      <c r="A57" s="608" t="s">
        <v>220</v>
      </c>
      <c r="B57" s="608"/>
      <c r="C57" s="26">
        <f>SUM(C4:C8)</f>
        <v>151389</v>
      </c>
      <c r="D57" s="26">
        <f>SUM(D4:D8)</f>
        <v>151835</v>
      </c>
      <c r="E57" s="26">
        <f>SUM(E4:E8)</f>
        <v>106187</v>
      </c>
      <c r="F57" s="36">
        <f>E57/D57*100</f>
        <v>69.93578555668982</v>
      </c>
    </row>
    <row r="58" spans="1:6" ht="12.75">
      <c r="A58" s="568" t="s">
        <v>221</v>
      </c>
      <c r="B58" s="570"/>
      <c r="C58" s="26">
        <f>C39+C42+C45-C59</f>
        <v>27270</v>
      </c>
      <c r="D58" s="26">
        <f>D39+D42+D45-D59</f>
        <v>27340</v>
      </c>
      <c r="E58" s="26">
        <f>E39+E42+E45-E59</f>
        <v>10791</v>
      </c>
      <c r="F58" s="36">
        <f>E58/D58*100</f>
        <v>39.46964155084125</v>
      </c>
    </row>
    <row r="59" spans="1:6" ht="12.75">
      <c r="A59" s="568" t="s">
        <v>222</v>
      </c>
      <c r="B59" s="570"/>
      <c r="C59" s="26">
        <f>C23+C24+C25+C27+C28+C29</f>
        <v>24800</v>
      </c>
      <c r="D59" s="26">
        <f>D23+D24+D25+D27+D28+D29</f>
        <v>24380</v>
      </c>
      <c r="E59" s="26">
        <f>E23+E24+E25+E27+E28+E29</f>
        <v>12377</v>
      </c>
      <c r="F59" s="36">
        <f>E59/D59*100</f>
        <v>50.76702214930271</v>
      </c>
    </row>
    <row r="60" spans="1:6" ht="12.75">
      <c r="A60" s="568" t="s">
        <v>223</v>
      </c>
      <c r="B60" s="570"/>
      <c r="C60" s="26">
        <f>C52</f>
        <v>4000</v>
      </c>
      <c r="D60" s="26">
        <f>D52</f>
        <v>4000</v>
      </c>
      <c r="E60" s="26">
        <f>E52</f>
        <v>1560</v>
      </c>
      <c r="F60" s="36">
        <f>E60/D60*100</f>
        <v>39</v>
      </c>
    </row>
    <row r="61" spans="1:7" ht="12.75">
      <c r="A61" s="561" t="s">
        <v>224</v>
      </c>
      <c r="B61" s="587"/>
      <c r="C61" s="122">
        <f>SUM(C57:C60)</f>
        <v>207459</v>
      </c>
      <c r="D61" s="122">
        <f>SUM(D57:D60)</f>
        <v>207555</v>
      </c>
      <c r="E61" s="122">
        <f>SUM(E57:E60)</f>
        <v>130915</v>
      </c>
      <c r="F61" s="123">
        <f>E61/D61*100</f>
        <v>63.07484763074848</v>
      </c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  <row r="65" spans="1:7" ht="12.75">
      <c r="A65" s="20"/>
      <c r="B65" s="20"/>
      <c r="C65" s="18"/>
      <c r="D65" s="18"/>
      <c r="E65" s="18"/>
      <c r="F65" s="126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72" t="s">
        <v>601</v>
      </c>
      <c r="B1" s="572"/>
      <c r="C1" s="572"/>
      <c r="D1" s="572"/>
      <c r="E1" s="572"/>
      <c r="F1" s="572"/>
    </row>
    <row r="2" spans="1:6" ht="16.5">
      <c r="A2" s="112"/>
      <c r="F2" s="113" t="s">
        <v>106</v>
      </c>
    </row>
    <row r="3" spans="1:9" ht="26.25" customHeight="1">
      <c r="A3" s="114" t="s">
        <v>172</v>
      </c>
      <c r="B3" s="114" t="s">
        <v>173</v>
      </c>
      <c r="C3" s="115" t="s">
        <v>126</v>
      </c>
      <c r="D3" s="116" t="s">
        <v>127</v>
      </c>
      <c r="E3" s="81" t="s">
        <v>2</v>
      </c>
      <c r="F3" s="117" t="s">
        <v>128</v>
      </c>
      <c r="G3" s="118" t="s">
        <v>271</v>
      </c>
      <c r="H3" s="119"/>
      <c r="I3" s="110"/>
    </row>
    <row r="4" spans="1:11" s="29" customFormat="1" ht="12.75">
      <c r="A4" s="44">
        <v>5021</v>
      </c>
      <c r="B4" s="23" t="s">
        <v>174</v>
      </c>
      <c r="C4" s="28">
        <v>1895</v>
      </c>
      <c r="D4" s="28">
        <v>1895</v>
      </c>
      <c r="E4" s="26">
        <v>187</v>
      </c>
      <c r="F4" s="63">
        <f aca="true" t="shared" si="0" ref="F4:F50">E4/D4*100</f>
        <v>9.868073878627968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175</v>
      </c>
      <c r="C5" s="28">
        <v>8420</v>
      </c>
      <c r="D5" s="28">
        <v>8420</v>
      </c>
      <c r="E5" s="26">
        <v>6356</v>
      </c>
      <c r="F5" s="63">
        <f t="shared" si="0"/>
        <v>75.48693586698337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176</v>
      </c>
      <c r="C6" s="28">
        <v>500</v>
      </c>
      <c r="D6" s="28">
        <v>500</v>
      </c>
      <c r="E6" s="26">
        <v>128</v>
      </c>
      <c r="F6" s="63">
        <f t="shared" si="0"/>
        <v>25.6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177</v>
      </c>
      <c r="C7" s="28">
        <v>1645</v>
      </c>
      <c r="D7" s="28">
        <v>1645</v>
      </c>
      <c r="E7" s="26">
        <v>1165</v>
      </c>
      <c r="F7" s="63">
        <f t="shared" si="0"/>
        <v>70.82066869300911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178</v>
      </c>
      <c r="C8" s="28">
        <v>570</v>
      </c>
      <c r="D8" s="28">
        <v>570</v>
      </c>
      <c r="E8" s="26">
        <v>419</v>
      </c>
      <c r="F8" s="63">
        <f t="shared" si="0"/>
        <v>73.50877192982456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305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335</v>
      </c>
      <c r="C10" s="28">
        <v>100</v>
      </c>
      <c r="D10" s="28">
        <v>100</v>
      </c>
      <c r="E10" s="26">
        <v>14</v>
      </c>
      <c r="F10" s="63">
        <f t="shared" si="0"/>
        <v>14.000000000000002</v>
      </c>
      <c r="G10" s="142"/>
      <c r="H10" s="142"/>
      <c r="I10" s="143"/>
      <c r="K10" s="144"/>
    </row>
    <row r="11" spans="1:11" s="29" customFormat="1" ht="12.75">
      <c r="A11" s="120" t="s">
        <v>179</v>
      </c>
      <c r="B11" s="121" t="s">
        <v>180</v>
      </c>
      <c r="C11" s="122">
        <f>SUM(C4:C10)</f>
        <v>13160</v>
      </c>
      <c r="D11" s="122">
        <f>SUM(D4:D10)</f>
        <v>13160</v>
      </c>
      <c r="E11" s="122">
        <f>SUM(E4:E10)</f>
        <v>8269</v>
      </c>
      <c r="F11" s="123">
        <f t="shared" si="0"/>
        <v>62.83434650455927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181</v>
      </c>
      <c r="C12" s="28">
        <v>50</v>
      </c>
      <c r="D12" s="28">
        <v>70</v>
      </c>
      <c r="E12" s="26">
        <v>58</v>
      </c>
      <c r="F12" s="63">
        <f t="shared" si="0"/>
        <v>82.85714285714286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182</v>
      </c>
      <c r="C13" s="28">
        <v>1350</v>
      </c>
      <c r="D13" s="28">
        <v>150</v>
      </c>
      <c r="E13" s="28">
        <v>11</v>
      </c>
      <c r="F13" s="63">
        <f t="shared" si="0"/>
        <v>7.333333333333333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183</v>
      </c>
      <c r="C14" s="28">
        <v>1150</v>
      </c>
      <c r="D14" s="28">
        <v>1950</v>
      </c>
      <c r="E14" s="26">
        <v>1094</v>
      </c>
      <c r="F14" s="63">
        <f t="shared" si="0"/>
        <v>56.1025641025641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184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185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186</v>
      </c>
      <c r="C17" s="28">
        <v>700</v>
      </c>
      <c r="D17" s="28">
        <v>700</v>
      </c>
      <c r="E17" s="26">
        <v>461</v>
      </c>
      <c r="F17" s="63">
        <f t="shared" si="0"/>
        <v>65.85714285714286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187</v>
      </c>
      <c r="C18" s="28">
        <v>300</v>
      </c>
      <c r="D18" s="28">
        <v>300</v>
      </c>
      <c r="E18" s="26">
        <v>50</v>
      </c>
      <c r="F18" s="63">
        <f t="shared" si="0"/>
        <v>16.666666666666664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188</v>
      </c>
      <c r="C19" s="28">
        <v>550</v>
      </c>
      <c r="D19" s="28">
        <v>550</v>
      </c>
      <c r="E19" s="26">
        <v>254</v>
      </c>
      <c r="F19" s="63">
        <f t="shared" si="0"/>
        <v>46.18181818181818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189</v>
      </c>
      <c r="C20" s="28">
        <v>50</v>
      </c>
      <c r="D20" s="28">
        <v>60</v>
      </c>
      <c r="E20" s="26">
        <v>49</v>
      </c>
      <c r="F20" s="63">
        <f t="shared" si="0"/>
        <v>81.66666666666667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190</v>
      </c>
      <c r="C21" s="28">
        <v>100</v>
      </c>
      <c r="D21" s="28">
        <v>100</v>
      </c>
      <c r="E21" s="26">
        <v>1</v>
      </c>
      <c r="F21" s="63">
        <f t="shared" si="0"/>
        <v>1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191</v>
      </c>
      <c r="C22" s="28">
        <v>1000</v>
      </c>
      <c r="D22" s="28">
        <v>1000</v>
      </c>
      <c r="E22" s="26">
        <v>2</v>
      </c>
      <c r="F22" s="63">
        <f t="shared" si="0"/>
        <v>0.2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192</v>
      </c>
      <c r="C23" s="28">
        <v>100</v>
      </c>
      <c r="D23" s="28">
        <v>100</v>
      </c>
      <c r="E23" s="26">
        <v>46</v>
      </c>
      <c r="F23" s="63">
        <f t="shared" si="0"/>
        <v>46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193</v>
      </c>
      <c r="C24" s="28">
        <v>7700</v>
      </c>
      <c r="D24" s="28">
        <v>8100</v>
      </c>
      <c r="E24" s="26">
        <v>4519</v>
      </c>
      <c r="F24" s="63">
        <f t="shared" si="0"/>
        <v>55.79012345679012</v>
      </c>
      <c r="G24" s="142"/>
      <c r="H24" s="145"/>
      <c r="I24" s="144"/>
      <c r="K24" s="144"/>
    </row>
    <row r="25" spans="1:11" s="29" customFormat="1" ht="12.75">
      <c r="A25" s="44">
        <v>5171</v>
      </c>
      <c r="B25" s="23" t="s">
        <v>194</v>
      </c>
      <c r="C25" s="28">
        <v>250</v>
      </c>
      <c r="D25" s="28">
        <v>250</v>
      </c>
      <c r="E25" s="26">
        <v>217</v>
      </c>
      <c r="F25" s="63">
        <f t="shared" si="0"/>
        <v>86.8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195</v>
      </c>
      <c r="C26" s="28">
        <v>50</v>
      </c>
      <c r="D26" s="28">
        <v>50</v>
      </c>
      <c r="E26" s="26">
        <v>17</v>
      </c>
      <c r="F26" s="63">
        <f t="shared" si="0"/>
        <v>34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306</v>
      </c>
      <c r="C27" s="28">
        <v>1000</v>
      </c>
      <c r="D27" s="28">
        <v>900</v>
      </c>
      <c r="E27" s="26">
        <v>323</v>
      </c>
      <c r="F27" s="63">
        <f t="shared" si="0"/>
        <v>35.888888888888886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196</v>
      </c>
      <c r="C28" s="28">
        <v>1100</v>
      </c>
      <c r="D28" s="28">
        <v>1100</v>
      </c>
      <c r="E28" s="26">
        <v>811</v>
      </c>
      <c r="F28" s="63">
        <f t="shared" si="0"/>
        <v>73.72727272727273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197</v>
      </c>
      <c r="C29" s="28">
        <v>20</v>
      </c>
      <c r="D29" s="28">
        <v>20</v>
      </c>
      <c r="E29" s="26">
        <v>16</v>
      </c>
      <c r="F29" s="63">
        <f t="shared" si="0"/>
        <v>80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198</v>
      </c>
      <c r="C30" s="28">
        <v>400</v>
      </c>
      <c r="D30" s="28">
        <v>400</v>
      </c>
      <c r="E30" s="26">
        <v>64</v>
      </c>
      <c r="F30" s="63">
        <f t="shared" si="0"/>
        <v>16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199</v>
      </c>
      <c r="C31" s="28">
        <v>10</v>
      </c>
      <c r="D31" s="28">
        <v>610</v>
      </c>
      <c r="E31" s="26">
        <v>247</v>
      </c>
      <c r="F31" s="63">
        <f t="shared" si="0"/>
        <v>40.49180327868853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409</v>
      </c>
      <c r="C32" s="28">
        <v>0</v>
      </c>
      <c r="D32" s="28">
        <v>0</v>
      </c>
      <c r="E32" s="26">
        <v>2</v>
      </c>
      <c r="F32" s="63" t="s">
        <v>313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200</v>
      </c>
      <c r="C33" s="28">
        <v>550</v>
      </c>
      <c r="D33" s="28">
        <v>232</v>
      </c>
      <c r="E33" s="26">
        <v>9</v>
      </c>
      <c r="F33" s="63">
        <f t="shared" si="0"/>
        <v>3.8793103448275863</v>
      </c>
      <c r="G33" s="142"/>
      <c r="H33" s="145"/>
      <c r="I33" s="144"/>
      <c r="K33" s="144"/>
    </row>
    <row r="34" spans="1:11" s="29" customFormat="1" ht="12.75">
      <c r="A34" s="120" t="s">
        <v>201</v>
      </c>
      <c r="B34" s="121" t="s">
        <v>202</v>
      </c>
      <c r="C34" s="122">
        <f>SUM(C12:C33)</f>
        <v>16440</v>
      </c>
      <c r="D34" s="122">
        <f>SUM(D12:D33)</f>
        <v>16652</v>
      </c>
      <c r="E34" s="122">
        <f>SUM(E12:E33)</f>
        <v>8251</v>
      </c>
      <c r="F34" s="123">
        <f t="shared" si="0"/>
        <v>49.54960365121307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203</v>
      </c>
      <c r="C35" s="28">
        <v>2300</v>
      </c>
      <c r="D35" s="28">
        <v>2400</v>
      </c>
      <c r="E35" s="26">
        <v>2400</v>
      </c>
      <c r="F35" s="63">
        <f t="shared" si="0"/>
        <v>100</v>
      </c>
      <c r="G35" s="142"/>
      <c r="H35" s="145"/>
      <c r="I35" s="144"/>
      <c r="K35" s="144"/>
    </row>
    <row r="36" spans="1:9" s="29" customFormat="1" ht="12.75">
      <c r="A36" s="120" t="s">
        <v>204</v>
      </c>
      <c r="B36" s="121" t="s">
        <v>205</v>
      </c>
      <c r="C36" s="122">
        <f>C35</f>
        <v>2300</v>
      </c>
      <c r="D36" s="122">
        <f>D35</f>
        <v>2400</v>
      </c>
      <c r="E36" s="122">
        <f>E35</f>
        <v>2400</v>
      </c>
      <c r="F36" s="123">
        <f t="shared" si="0"/>
        <v>100</v>
      </c>
      <c r="G36" s="142"/>
      <c r="H36" s="145"/>
      <c r="I36" s="144"/>
    </row>
    <row r="37" spans="1:9" s="29" customFormat="1" ht="12.75">
      <c r="A37" s="44">
        <v>5361</v>
      </c>
      <c r="B37" s="23" t="s">
        <v>206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207</v>
      </c>
      <c r="C38" s="28">
        <v>20</v>
      </c>
      <c r="D38" s="28">
        <v>20</v>
      </c>
      <c r="E38" s="28">
        <v>12</v>
      </c>
      <c r="F38" s="63">
        <f t="shared" si="0"/>
        <v>60</v>
      </c>
      <c r="G38" s="142"/>
      <c r="H38" s="145"/>
      <c r="I38" s="144"/>
    </row>
    <row r="39" spans="1:9" s="29" customFormat="1" ht="12.75">
      <c r="A39" s="44">
        <v>5492</v>
      </c>
      <c r="B39" s="23" t="s">
        <v>336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208</v>
      </c>
      <c r="B40" s="121" t="s">
        <v>209</v>
      </c>
      <c r="C40" s="122">
        <f>SUM(C37:C39)</f>
        <v>50</v>
      </c>
      <c r="D40" s="122">
        <f>SUM(D37:D39)</f>
        <v>50</v>
      </c>
      <c r="E40" s="122">
        <f>SUM(E37:E39)</f>
        <v>25</v>
      </c>
      <c r="F40" s="123">
        <f t="shared" si="0"/>
        <v>50</v>
      </c>
      <c r="G40" s="142"/>
      <c r="H40" s="145"/>
      <c r="I40" s="144"/>
    </row>
    <row r="41" spans="1:9" s="29" customFormat="1" ht="12.75">
      <c r="A41" s="33">
        <v>5901</v>
      </c>
      <c r="B41" s="34" t="s">
        <v>210</v>
      </c>
      <c r="C41" s="342">
        <v>800</v>
      </c>
      <c r="D41" s="342">
        <v>270</v>
      </c>
      <c r="E41" s="342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211</v>
      </c>
      <c r="B42" s="121" t="s">
        <v>212</v>
      </c>
      <c r="C42" s="64">
        <f>SUM(C41:C41)</f>
        <v>800</v>
      </c>
      <c r="D42" s="64">
        <f>SUM(D41:D41)</f>
        <v>270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61" t="s">
        <v>213</v>
      </c>
      <c r="B44" s="587"/>
      <c r="C44" s="122">
        <f>C34+C36+C40+C42+C11</f>
        <v>32750</v>
      </c>
      <c r="D44" s="122">
        <f>D34+D36+D40+D42+D11</f>
        <v>32532</v>
      </c>
      <c r="E44" s="122">
        <f>E34+E36+E40+E11+E42</f>
        <v>18945</v>
      </c>
      <c r="F44" s="123">
        <f t="shared" si="0"/>
        <v>58.23496864625599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214</v>
      </c>
      <c r="C46" s="28">
        <v>2000</v>
      </c>
      <c r="D46" s="26">
        <v>2000</v>
      </c>
      <c r="E46" s="26">
        <v>1842</v>
      </c>
      <c r="F46" s="63">
        <f t="shared" si="0"/>
        <v>92.10000000000001</v>
      </c>
      <c r="G46" s="142"/>
      <c r="H46" s="145"/>
      <c r="I46" s="144"/>
    </row>
    <row r="47" spans="1:9" s="29" customFormat="1" ht="12.75">
      <c r="A47" s="44">
        <v>6127</v>
      </c>
      <c r="B47" s="23" t="s">
        <v>215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216</v>
      </c>
      <c r="B48" s="121" t="s">
        <v>217</v>
      </c>
      <c r="C48" s="122">
        <f>SUM(C46:C47)</f>
        <v>2250</v>
      </c>
      <c r="D48" s="122">
        <f>SUM(D46:D47)</f>
        <v>2250</v>
      </c>
      <c r="E48" s="122">
        <f>SUM(E46:E47)</f>
        <v>2092</v>
      </c>
      <c r="F48" s="123">
        <f t="shared" si="0"/>
        <v>92.97777777777779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609" t="s">
        <v>218</v>
      </c>
      <c r="B50" s="610"/>
      <c r="C50" s="9">
        <f>C44+C48</f>
        <v>35000</v>
      </c>
      <c r="D50" s="9">
        <f>D44+D48</f>
        <v>34782</v>
      </c>
      <c r="E50" s="9">
        <f>E44+E48</f>
        <v>21037</v>
      </c>
      <c r="F50" s="27">
        <f t="shared" si="0"/>
        <v>60.48243344258525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88" t="s">
        <v>219</v>
      </c>
      <c r="B54" s="590"/>
      <c r="C54" s="52" t="s">
        <v>126</v>
      </c>
      <c r="D54" s="6" t="s">
        <v>127</v>
      </c>
      <c r="E54" s="5" t="s">
        <v>2</v>
      </c>
      <c r="F54" s="51" t="s">
        <v>128</v>
      </c>
    </row>
    <row r="55" spans="1:6" ht="12.75">
      <c r="A55" s="608" t="s">
        <v>220</v>
      </c>
      <c r="B55" s="608"/>
      <c r="C55" s="26">
        <f>C11</f>
        <v>13160</v>
      </c>
      <c r="D55" s="26">
        <f>D11</f>
        <v>13160</v>
      </c>
      <c r="E55" s="26">
        <f>E11</f>
        <v>8269</v>
      </c>
      <c r="F55" s="36">
        <f>E55/D55*100</f>
        <v>62.83434650455927</v>
      </c>
    </row>
    <row r="56" spans="1:6" ht="12.75">
      <c r="A56" s="568" t="s">
        <v>221</v>
      </c>
      <c r="B56" s="570"/>
      <c r="C56" s="26">
        <f>C34+C36+C40+C42-C57</f>
        <v>9890</v>
      </c>
      <c r="D56" s="26">
        <f>D34+D36+D40+D42-D57</f>
        <v>9262</v>
      </c>
      <c r="E56" s="26">
        <f>E34+E36+E40+E42-E57</f>
        <v>5756</v>
      </c>
      <c r="F56" s="36">
        <f>E56/D56*100</f>
        <v>62.14640466421939</v>
      </c>
    </row>
    <row r="57" spans="1:6" ht="12.75">
      <c r="A57" s="568" t="s">
        <v>222</v>
      </c>
      <c r="B57" s="570"/>
      <c r="C57" s="26">
        <f>C18+C19+C20+C22+C23+C24</f>
        <v>9700</v>
      </c>
      <c r="D57" s="26">
        <f>D18+D19+D20+D22+D23+D24</f>
        <v>10110</v>
      </c>
      <c r="E57" s="26">
        <f>E18+E19+E20+E22+E23+E24</f>
        <v>4920</v>
      </c>
      <c r="F57" s="36">
        <f>E57/D57*100</f>
        <v>48.6646884272997</v>
      </c>
    </row>
    <row r="58" spans="1:6" ht="12.75">
      <c r="A58" s="568" t="s">
        <v>223</v>
      </c>
      <c r="B58" s="570"/>
      <c r="C58" s="26">
        <f>C48</f>
        <v>2250</v>
      </c>
      <c r="D58" s="26">
        <f>D48</f>
        <v>2250</v>
      </c>
      <c r="E58" s="26">
        <f>E47+E46</f>
        <v>2092</v>
      </c>
      <c r="F58" s="36">
        <f>E58/D58*100</f>
        <v>92.97777777777779</v>
      </c>
    </row>
    <row r="59" spans="1:6" ht="12.75">
      <c r="A59" s="561" t="s">
        <v>224</v>
      </c>
      <c r="B59" s="587"/>
      <c r="C59" s="122">
        <f>SUM(C55:C58)</f>
        <v>35000</v>
      </c>
      <c r="D59" s="122">
        <f>SUM(D55:D58)</f>
        <v>34782</v>
      </c>
      <c r="E59" s="122">
        <f>SUM(E55:E58)</f>
        <v>21037</v>
      </c>
      <c r="F59" s="123">
        <f>E59/D59*100</f>
        <v>60.48243344258525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H18" sqref="H1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615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5" ht="15.75">
      <c r="A4" s="1" t="s">
        <v>380</v>
      </c>
      <c r="B4" s="1"/>
      <c r="D4" s="174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1"/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>
      <c r="A8" s="34" t="s">
        <v>342</v>
      </c>
      <c r="B8" s="28">
        <v>3327000</v>
      </c>
      <c r="C8" s="28">
        <v>3327000</v>
      </c>
      <c r="D8" s="28">
        <v>2495250</v>
      </c>
      <c r="E8" s="36">
        <f>D8/C8*100</f>
        <v>75</v>
      </c>
    </row>
    <row r="9" spans="1:5" ht="12.75">
      <c r="A9" s="34" t="s">
        <v>343</v>
      </c>
      <c r="B9" s="28">
        <v>190000</v>
      </c>
      <c r="C9" s="28">
        <v>190000</v>
      </c>
      <c r="D9" s="28">
        <v>142500</v>
      </c>
      <c r="E9" s="36">
        <f>D9/C9*100</f>
        <v>75</v>
      </c>
    </row>
    <row r="10" spans="1:5" ht="12.75">
      <c r="A10" s="34" t="s">
        <v>339</v>
      </c>
      <c r="B10" s="28">
        <v>0</v>
      </c>
      <c r="C10" s="28">
        <v>0</v>
      </c>
      <c r="D10" s="28">
        <v>22785</v>
      </c>
      <c r="E10" s="36" t="s">
        <v>313</v>
      </c>
    </row>
    <row r="11" spans="1:5" ht="12.75">
      <c r="A11" s="3" t="s">
        <v>337</v>
      </c>
      <c r="B11" s="9">
        <f>B8+B9</f>
        <v>3517000</v>
      </c>
      <c r="C11" s="9">
        <f>C8+C9+C10</f>
        <v>3517000</v>
      </c>
      <c r="D11" s="9">
        <f>D8+D9+D10</f>
        <v>2660535</v>
      </c>
      <c r="E11" s="27">
        <f>D11/C11*100</f>
        <v>75.6478532840489</v>
      </c>
    </row>
    <row r="12" spans="1:5" s="279" customFormat="1" ht="12.75">
      <c r="A12" s="274"/>
      <c r="B12" s="275"/>
      <c r="C12" s="275"/>
      <c r="D12" s="348"/>
      <c r="E12" s="276"/>
    </row>
    <row r="13" spans="1:5" ht="12.75">
      <c r="A13" s="274"/>
      <c r="B13" s="275"/>
      <c r="C13" s="275"/>
      <c r="D13" s="348"/>
      <c r="E13" s="276"/>
    </row>
    <row r="14" spans="1:5" ht="12.75">
      <c r="A14" s="274"/>
      <c r="B14" s="275"/>
      <c r="C14" s="275"/>
      <c r="D14" s="348"/>
      <c r="E14" s="276"/>
    </row>
    <row r="15" ht="17.25" customHeight="1">
      <c r="D15" s="29"/>
    </row>
    <row r="16" spans="1:4" ht="15.75">
      <c r="A16" s="1" t="s">
        <v>96</v>
      </c>
      <c r="B16" s="1"/>
      <c r="D16" s="29"/>
    </row>
    <row r="17" spans="1:18" ht="25.5">
      <c r="A17" s="3"/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ht="12.75">
      <c r="A18" s="34" t="s">
        <v>97</v>
      </c>
      <c r="B18" s="28">
        <v>1300000</v>
      </c>
      <c r="C18" s="28">
        <v>1300000</v>
      </c>
      <c r="D18" s="26">
        <v>867000</v>
      </c>
      <c r="E18" s="278">
        <f>D18/C18*100</f>
        <v>66.6923076923077</v>
      </c>
      <c r="F18" s="25" t="s">
        <v>272</v>
      </c>
      <c r="G18" s="58"/>
      <c r="H18" s="58"/>
      <c r="Q18" s="25"/>
      <c r="R18" s="58"/>
    </row>
    <row r="19" spans="1:18" ht="12.75">
      <c r="A19" s="34" t="s">
        <v>98</v>
      </c>
      <c r="B19" s="28">
        <v>2100000</v>
      </c>
      <c r="C19" s="28">
        <v>2100000</v>
      </c>
      <c r="D19" s="26">
        <v>1468330</v>
      </c>
      <c r="E19" s="203">
        <f>D19/C19*100</f>
        <v>69.9204761904762</v>
      </c>
      <c r="F19" s="25">
        <v>5179</v>
      </c>
      <c r="G19" s="58"/>
      <c r="H19" s="58"/>
      <c r="Q19" s="25"/>
      <c r="R19" s="58"/>
    </row>
    <row r="20" spans="1:18" ht="12.75">
      <c r="A20" s="34" t="s">
        <v>200</v>
      </c>
      <c r="B20" s="28">
        <v>60000</v>
      </c>
      <c r="C20" s="28">
        <v>60000</v>
      </c>
      <c r="D20" s="26">
        <v>14990</v>
      </c>
      <c r="E20" s="203">
        <f>D20/C20*100</f>
        <v>24.98333333333333</v>
      </c>
      <c r="F20" s="25">
        <v>5194</v>
      </c>
      <c r="G20" s="58"/>
      <c r="H20" s="58"/>
      <c r="Q20" s="25"/>
      <c r="R20" s="58"/>
    </row>
    <row r="21" spans="1:18" ht="12.75">
      <c r="A21" s="34" t="s">
        <v>381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473</v>
      </c>
      <c r="B22" s="28">
        <v>0</v>
      </c>
      <c r="C22" s="28">
        <v>600940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338</v>
      </c>
      <c r="B23" s="9">
        <f>SUM(B18:B22)</f>
        <v>3517000</v>
      </c>
      <c r="C23" s="9">
        <f>SUM(C18:C22)</f>
        <v>4117940</v>
      </c>
      <c r="D23" s="9">
        <f>SUM(D18:D22)</f>
        <v>2367120</v>
      </c>
      <c r="E23" s="10">
        <f>D23/C23*100</f>
        <v>57.483110487282474</v>
      </c>
      <c r="F23" s="18"/>
      <c r="G23" s="31"/>
      <c r="H23" s="31"/>
      <c r="Q23" s="18"/>
      <c r="R23" s="31"/>
    </row>
    <row r="26" spans="1:7" ht="15.75">
      <c r="A26" s="1" t="s">
        <v>616</v>
      </c>
      <c r="B26" s="1"/>
      <c r="D26" s="427">
        <v>894352.27</v>
      </c>
      <c r="E26" s="350" t="s">
        <v>94</v>
      </c>
      <c r="G26" t="s">
        <v>164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2">
      <selection activeCell="A2" sqref="A2:IV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4" t="s">
        <v>617</v>
      </c>
      <c r="B2" s="284"/>
      <c r="C2" s="284"/>
      <c r="D2" s="284"/>
      <c r="E2" s="284"/>
    </row>
    <row r="3" spans="1:5" ht="17.25" customHeight="1">
      <c r="A3" s="284"/>
      <c r="B3" s="284"/>
      <c r="C3" s="284"/>
      <c r="D3" s="284"/>
      <c r="E3" s="284"/>
    </row>
    <row r="4" spans="1:2" ht="15.75">
      <c r="A4" s="1"/>
      <c r="B4" s="1"/>
    </row>
    <row r="5" spans="1:5" ht="15.75">
      <c r="A5" s="1" t="s">
        <v>380</v>
      </c>
      <c r="B5" s="1" t="s">
        <v>164</v>
      </c>
      <c r="D5" s="174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1"/>
      <c r="B8" s="52" t="s">
        <v>126</v>
      </c>
      <c r="C8" s="6" t="s">
        <v>127</v>
      </c>
      <c r="D8" s="5" t="s">
        <v>2</v>
      </c>
      <c r="E8" s="51" t="s">
        <v>128</v>
      </c>
    </row>
    <row r="9" spans="1:5" ht="12.75">
      <c r="A9" s="34" t="s">
        <v>439</v>
      </c>
      <c r="B9" s="28">
        <v>0</v>
      </c>
      <c r="C9" s="28">
        <v>2500000</v>
      </c>
      <c r="D9" s="428">
        <v>2500000</v>
      </c>
      <c r="E9" s="36">
        <f>D9/C9*100</f>
        <v>100</v>
      </c>
    </row>
    <row r="10" spans="1:5" ht="12.75">
      <c r="A10" s="34" t="s">
        <v>422</v>
      </c>
      <c r="B10" s="28">
        <v>0</v>
      </c>
      <c r="C10" s="28">
        <v>0</v>
      </c>
      <c r="D10" s="28">
        <v>926359</v>
      </c>
      <c r="E10" s="36" t="s">
        <v>313</v>
      </c>
    </row>
    <row r="11" spans="1:5" ht="12.75">
      <c r="A11" s="34" t="s">
        <v>377</v>
      </c>
      <c r="B11" s="28">
        <v>0</v>
      </c>
      <c r="C11" s="28">
        <v>0</v>
      </c>
      <c r="D11" s="428">
        <v>642420</v>
      </c>
      <c r="E11" s="36" t="s">
        <v>313</v>
      </c>
    </row>
    <row r="12" spans="1:5" ht="12.75">
      <c r="A12" s="34" t="s">
        <v>410</v>
      </c>
      <c r="B12" s="28">
        <v>0</v>
      </c>
      <c r="C12" s="28">
        <v>0</v>
      </c>
      <c r="D12" s="28">
        <v>60000000</v>
      </c>
      <c r="E12" s="278" t="s">
        <v>313</v>
      </c>
    </row>
    <row r="13" spans="1:5" ht="12.75">
      <c r="A13" s="3" t="s">
        <v>337</v>
      </c>
      <c r="B13" s="9">
        <f>SUM(B9:B12)</f>
        <v>0</v>
      </c>
      <c r="C13" s="9">
        <f>SUM(C9:C12)</f>
        <v>2500000</v>
      </c>
      <c r="D13" s="9">
        <f>SUM(D9:D12)</f>
        <v>64068779</v>
      </c>
      <c r="E13" s="318" t="s">
        <v>313</v>
      </c>
    </row>
    <row r="14" ht="12" customHeight="1">
      <c r="A14" s="382"/>
    </row>
    <row r="15" ht="12" customHeight="1">
      <c r="A15" s="17"/>
    </row>
    <row r="16" ht="12" customHeight="1"/>
    <row r="18" spans="1:2" ht="15.75">
      <c r="A18" s="1" t="s">
        <v>96</v>
      </c>
      <c r="B18" s="1"/>
    </row>
    <row r="19" spans="1:5" ht="26.25" customHeight="1">
      <c r="A19" s="3"/>
      <c r="B19" s="52" t="s">
        <v>126</v>
      </c>
      <c r="C19" s="6" t="s">
        <v>127</v>
      </c>
      <c r="D19" s="277" t="s">
        <v>2</v>
      </c>
      <c r="E19" s="51" t="s">
        <v>128</v>
      </c>
    </row>
    <row r="20" spans="1:5" ht="12.75">
      <c r="A20" s="34" t="s">
        <v>340</v>
      </c>
      <c r="B20" s="28">
        <v>0</v>
      </c>
      <c r="C20" s="28">
        <v>118898310</v>
      </c>
      <c r="D20" s="26">
        <v>42137328</v>
      </c>
      <c r="E20" s="36">
        <f>D20/C20*100</f>
        <v>35.439803980392995</v>
      </c>
    </row>
    <row r="21" spans="1:5" ht="12.75">
      <c r="A21" s="3" t="s">
        <v>338</v>
      </c>
      <c r="B21" s="9">
        <f>SUM(B20:B20)</f>
        <v>0</v>
      </c>
      <c r="C21" s="9">
        <f>SUM(C20)</f>
        <v>118898310</v>
      </c>
      <c r="D21" s="9">
        <f>SUM(D20:D20)</f>
        <v>42137328</v>
      </c>
      <c r="E21" s="435">
        <f>D21/C21*100</f>
        <v>35.439803980392995</v>
      </c>
    </row>
    <row r="22" ht="12.75">
      <c r="C22" s="15"/>
    </row>
    <row r="24" spans="1:5" ht="14.25">
      <c r="A24" t="s">
        <v>417</v>
      </c>
      <c r="D24" s="400">
        <v>40000000</v>
      </c>
      <c r="E24" t="s">
        <v>94</v>
      </c>
    </row>
    <row r="26" spans="1:5" ht="14.25">
      <c r="A26" t="s">
        <v>418</v>
      </c>
      <c r="D26" s="400">
        <v>-87393802</v>
      </c>
      <c r="E26" t="s">
        <v>94</v>
      </c>
    </row>
    <row r="28" spans="1:5" ht="15.75">
      <c r="A28" s="1" t="s">
        <v>618</v>
      </c>
      <c r="D28" s="349">
        <v>30935954.46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27">
      <selection activeCell="M152" sqref="M151:M152"/>
    </sheetView>
  </sheetViews>
  <sheetFormatPr defaultColWidth="9.125" defaultRowHeight="12.75"/>
  <cols>
    <col min="6" max="6" width="10.875" style="0" customWidth="1"/>
    <col min="7" max="7" width="10.25390625" style="0" customWidth="1"/>
    <col min="8" max="9" width="10.375" style="0" customWidth="1"/>
    <col min="10" max="10" width="10.00390625" style="0" customWidth="1"/>
    <col min="11" max="11" width="11.375" style="0" customWidth="1"/>
  </cols>
  <sheetData>
    <row r="1" spans="1:12" ht="15.75">
      <c r="A1" s="631" t="s">
        <v>638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86"/>
    </row>
    <row r="2" spans="1:12" ht="39.75" customHeight="1">
      <c r="A2" s="487" t="s">
        <v>639</v>
      </c>
      <c r="B2" s="632" t="s">
        <v>640</v>
      </c>
      <c r="C2" s="633"/>
      <c r="D2" s="633"/>
      <c r="E2" s="633"/>
      <c r="F2" s="488" t="s">
        <v>641</v>
      </c>
      <c r="G2" s="489" t="s">
        <v>642</v>
      </c>
      <c r="H2" s="490" t="s">
        <v>643</v>
      </c>
      <c r="I2" s="490" t="s">
        <v>644</v>
      </c>
      <c r="J2" s="490" t="s">
        <v>645</v>
      </c>
      <c r="K2" s="487" t="s">
        <v>646</v>
      </c>
      <c r="L2" s="491"/>
    </row>
    <row r="3" spans="1:12" ht="12.75">
      <c r="A3" s="634" t="s">
        <v>647</v>
      </c>
      <c r="B3" s="635"/>
      <c r="C3" s="635"/>
      <c r="D3" s="635"/>
      <c r="E3" s="635"/>
      <c r="F3" s="635"/>
      <c r="G3" s="635"/>
      <c r="H3" s="635"/>
      <c r="I3" s="635"/>
      <c r="J3" s="635"/>
      <c r="K3" s="636"/>
      <c r="L3" s="492"/>
    </row>
    <row r="4" spans="1:12" ht="12.75">
      <c r="A4" s="493">
        <v>1</v>
      </c>
      <c r="B4" s="621" t="s">
        <v>648</v>
      </c>
      <c r="C4" s="622"/>
      <c r="D4" s="622"/>
      <c r="E4" s="622"/>
      <c r="F4" s="494">
        <v>4823611</v>
      </c>
      <c r="G4" s="494">
        <v>2698399</v>
      </c>
      <c r="H4" s="495">
        <v>1964233</v>
      </c>
      <c r="I4" s="171"/>
      <c r="J4" s="171"/>
      <c r="K4" s="495">
        <f>SUM(G4:H4)</f>
        <v>4662632</v>
      </c>
      <c r="L4" s="496"/>
    </row>
    <row r="5" spans="1:12" ht="12.75">
      <c r="A5" s="493">
        <v>2</v>
      </c>
      <c r="B5" s="621" t="s">
        <v>649</v>
      </c>
      <c r="C5" s="622"/>
      <c r="D5" s="622"/>
      <c r="E5" s="622"/>
      <c r="F5" s="494">
        <v>2999597</v>
      </c>
      <c r="G5" s="494">
        <v>2099719</v>
      </c>
      <c r="H5" s="495">
        <v>632221.6</v>
      </c>
      <c r="I5" s="495">
        <v>48000</v>
      </c>
      <c r="J5" s="495"/>
      <c r="K5" s="495">
        <f>SUM(G5:H5:I5)</f>
        <v>2779940.6</v>
      </c>
      <c r="L5" s="496"/>
    </row>
    <row r="6" spans="1:12" ht="12.75">
      <c r="A6" s="493">
        <v>3</v>
      </c>
      <c r="B6" s="621" t="s">
        <v>650</v>
      </c>
      <c r="C6" s="622"/>
      <c r="D6" s="622"/>
      <c r="E6" s="622"/>
      <c r="F6" s="494">
        <v>500000</v>
      </c>
      <c r="G6" s="494">
        <v>450000</v>
      </c>
      <c r="H6" s="495">
        <v>-11479</v>
      </c>
      <c r="I6" s="171"/>
      <c r="J6" s="171"/>
      <c r="K6" s="495">
        <f>G6+H6</f>
        <v>438521</v>
      </c>
      <c r="L6" s="496"/>
    </row>
    <row r="7" spans="1:12" ht="12.75">
      <c r="A7" s="493">
        <v>4</v>
      </c>
      <c r="B7" s="621" t="s">
        <v>651</v>
      </c>
      <c r="C7" s="622"/>
      <c r="D7" s="622"/>
      <c r="E7" s="622"/>
      <c r="F7" s="494">
        <v>3725000</v>
      </c>
      <c r="G7" s="494">
        <v>1877500</v>
      </c>
      <c r="H7" s="495">
        <v>1825567</v>
      </c>
      <c r="I7" s="171"/>
      <c r="J7" s="171"/>
      <c r="K7" s="495">
        <f>G7+H7</f>
        <v>3703067</v>
      </c>
      <c r="L7" s="496"/>
    </row>
    <row r="8" spans="1:12" ht="12.75">
      <c r="A8" s="493">
        <v>5</v>
      </c>
      <c r="B8" s="621" t="s">
        <v>652</v>
      </c>
      <c r="C8" s="622"/>
      <c r="D8" s="622"/>
      <c r="E8" s="622"/>
      <c r="F8" s="494">
        <v>1821700</v>
      </c>
      <c r="G8" s="494">
        <v>944134</v>
      </c>
      <c r="H8" s="495">
        <v>561102</v>
      </c>
      <c r="I8" s="495">
        <v>17858</v>
      </c>
      <c r="J8" s="495"/>
      <c r="K8" s="495">
        <f>G8+H8+I8</f>
        <v>1523094</v>
      </c>
      <c r="L8" s="496"/>
    </row>
    <row r="9" spans="1:12" ht="12.75">
      <c r="A9" s="493">
        <v>6</v>
      </c>
      <c r="B9" s="621" t="s">
        <v>653</v>
      </c>
      <c r="C9" s="622"/>
      <c r="D9" s="622"/>
      <c r="E9" s="622"/>
      <c r="F9" s="494">
        <v>4000000</v>
      </c>
      <c r="G9" s="494">
        <v>1502476.2</v>
      </c>
      <c r="H9" s="495">
        <v>2496973.8</v>
      </c>
      <c r="I9" s="171"/>
      <c r="J9" s="171"/>
      <c r="K9" s="495">
        <f>G9+H9</f>
        <v>3999450</v>
      </c>
      <c r="L9" s="496"/>
    </row>
    <row r="10" spans="1:12" ht="12.75">
      <c r="A10" s="493">
        <v>7</v>
      </c>
      <c r="B10" s="621" t="s">
        <v>654</v>
      </c>
      <c r="C10" s="622"/>
      <c r="D10" s="622"/>
      <c r="E10" s="622"/>
      <c r="F10" s="494">
        <v>1672600</v>
      </c>
      <c r="G10" s="494">
        <v>1672600</v>
      </c>
      <c r="H10" s="495">
        <v>-3032.5</v>
      </c>
      <c r="I10" s="495">
        <v>-24569</v>
      </c>
      <c r="J10" s="171"/>
      <c r="K10" s="495">
        <f>SUM(G10:H10:I10)</f>
        <v>1644998.5</v>
      </c>
      <c r="L10" s="496"/>
    </row>
    <row r="11" spans="1:12" ht="12.75">
      <c r="A11" s="493">
        <v>7</v>
      </c>
      <c r="B11" s="621" t="s">
        <v>655</v>
      </c>
      <c r="C11" s="622"/>
      <c r="D11" s="622"/>
      <c r="E11" s="622"/>
      <c r="F11" s="494">
        <v>293700</v>
      </c>
      <c r="G11" s="494">
        <v>293700</v>
      </c>
      <c r="H11" s="495"/>
      <c r="I11" s="171"/>
      <c r="J11" s="171"/>
      <c r="K11" s="495">
        <f>G11+H11</f>
        <v>293700</v>
      </c>
      <c r="L11" s="496"/>
    </row>
    <row r="12" spans="1:12" ht="12.75">
      <c r="A12" s="493">
        <v>8</v>
      </c>
      <c r="B12" s="621" t="s">
        <v>656</v>
      </c>
      <c r="C12" s="622"/>
      <c r="D12" s="622"/>
      <c r="E12" s="622"/>
      <c r="F12" s="494">
        <v>1517869</v>
      </c>
      <c r="G12" s="494">
        <v>1354013.7</v>
      </c>
      <c r="H12" s="495">
        <v>50778</v>
      </c>
      <c r="I12" s="171"/>
      <c r="J12" s="171"/>
      <c r="K12" s="495">
        <f>G12+H12</f>
        <v>1404791.7</v>
      </c>
      <c r="L12" s="496"/>
    </row>
    <row r="13" spans="1:12" ht="12.75">
      <c r="A13" s="493">
        <v>9</v>
      </c>
      <c r="B13" s="621" t="s">
        <v>657</v>
      </c>
      <c r="C13" s="622"/>
      <c r="D13" s="622"/>
      <c r="E13" s="622"/>
      <c r="F13" s="494">
        <v>1999900</v>
      </c>
      <c r="G13" s="494">
        <v>340000</v>
      </c>
      <c r="H13" s="495">
        <v>1163517</v>
      </c>
      <c r="I13" s="495">
        <v>23940</v>
      </c>
      <c r="J13" s="495"/>
      <c r="K13" s="495">
        <v>1527457</v>
      </c>
      <c r="L13" s="496"/>
    </row>
    <row r="14" spans="1:12" ht="12.75">
      <c r="A14" s="493">
        <v>10</v>
      </c>
      <c r="B14" s="621" t="s">
        <v>658</v>
      </c>
      <c r="C14" s="622"/>
      <c r="D14" s="622"/>
      <c r="E14" s="622"/>
      <c r="F14" s="494">
        <v>373000</v>
      </c>
      <c r="G14" s="494"/>
      <c r="H14" s="495">
        <v>373000</v>
      </c>
      <c r="I14" s="495"/>
      <c r="J14" s="495"/>
      <c r="K14" s="495">
        <f>G14+H14</f>
        <v>373000</v>
      </c>
      <c r="L14" s="496"/>
    </row>
    <row r="15" spans="1:12" ht="12.75">
      <c r="A15" s="493">
        <v>11</v>
      </c>
      <c r="B15" s="621" t="s">
        <v>659</v>
      </c>
      <c r="C15" s="622"/>
      <c r="D15" s="622"/>
      <c r="E15" s="622"/>
      <c r="F15" s="494">
        <v>2000000</v>
      </c>
      <c r="G15" s="494">
        <v>895260</v>
      </c>
      <c r="H15" s="495">
        <v>916500</v>
      </c>
      <c r="I15" s="495">
        <v>119856</v>
      </c>
      <c r="J15" s="495"/>
      <c r="K15" s="495">
        <f>G15+H15+I15</f>
        <v>1931616</v>
      </c>
      <c r="L15" s="496"/>
    </row>
    <row r="16" spans="1:12" ht="12.75">
      <c r="A16" s="493">
        <v>12</v>
      </c>
      <c r="B16" s="621" t="s">
        <v>660</v>
      </c>
      <c r="C16" s="622"/>
      <c r="D16" s="622"/>
      <c r="E16" s="622"/>
      <c r="F16" s="494">
        <v>799800</v>
      </c>
      <c r="G16" s="494">
        <v>774800</v>
      </c>
      <c r="H16" s="495">
        <v>-18681</v>
      </c>
      <c r="I16" s="495"/>
      <c r="J16" s="495"/>
      <c r="K16" s="495">
        <f>G16+H16</f>
        <v>756119</v>
      </c>
      <c r="L16" s="496"/>
    </row>
    <row r="17" spans="1:12" ht="12.75">
      <c r="A17" s="493">
        <v>13</v>
      </c>
      <c r="B17" s="621" t="s">
        <v>661</v>
      </c>
      <c r="C17" s="622"/>
      <c r="D17" s="622"/>
      <c r="E17" s="622"/>
      <c r="F17" s="494">
        <v>799850</v>
      </c>
      <c r="G17" s="494">
        <v>799850</v>
      </c>
      <c r="H17" s="495">
        <v>-5962</v>
      </c>
      <c r="I17" s="495"/>
      <c r="J17" s="495"/>
      <c r="K17" s="495">
        <f>G17+H17</f>
        <v>793888</v>
      </c>
      <c r="L17" s="496"/>
    </row>
    <row r="18" spans="1:12" ht="12.75">
      <c r="A18" s="493">
        <v>14</v>
      </c>
      <c r="B18" s="621" t="s">
        <v>662</v>
      </c>
      <c r="C18" s="622"/>
      <c r="D18" s="622"/>
      <c r="E18" s="622"/>
      <c r="F18" s="494">
        <v>2694000</v>
      </c>
      <c r="G18" s="494"/>
      <c r="H18" s="495">
        <v>2424600</v>
      </c>
      <c r="I18" s="495">
        <v>-137665</v>
      </c>
      <c r="J18" s="495">
        <v>220876</v>
      </c>
      <c r="K18" s="495">
        <f>SUM(H18:I18:J18)</f>
        <v>2507811</v>
      </c>
      <c r="L18" s="496"/>
    </row>
    <row r="19" spans="1:12" ht="12.75">
      <c r="A19" s="493">
        <v>15</v>
      </c>
      <c r="B19" s="630" t="s">
        <v>663</v>
      </c>
      <c r="C19" s="630"/>
      <c r="D19" s="630"/>
      <c r="E19" s="630"/>
      <c r="F19" s="497">
        <v>2399000</v>
      </c>
      <c r="G19" s="497">
        <v>2399000</v>
      </c>
      <c r="H19" s="495">
        <v>-152403</v>
      </c>
      <c r="I19" s="495"/>
      <c r="J19" s="495"/>
      <c r="K19" s="495">
        <f>G19+H19</f>
        <v>2246597</v>
      </c>
      <c r="L19" s="496"/>
    </row>
    <row r="20" spans="1:12" ht="12.75">
      <c r="A20" s="493">
        <v>16</v>
      </c>
      <c r="B20" s="630" t="s">
        <v>664</v>
      </c>
      <c r="C20" s="630"/>
      <c r="D20" s="630"/>
      <c r="E20" s="630"/>
      <c r="F20" s="497">
        <v>874496</v>
      </c>
      <c r="G20" s="497"/>
      <c r="H20" s="495">
        <v>827483</v>
      </c>
      <c r="I20" s="495"/>
      <c r="J20" s="495"/>
      <c r="K20" s="495">
        <f>SUM(G20:H20)</f>
        <v>827483</v>
      </c>
      <c r="L20" s="496"/>
    </row>
    <row r="21" spans="1:12" ht="12.75">
      <c r="A21" s="493">
        <v>17</v>
      </c>
      <c r="B21" s="621" t="s">
        <v>665</v>
      </c>
      <c r="C21" s="622"/>
      <c r="D21" s="622"/>
      <c r="E21" s="622"/>
      <c r="F21" s="494">
        <v>700000</v>
      </c>
      <c r="G21" s="494">
        <v>105167.25</v>
      </c>
      <c r="H21" s="495">
        <v>582382.3</v>
      </c>
      <c r="I21" s="495"/>
      <c r="J21" s="495"/>
      <c r="K21" s="495">
        <v>687549</v>
      </c>
      <c r="L21" s="496"/>
    </row>
    <row r="22" spans="1:12" ht="12.75">
      <c r="A22" s="493">
        <v>18</v>
      </c>
      <c r="B22" s="621" t="s">
        <v>666</v>
      </c>
      <c r="C22" s="622"/>
      <c r="D22" s="622"/>
      <c r="E22" s="622"/>
      <c r="F22" s="494">
        <v>737300</v>
      </c>
      <c r="G22" s="494">
        <v>186250</v>
      </c>
      <c r="H22" s="495">
        <v>456149</v>
      </c>
      <c r="I22" s="495"/>
      <c r="J22" s="495"/>
      <c r="K22" s="495">
        <f>G22+H22</f>
        <v>642399</v>
      </c>
      <c r="L22" s="496"/>
    </row>
    <row r="23" spans="1:12" ht="12.75">
      <c r="A23" s="493">
        <v>19</v>
      </c>
      <c r="B23" s="621" t="s">
        <v>667</v>
      </c>
      <c r="C23" s="622"/>
      <c r="D23" s="622"/>
      <c r="E23" s="622"/>
      <c r="F23" s="494">
        <v>269250</v>
      </c>
      <c r="G23" s="498"/>
      <c r="H23" s="495">
        <v>199956</v>
      </c>
      <c r="I23" s="495"/>
      <c r="J23" s="495"/>
      <c r="K23" s="499">
        <f>SUM(G23:H23)</f>
        <v>199956</v>
      </c>
      <c r="L23" s="500"/>
    </row>
    <row r="24" spans="1:12" ht="12.75">
      <c r="A24" s="501">
        <v>20</v>
      </c>
      <c r="B24" s="621" t="s">
        <v>668</v>
      </c>
      <c r="C24" s="622"/>
      <c r="D24" s="622"/>
      <c r="E24" s="623"/>
      <c r="F24" s="497">
        <v>1701875</v>
      </c>
      <c r="G24" s="503"/>
      <c r="H24" s="495">
        <v>1411874</v>
      </c>
      <c r="I24" s="495"/>
      <c r="J24" s="495"/>
      <c r="K24" s="495">
        <f>SUM(G24:H24)</f>
        <v>1411874</v>
      </c>
      <c r="L24" s="496"/>
    </row>
    <row r="25" spans="1:12" ht="12.75">
      <c r="A25" s="501">
        <v>21</v>
      </c>
      <c r="B25" s="621" t="s">
        <v>669</v>
      </c>
      <c r="C25" s="622"/>
      <c r="D25" s="622"/>
      <c r="E25" s="623"/>
      <c r="F25" s="497">
        <v>797650</v>
      </c>
      <c r="G25" s="503"/>
      <c r="H25" s="504">
        <v>765090.3</v>
      </c>
      <c r="I25" s="504"/>
      <c r="J25" s="504"/>
      <c r="K25" s="495">
        <f>SUM(G25:H25)</f>
        <v>765090.3</v>
      </c>
      <c r="L25" s="496"/>
    </row>
    <row r="26" spans="1:12" ht="12.75">
      <c r="A26" s="501">
        <v>22</v>
      </c>
      <c r="B26" s="621" t="s">
        <v>670</v>
      </c>
      <c r="C26" s="622"/>
      <c r="D26" s="622"/>
      <c r="E26" s="623"/>
      <c r="F26" s="497">
        <v>1611350</v>
      </c>
      <c r="G26" s="503"/>
      <c r="H26" s="495">
        <v>1450486</v>
      </c>
      <c r="I26" s="495">
        <v>116848</v>
      </c>
      <c r="J26" s="495"/>
      <c r="K26" s="495">
        <f>SUM(G26:H26:I26)</f>
        <v>1567334</v>
      </c>
      <c r="L26" s="496"/>
    </row>
    <row r="27" spans="1:12" ht="12.75" customHeight="1">
      <c r="A27" s="493">
        <v>23</v>
      </c>
      <c r="B27" s="621" t="s">
        <v>671</v>
      </c>
      <c r="C27" s="622"/>
      <c r="D27" s="622"/>
      <c r="E27" s="623"/>
      <c r="F27" s="497">
        <v>149625</v>
      </c>
      <c r="G27" s="503"/>
      <c r="H27" s="495">
        <v>149625</v>
      </c>
      <c r="I27" s="171"/>
      <c r="J27" s="171"/>
      <c r="K27" s="495">
        <f>SUM(H27)</f>
        <v>149625</v>
      </c>
      <c r="L27" s="496"/>
    </row>
    <row r="28" spans="1:12" ht="12.75">
      <c r="A28" s="493">
        <v>24</v>
      </c>
      <c r="B28" s="621" t="s">
        <v>672</v>
      </c>
      <c r="C28" s="622"/>
      <c r="D28" s="622"/>
      <c r="E28" s="623"/>
      <c r="F28" s="497">
        <v>2178000</v>
      </c>
      <c r="G28" s="503"/>
      <c r="H28" s="495">
        <v>1960200</v>
      </c>
      <c r="I28" s="171"/>
      <c r="J28" s="171"/>
      <c r="K28" s="495">
        <f>SUM(H28)</f>
        <v>1960200</v>
      </c>
      <c r="L28" s="496"/>
    </row>
    <row r="29" spans="1:12" ht="12.75">
      <c r="A29" s="493">
        <v>25</v>
      </c>
      <c r="B29" s="621" t="s">
        <v>673</v>
      </c>
      <c r="C29" s="622"/>
      <c r="D29" s="622"/>
      <c r="E29" s="623"/>
      <c r="F29" s="497">
        <v>70000</v>
      </c>
      <c r="G29" s="503"/>
      <c r="H29" s="495"/>
      <c r="I29" s="171">
        <v>70000</v>
      </c>
      <c r="J29" s="171"/>
      <c r="K29" s="171">
        <f>SUM(I29)</f>
        <v>70000</v>
      </c>
      <c r="L29" s="496"/>
    </row>
    <row r="30" spans="1:12" ht="12.75">
      <c r="A30" s="629" t="s">
        <v>674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492"/>
    </row>
    <row r="31" spans="1:12" ht="12.75">
      <c r="A31" s="493">
        <v>26</v>
      </c>
      <c r="B31" s="621" t="s">
        <v>675</v>
      </c>
      <c r="C31" s="622"/>
      <c r="D31" s="622"/>
      <c r="E31" s="623"/>
      <c r="F31" s="494">
        <v>1998000</v>
      </c>
      <c r="G31" s="498"/>
      <c r="H31" s="495">
        <v>1978840</v>
      </c>
      <c r="I31" s="495">
        <v>-69503</v>
      </c>
      <c r="J31" s="495"/>
      <c r="K31" s="495">
        <f>SUM(H31:I31:J31)</f>
        <v>1909337</v>
      </c>
      <c r="L31" s="496"/>
    </row>
    <row r="32" spans="1:12" ht="12.75">
      <c r="A32" s="493">
        <v>27</v>
      </c>
      <c r="B32" s="621" t="s">
        <v>676</v>
      </c>
      <c r="C32" s="622"/>
      <c r="D32" s="622"/>
      <c r="E32" s="623"/>
      <c r="F32" s="494">
        <v>1999000</v>
      </c>
      <c r="G32" s="498"/>
      <c r="H32" s="495">
        <v>1999000</v>
      </c>
      <c r="I32" s="495">
        <v>-1710</v>
      </c>
      <c r="J32" s="495"/>
      <c r="K32" s="495">
        <f>SUM(H32:I32:J32)</f>
        <v>1997290</v>
      </c>
      <c r="L32" s="496"/>
    </row>
    <row r="33" spans="1:12" ht="12.75">
      <c r="A33" s="493">
        <v>28</v>
      </c>
      <c r="B33" s="621" t="s">
        <v>677</v>
      </c>
      <c r="C33" s="622"/>
      <c r="D33" s="622"/>
      <c r="E33" s="623"/>
      <c r="F33" s="494">
        <v>1299053</v>
      </c>
      <c r="G33" s="498"/>
      <c r="H33" s="495">
        <v>1188601.6</v>
      </c>
      <c r="I33" s="505"/>
      <c r="J33" s="505"/>
      <c r="K33" s="495">
        <f>SUM(H33:I33:J33)</f>
        <v>1188601.6</v>
      </c>
      <c r="L33" s="506"/>
    </row>
    <row r="34" spans="1:12" ht="12.75">
      <c r="A34" s="493">
        <v>29</v>
      </c>
      <c r="B34" s="621" t="s">
        <v>678</v>
      </c>
      <c r="C34" s="622"/>
      <c r="D34" s="622"/>
      <c r="E34" s="623"/>
      <c r="F34" s="494">
        <v>4990385</v>
      </c>
      <c r="G34" s="498"/>
      <c r="H34" s="495">
        <v>3263102</v>
      </c>
      <c r="I34" s="495">
        <v>1714954</v>
      </c>
      <c r="J34" s="495"/>
      <c r="K34" s="495">
        <f>SUM(H34:I34:J34)</f>
        <v>4978056</v>
      </c>
      <c r="L34" s="37"/>
    </row>
    <row r="35" spans="1:12" ht="12.75">
      <c r="A35" s="493">
        <v>30</v>
      </c>
      <c r="B35" s="621" t="s">
        <v>679</v>
      </c>
      <c r="C35" s="622"/>
      <c r="D35" s="622"/>
      <c r="E35" s="623"/>
      <c r="F35" s="494">
        <v>3000000</v>
      </c>
      <c r="G35" s="498"/>
      <c r="H35" s="495">
        <v>199497.5</v>
      </c>
      <c r="I35" s="495">
        <v>2141267</v>
      </c>
      <c r="J35" s="495"/>
      <c r="K35" s="495">
        <f>SUM(H35:I35:J35)</f>
        <v>2340764.5</v>
      </c>
      <c r="L35" s="496"/>
    </row>
    <row r="36" spans="1:12" ht="12.75">
      <c r="A36" s="493">
        <v>31</v>
      </c>
      <c r="B36" s="621" t="s">
        <v>680</v>
      </c>
      <c r="C36" s="622"/>
      <c r="D36" s="622"/>
      <c r="E36" s="623"/>
      <c r="F36" s="494">
        <v>2200000</v>
      </c>
      <c r="G36" s="498"/>
      <c r="H36" s="495">
        <v>428742</v>
      </c>
      <c r="I36" s="495">
        <v>1390168</v>
      </c>
      <c r="J36" s="495">
        <v>36675</v>
      </c>
      <c r="K36" s="495">
        <f>SUM(H36:I36:J36)</f>
        <v>1855585</v>
      </c>
      <c r="L36" s="496"/>
    </row>
    <row r="37" spans="1:12" ht="12.75">
      <c r="A37" s="493">
        <v>32</v>
      </c>
      <c r="B37" s="621" t="s">
        <v>681</v>
      </c>
      <c r="C37" s="622"/>
      <c r="D37" s="622"/>
      <c r="E37" s="623"/>
      <c r="F37" s="494">
        <v>1654114</v>
      </c>
      <c r="G37" s="498"/>
      <c r="H37" s="495">
        <v>486532</v>
      </c>
      <c r="I37" s="495">
        <v>1167582</v>
      </c>
      <c r="J37" s="495"/>
      <c r="K37" s="495">
        <f>SUM(H37:I37:J37)</f>
        <v>1654114</v>
      </c>
      <c r="L37" s="37"/>
    </row>
    <row r="38" spans="1:12" ht="12.75">
      <c r="A38" s="493">
        <v>33</v>
      </c>
      <c r="B38" s="621" t="s">
        <v>682</v>
      </c>
      <c r="C38" s="622"/>
      <c r="D38" s="622"/>
      <c r="E38" s="623"/>
      <c r="F38" s="494">
        <v>2173497</v>
      </c>
      <c r="G38" s="498"/>
      <c r="H38" s="495">
        <v>1433529</v>
      </c>
      <c r="I38" s="495">
        <v>559003</v>
      </c>
      <c r="J38" s="495"/>
      <c r="K38" s="495">
        <f>SUM(H38:I38:J38)</f>
        <v>1992532</v>
      </c>
      <c r="L38" s="496"/>
    </row>
    <row r="39" spans="1:12" ht="12.75">
      <c r="A39" s="493">
        <v>34</v>
      </c>
      <c r="B39" s="621" t="s">
        <v>683</v>
      </c>
      <c r="C39" s="622"/>
      <c r="D39" s="622"/>
      <c r="E39" s="623"/>
      <c r="F39" s="494">
        <v>1800000</v>
      </c>
      <c r="G39" s="498"/>
      <c r="H39" s="495">
        <v>1578000</v>
      </c>
      <c r="I39" s="495">
        <v>-23000</v>
      </c>
      <c r="J39" s="495"/>
      <c r="K39" s="495">
        <f>SUM(H39:I39:J39)</f>
        <v>1555000</v>
      </c>
      <c r="L39" s="37"/>
    </row>
    <row r="40" spans="1:12" ht="12.75">
      <c r="A40" s="493">
        <v>35</v>
      </c>
      <c r="B40" s="621" t="s">
        <v>684</v>
      </c>
      <c r="C40" s="622"/>
      <c r="D40" s="622"/>
      <c r="E40" s="623"/>
      <c r="F40" s="494">
        <v>3977620</v>
      </c>
      <c r="G40" s="498"/>
      <c r="H40" s="495">
        <v>2055726</v>
      </c>
      <c r="I40" s="495">
        <v>1164994</v>
      </c>
      <c r="J40" s="495">
        <v>191488</v>
      </c>
      <c r="K40" s="495">
        <f>SUM(H40:I40:J40)</f>
        <v>3412208</v>
      </c>
      <c r="L40" s="37"/>
    </row>
    <row r="41" spans="1:12" ht="12.75">
      <c r="A41" s="493">
        <v>36</v>
      </c>
      <c r="B41" s="621" t="s">
        <v>685</v>
      </c>
      <c r="C41" s="622"/>
      <c r="D41" s="622"/>
      <c r="E41" s="623"/>
      <c r="F41" s="494">
        <v>800000</v>
      </c>
      <c r="G41" s="498"/>
      <c r="H41" s="495">
        <v>239500</v>
      </c>
      <c r="I41" s="495">
        <v>301954</v>
      </c>
      <c r="J41" s="495">
        <v>158791</v>
      </c>
      <c r="K41" s="495">
        <f>SUM(H41:I41:J41)</f>
        <v>700245</v>
      </c>
      <c r="L41" s="37"/>
    </row>
    <row r="42" spans="1:12" ht="12.75">
      <c r="A42" s="493">
        <v>37</v>
      </c>
      <c r="B42" s="621" t="s">
        <v>686</v>
      </c>
      <c r="C42" s="622"/>
      <c r="D42" s="622"/>
      <c r="E42" s="623"/>
      <c r="F42" s="494">
        <v>2500000</v>
      </c>
      <c r="G42" s="498"/>
      <c r="H42" s="495">
        <v>344000</v>
      </c>
      <c r="I42" s="495">
        <v>1893600</v>
      </c>
      <c r="J42" s="495"/>
      <c r="K42" s="495">
        <f>SUM(H42:I42:J42)</f>
        <v>2237600</v>
      </c>
      <c r="L42" s="496"/>
    </row>
    <row r="43" spans="1:12" ht="12.75">
      <c r="A43" s="493">
        <v>38</v>
      </c>
      <c r="B43" s="615" t="s">
        <v>687</v>
      </c>
      <c r="C43" s="616"/>
      <c r="D43" s="616"/>
      <c r="E43" s="618"/>
      <c r="F43" s="494">
        <v>2000000</v>
      </c>
      <c r="G43" s="498"/>
      <c r="H43" s="495">
        <v>1971448</v>
      </c>
      <c r="I43" s="495">
        <v>-16685</v>
      </c>
      <c r="J43" s="495"/>
      <c r="K43" s="495">
        <f>SUM(H43:I43:J43)</f>
        <v>1954763</v>
      </c>
      <c r="L43" s="37"/>
    </row>
    <row r="44" spans="1:12" ht="12.75">
      <c r="A44" s="493">
        <v>39</v>
      </c>
      <c r="B44" s="621" t="s">
        <v>688</v>
      </c>
      <c r="C44" s="622"/>
      <c r="D44" s="622"/>
      <c r="E44" s="623"/>
      <c r="F44" s="494">
        <v>1599826</v>
      </c>
      <c r="G44" s="498"/>
      <c r="H44" s="495">
        <v>221250</v>
      </c>
      <c r="I44" s="495">
        <v>1351575</v>
      </c>
      <c r="J44" s="495"/>
      <c r="K44" s="495">
        <f>SUM(H44:I44:J44)</f>
        <v>1572825</v>
      </c>
      <c r="L44" s="37"/>
    </row>
    <row r="45" spans="1:12" ht="12.75">
      <c r="A45" s="493">
        <v>40</v>
      </c>
      <c r="B45" s="621" t="s">
        <v>689</v>
      </c>
      <c r="C45" s="622"/>
      <c r="D45" s="622"/>
      <c r="E45" s="623"/>
      <c r="F45" s="494">
        <v>1382512</v>
      </c>
      <c r="G45" s="498"/>
      <c r="H45" s="495">
        <v>320400</v>
      </c>
      <c r="I45" s="495">
        <v>950482</v>
      </c>
      <c r="J45" s="495"/>
      <c r="K45" s="495">
        <f>SUM(H45:I45:J45)</f>
        <v>1270882</v>
      </c>
      <c r="L45" s="37"/>
    </row>
    <row r="46" spans="1:12" ht="12.75">
      <c r="A46" s="493">
        <v>41</v>
      </c>
      <c r="B46" s="621" t="s">
        <v>690</v>
      </c>
      <c r="C46" s="616"/>
      <c r="D46" s="616"/>
      <c r="E46" s="618"/>
      <c r="F46" s="494">
        <v>539753</v>
      </c>
      <c r="G46" s="498"/>
      <c r="H46" s="495">
        <v>276463</v>
      </c>
      <c r="I46" s="495">
        <v>222180</v>
      </c>
      <c r="J46" s="495"/>
      <c r="K46" s="495">
        <f>SUM(H46:I46:J46)</f>
        <v>498643</v>
      </c>
      <c r="L46" s="37"/>
    </row>
    <row r="47" spans="1:12" ht="12.75">
      <c r="A47" s="493">
        <v>42</v>
      </c>
      <c r="B47" s="621" t="s">
        <v>691</v>
      </c>
      <c r="C47" s="616"/>
      <c r="D47" s="616"/>
      <c r="E47" s="618"/>
      <c r="F47" s="494">
        <v>492463</v>
      </c>
      <c r="G47" s="498"/>
      <c r="H47" s="495">
        <v>37950</v>
      </c>
      <c r="I47" s="495">
        <v>348104</v>
      </c>
      <c r="J47" s="495"/>
      <c r="K47" s="495">
        <f>SUM(H47:I47:J47)</f>
        <v>386054</v>
      </c>
      <c r="L47" s="37"/>
    </row>
    <row r="48" spans="1:12" ht="12.75">
      <c r="A48" s="493">
        <v>43</v>
      </c>
      <c r="B48" s="621" t="s">
        <v>692</v>
      </c>
      <c r="C48" s="616"/>
      <c r="D48" s="616"/>
      <c r="E48" s="618"/>
      <c r="F48" s="494">
        <v>484053</v>
      </c>
      <c r="G48" s="498"/>
      <c r="H48" s="495">
        <v>167187</v>
      </c>
      <c r="I48" s="495">
        <v>247475</v>
      </c>
      <c r="J48" s="495"/>
      <c r="K48" s="495">
        <f>SUM(H48:I48:J48)</f>
        <v>414662</v>
      </c>
      <c r="L48" s="37"/>
    </row>
    <row r="49" spans="1:12" ht="12.75">
      <c r="A49" s="493">
        <v>44</v>
      </c>
      <c r="B49" s="621" t="s">
        <v>693</v>
      </c>
      <c r="C49" s="622"/>
      <c r="D49" s="622"/>
      <c r="E49" s="623"/>
      <c r="F49" s="494">
        <v>2934699</v>
      </c>
      <c r="G49" s="498"/>
      <c r="H49" s="495">
        <v>717502</v>
      </c>
      <c r="I49" s="495">
        <v>978235</v>
      </c>
      <c r="J49" s="495">
        <v>522469</v>
      </c>
      <c r="K49" s="495">
        <f>SUM(H49:I49:J49)</f>
        <v>2218206</v>
      </c>
      <c r="L49" s="37"/>
    </row>
    <row r="50" spans="1:12" ht="12.75">
      <c r="A50" s="493">
        <v>45</v>
      </c>
      <c r="B50" s="621" t="s">
        <v>694</v>
      </c>
      <c r="C50" s="616"/>
      <c r="D50" s="616"/>
      <c r="E50" s="618"/>
      <c r="F50" s="494">
        <v>2151100</v>
      </c>
      <c r="G50" s="498"/>
      <c r="H50" s="495"/>
      <c r="I50" s="495">
        <v>1344975</v>
      </c>
      <c r="J50" s="495">
        <v>547573</v>
      </c>
      <c r="K50" s="495">
        <f>SUM(H50:I50:J50)</f>
        <v>1892548</v>
      </c>
      <c r="L50" s="37"/>
    </row>
    <row r="51" spans="1:12" ht="12.75">
      <c r="A51" s="493">
        <v>46</v>
      </c>
      <c r="B51" s="621" t="s">
        <v>695</v>
      </c>
      <c r="C51" s="616"/>
      <c r="D51" s="616"/>
      <c r="E51" s="618"/>
      <c r="F51" s="494">
        <v>4742000</v>
      </c>
      <c r="G51" s="498"/>
      <c r="H51" s="495">
        <v>330000</v>
      </c>
      <c r="I51" s="495">
        <v>3912000</v>
      </c>
      <c r="J51" s="495"/>
      <c r="K51" s="495">
        <f>SUM(H51:I51:J51)</f>
        <v>4242000</v>
      </c>
      <c r="L51" s="37"/>
    </row>
    <row r="52" spans="1:12" ht="12.75">
      <c r="A52" s="493">
        <v>47</v>
      </c>
      <c r="B52" s="621" t="s">
        <v>696</v>
      </c>
      <c r="C52" s="616"/>
      <c r="D52" s="616"/>
      <c r="E52" s="618"/>
      <c r="F52" s="494">
        <v>2526397</v>
      </c>
      <c r="G52" s="498"/>
      <c r="H52" s="495">
        <v>817331</v>
      </c>
      <c r="I52" s="495">
        <v>1472118</v>
      </c>
      <c r="J52" s="495"/>
      <c r="K52" s="495">
        <f>SUM(H52:I52:J52)</f>
        <v>2289449</v>
      </c>
      <c r="L52" s="37"/>
    </row>
    <row r="53" spans="1:12" ht="12.75">
      <c r="A53" s="493">
        <v>48</v>
      </c>
      <c r="B53" s="621" t="s">
        <v>697</v>
      </c>
      <c r="C53" s="616"/>
      <c r="D53" s="616"/>
      <c r="E53" s="618"/>
      <c r="F53" s="494">
        <v>1452200</v>
      </c>
      <c r="G53" s="498"/>
      <c r="H53" s="495">
        <v>538375</v>
      </c>
      <c r="I53" s="495">
        <v>264567</v>
      </c>
      <c r="J53" s="495">
        <v>432296</v>
      </c>
      <c r="K53" s="495">
        <f>SUM(H53:I53:J53)</f>
        <v>1235238</v>
      </c>
      <c r="L53" s="37"/>
    </row>
    <row r="54" spans="1:12" ht="12.75">
      <c r="A54" s="493">
        <v>49</v>
      </c>
      <c r="B54" s="621" t="s">
        <v>698</v>
      </c>
      <c r="C54" s="622"/>
      <c r="D54" s="622"/>
      <c r="E54" s="623"/>
      <c r="F54" s="494">
        <v>2000000</v>
      </c>
      <c r="G54" s="498"/>
      <c r="H54" s="88"/>
      <c r="I54" s="495">
        <v>1360038</v>
      </c>
      <c r="J54" s="495">
        <v>381542</v>
      </c>
      <c r="K54" s="495">
        <f>SUM(H54:I54:J54)</f>
        <v>1741580</v>
      </c>
      <c r="L54" s="508"/>
    </row>
    <row r="55" spans="1:12" ht="12.75">
      <c r="A55" s="493">
        <v>50</v>
      </c>
      <c r="B55" s="621" t="s">
        <v>699</v>
      </c>
      <c r="C55" s="622"/>
      <c r="D55" s="622"/>
      <c r="E55" s="623"/>
      <c r="F55" s="494">
        <v>980200</v>
      </c>
      <c r="G55" s="498"/>
      <c r="H55" s="88"/>
      <c r="I55" s="495">
        <v>882180</v>
      </c>
      <c r="J55" s="495">
        <v>88020</v>
      </c>
      <c r="K55" s="495">
        <f>SUM(H55:I55:J55)</f>
        <v>970200</v>
      </c>
      <c r="L55" s="508"/>
    </row>
    <row r="56" spans="1:12" ht="12.75">
      <c r="A56" s="493">
        <v>51</v>
      </c>
      <c r="B56" s="621" t="s">
        <v>700</v>
      </c>
      <c r="C56" s="622"/>
      <c r="D56" s="622"/>
      <c r="E56" s="623"/>
      <c r="F56" s="494">
        <v>1607720</v>
      </c>
      <c r="G56" s="498"/>
      <c r="H56" s="88"/>
      <c r="I56" s="495">
        <v>732157</v>
      </c>
      <c r="J56" s="495">
        <v>633893</v>
      </c>
      <c r="K56" s="495">
        <f>SUM(H56:I56:J56)</f>
        <v>1366050</v>
      </c>
      <c r="L56" s="508"/>
    </row>
    <row r="57" spans="1:12" ht="12.75">
      <c r="A57" s="493">
        <v>52</v>
      </c>
      <c r="B57" s="621" t="s">
        <v>701</v>
      </c>
      <c r="C57" s="622"/>
      <c r="D57" s="622"/>
      <c r="E57" s="623"/>
      <c r="F57" s="494">
        <v>2400000</v>
      </c>
      <c r="G57" s="498"/>
      <c r="H57" s="88"/>
      <c r="I57" s="495">
        <v>2400000</v>
      </c>
      <c r="J57" s="495"/>
      <c r="K57" s="495">
        <f>SUM(H57:I57:J57)</f>
        <v>2400000</v>
      </c>
      <c r="L57" s="508"/>
    </row>
    <row r="58" spans="1:12" ht="12.75">
      <c r="A58" s="493">
        <v>53</v>
      </c>
      <c r="B58" s="621" t="s">
        <v>702</v>
      </c>
      <c r="C58" s="622"/>
      <c r="D58" s="622"/>
      <c r="E58" s="623"/>
      <c r="F58" s="494">
        <v>2195045</v>
      </c>
      <c r="G58" s="498"/>
      <c r="H58" s="88"/>
      <c r="I58" s="495">
        <v>1359194</v>
      </c>
      <c r="J58" s="495">
        <v>416659</v>
      </c>
      <c r="K58" s="495">
        <f>SUM(H58:I58:J58)</f>
        <v>1775853</v>
      </c>
      <c r="L58" s="508"/>
    </row>
    <row r="59" spans="1:12" ht="12.75">
      <c r="A59" s="493">
        <v>54</v>
      </c>
      <c r="B59" s="621" t="s">
        <v>668</v>
      </c>
      <c r="C59" s="622"/>
      <c r="D59" s="622"/>
      <c r="E59" s="623"/>
      <c r="F59" s="494">
        <v>2130000</v>
      </c>
      <c r="G59" s="498"/>
      <c r="H59" s="88"/>
      <c r="I59" s="495">
        <v>261750</v>
      </c>
      <c r="J59" s="495">
        <v>1261470</v>
      </c>
      <c r="K59" s="495">
        <f>SUM(H59:I59:J59)</f>
        <v>1523220</v>
      </c>
      <c r="L59" s="508"/>
    </row>
    <row r="60" spans="1:12" ht="12.75">
      <c r="A60" s="493">
        <v>55</v>
      </c>
      <c r="B60" s="621" t="s">
        <v>703</v>
      </c>
      <c r="C60" s="622"/>
      <c r="D60" s="622"/>
      <c r="E60" s="623"/>
      <c r="F60" s="494">
        <v>1000000</v>
      </c>
      <c r="G60" s="498"/>
      <c r="H60" s="88"/>
      <c r="I60" s="495">
        <v>657964</v>
      </c>
      <c r="J60" s="495">
        <v>312039</v>
      </c>
      <c r="K60" s="495">
        <f>SUM(H60:I60:J60)</f>
        <v>970003</v>
      </c>
      <c r="L60" s="508"/>
    </row>
    <row r="61" spans="1:12" ht="12.75">
      <c r="A61" s="493">
        <v>56</v>
      </c>
      <c r="B61" s="621" t="s">
        <v>704</v>
      </c>
      <c r="C61" s="622"/>
      <c r="D61" s="622"/>
      <c r="E61" s="623"/>
      <c r="F61" s="494">
        <v>2818000</v>
      </c>
      <c r="G61" s="509"/>
      <c r="H61" s="88"/>
      <c r="I61" s="495">
        <v>2798000</v>
      </c>
      <c r="J61" s="495"/>
      <c r="K61" s="495">
        <f>SUM(H61:I61:J61)</f>
        <v>2798000</v>
      </c>
      <c r="L61" s="508"/>
    </row>
    <row r="62" spans="1:12" ht="12.75">
      <c r="A62" s="493">
        <v>57</v>
      </c>
      <c r="B62" s="621" t="s">
        <v>705</v>
      </c>
      <c r="C62" s="622"/>
      <c r="D62" s="622"/>
      <c r="E62" s="623"/>
      <c r="F62" s="494">
        <v>3000000</v>
      </c>
      <c r="G62" s="498"/>
      <c r="H62" s="88"/>
      <c r="I62" s="495">
        <v>3000000</v>
      </c>
      <c r="J62" s="495"/>
      <c r="K62" s="495">
        <f>SUM(H62:I62:J62)</f>
        <v>3000000</v>
      </c>
      <c r="L62" s="508"/>
    </row>
    <row r="63" spans="1:12" ht="12.75">
      <c r="A63" s="624" t="s">
        <v>706</v>
      </c>
      <c r="B63" s="625"/>
      <c r="C63" s="625"/>
      <c r="D63" s="625"/>
      <c r="E63" s="625"/>
      <c r="F63" s="625"/>
      <c r="G63" s="625"/>
      <c r="H63" s="625"/>
      <c r="I63" s="625"/>
      <c r="J63" s="625"/>
      <c r="K63" s="626"/>
      <c r="L63" s="508"/>
    </row>
    <row r="64" spans="1:12" ht="12.75">
      <c r="A64" s="493">
        <v>58</v>
      </c>
      <c r="B64" s="621" t="s">
        <v>707</v>
      </c>
      <c r="C64" s="622"/>
      <c r="D64" s="622"/>
      <c r="E64" s="623"/>
      <c r="F64" s="494">
        <v>1499769</v>
      </c>
      <c r="G64" s="498"/>
      <c r="H64" s="88"/>
      <c r="I64" s="495">
        <v>1202760</v>
      </c>
      <c r="J64" s="495">
        <v>139210</v>
      </c>
      <c r="K64" s="495">
        <f aca="true" t="shared" si="0" ref="K64:K103">SUM(I64:J64)</f>
        <v>1341970</v>
      </c>
      <c r="L64" s="508"/>
    </row>
    <row r="65" spans="1:12" ht="12.75" customHeight="1">
      <c r="A65" s="493">
        <v>59</v>
      </c>
      <c r="B65" s="621" t="s">
        <v>708</v>
      </c>
      <c r="C65" s="622"/>
      <c r="D65" s="622"/>
      <c r="E65" s="623"/>
      <c r="F65" s="494">
        <v>2000000</v>
      </c>
      <c r="G65" s="498"/>
      <c r="H65" s="88"/>
      <c r="I65" s="495">
        <v>975000</v>
      </c>
      <c r="J65" s="495">
        <v>704257</v>
      </c>
      <c r="K65" s="495">
        <f t="shared" si="0"/>
        <v>1679257</v>
      </c>
      <c r="L65" s="508"/>
    </row>
    <row r="66" spans="1:12" ht="12.75">
      <c r="A66" s="493">
        <v>60</v>
      </c>
      <c r="B66" s="621" t="s">
        <v>709</v>
      </c>
      <c r="C66" s="622"/>
      <c r="D66" s="622"/>
      <c r="E66" s="623"/>
      <c r="F66" s="494">
        <v>1500000</v>
      </c>
      <c r="G66" s="498"/>
      <c r="H66" s="88"/>
      <c r="I66" s="495">
        <v>255000</v>
      </c>
      <c r="J66" s="495">
        <v>1036427</v>
      </c>
      <c r="K66" s="495">
        <f t="shared" si="0"/>
        <v>1291427</v>
      </c>
      <c r="L66" s="508"/>
    </row>
    <row r="67" spans="1:12" ht="12.75" customHeight="1">
      <c r="A67" s="493">
        <v>61</v>
      </c>
      <c r="B67" s="621" t="s">
        <v>710</v>
      </c>
      <c r="C67" s="622"/>
      <c r="D67" s="622"/>
      <c r="E67" s="623"/>
      <c r="F67" s="494">
        <v>2500000</v>
      </c>
      <c r="G67" s="498"/>
      <c r="H67" s="88"/>
      <c r="I67" s="495">
        <v>757029</v>
      </c>
      <c r="J67" s="495">
        <v>1237214</v>
      </c>
      <c r="K67" s="495">
        <f t="shared" si="0"/>
        <v>1994243</v>
      </c>
      <c r="L67" s="508" t="s">
        <v>164</v>
      </c>
    </row>
    <row r="68" spans="1:12" ht="12.75">
      <c r="A68" s="493">
        <v>62</v>
      </c>
      <c r="B68" s="621" t="s">
        <v>711</v>
      </c>
      <c r="C68" s="622"/>
      <c r="D68" s="622"/>
      <c r="E68" s="623"/>
      <c r="F68" s="494">
        <v>245708</v>
      </c>
      <c r="G68" s="498"/>
      <c r="H68" s="88"/>
      <c r="I68" s="495">
        <v>206843</v>
      </c>
      <c r="J68" s="495">
        <v>13500</v>
      </c>
      <c r="K68" s="495">
        <f t="shared" si="0"/>
        <v>220343</v>
      </c>
      <c r="L68" s="508"/>
    </row>
    <row r="69" spans="1:12" ht="12.75">
      <c r="A69" s="493">
        <v>63</v>
      </c>
      <c r="B69" s="621" t="s">
        <v>712</v>
      </c>
      <c r="C69" s="622"/>
      <c r="D69" s="622"/>
      <c r="E69" s="623"/>
      <c r="F69" s="494">
        <v>168697</v>
      </c>
      <c r="G69" s="498"/>
      <c r="H69" s="88"/>
      <c r="I69" s="495">
        <v>158287</v>
      </c>
      <c r="J69" s="495"/>
      <c r="K69" s="495">
        <f t="shared" si="0"/>
        <v>158287</v>
      </c>
      <c r="L69" s="508"/>
    </row>
    <row r="70" spans="1:12" ht="12.75">
      <c r="A70" s="493">
        <v>64</v>
      </c>
      <c r="B70" s="621" t="s">
        <v>713</v>
      </c>
      <c r="C70" s="622"/>
      <c r="D70" s="622"/>
      <c r="E70" s="623"/>
      <c r="F70" s="494">
        <v>1449077</v>
      </c>
      <c r="G70" s="498"/>
      <c r="H70" s="88"/>
      <c r="I70" s="495">
        <v>883983</v>
      </c>
      <c r="J70" s="495">
        <v>411105</v>
      </c>
      <c r="K70" s="495">
        <f t="shared" si="0"/>
        <v>1295088</v>
      </c>
      <c r="L70" s="508"/>
    </row>
    <row r="71" spans="1:12" ht="12.75">
      <c r="A71" s="493">
        <v>65</v>
      </c>
      <c r="B71" s="621" t="s">
        <v>714</v>
      </c>
      <c r="C71" s="622"/>
      <c r="D71" s="622"/>
      <c r="E71" s="623"/>
      <c r="F71" s="494">
        <v>3000000</v>
      </c>
      <c r="G71" s="498"/>
      <c r="H71" s="88"/>
      <c r="I71" s="495">
        <v>737000</v>
      </c>
      <c r="J71" s="495">
        <v>1922707</v>
      </c>
      <c r="K71" s="495">
        <f t="shared" si="0"/>
        <v>2659707</v>
      </c>
      <c r="L71" s="508"/>
    </row>
    <row r="72" spans="1:12" ht="12.75">
      <c r="A72" s="493">
        <v>66</v>
      </c>
      <c r="B72" s="621" t="s">
        <v>715</v>
      </c>
      <c r="C72" s="622"/>
      <c r="D72" s="622"/>
      <c r="E72" s="623"/>
      <c r="F72" s="494">
        <v>1000000</v>
      </c>
      <c r="G72" s="498"/>
      <c r="H72" s="88"/>
      <c r="I72" s="495">
        <v>950000</v>
      </c>
      <c r="J72" s="495"/>
      <c r="K72" s="495">
        <f t="shared" si="0"/>
        <v>950000</v>
      </c>
      <c r="L72" s="508"/>
    </row>
    <row r="73" spans="1:12" ht="12.75">
      <c r="A73" s="493">
        <v>67</v>
      </c>
      <c r="B73" s="621" t="s">
        <v>716</v>
      </c>
      <c r="C73" s="622"/>
      <c r="D73" s="622"/>
      <c r="E73" s="623"/>
      <c r="F73" s="494">
        <v>956900</v>
      </c>
      <c r="G73" s="498"/>
      <c r="H73" s="88"/>
      <c r="I73" s="495">
        <v>451605</v>
      </c>
      <c r="J73" s="495"/>
      <c r="K73" s="495">
        <f t="shared" si="0"/>
        <v>451605</v>
      </c>
      <c r="L73" s="508"/>
    </row>
    <row r="74" spans="1:12" ht="12.75">
      <c r="A74" s="493">
        <v>68</v>
      </c>
      <c r="B74" s="621" t="s">
        <v>717</v>
      </c>
      <c r="C74" s="622"/>
      <c r="D74" s="622"/>
      <c r="E74" s="623"/>
      <c r="F74" s="494">
        <v>600000</v>
      </c>
      <c r="G74" s="498"/>
      <c r="H74" s="88"/>
      <c r="I74" s="495">
        <v>144288</v>
      </c>
      <c r="J74" s="495">
        <v>230093</v>
      </c>
      <c r="K74" s="495">
        <f t="shared" si="0"/>
        <v>374381</v>
      </c>
      <c r="L74" s="508"/>
    </row>
    <row r="75" spans="1:12" ht="12.75">
      <c r="A75" s="493">
        <v>69</v>
      </c>
      <c r="B75" s="621" t="s">
        <v>718</v>
      </c>
      <c r="C75" s="622"/>
      <c r="D75" s="622"/>
      <c r="E75" s="623"/>
      <c r="F75" s="494">
        <v>3500000</v>
      </c>
      <c r="G75" s="498"/>
      <c r="H75" s="88"/>
      <c r="I75" s="495">
        <v>2020846</v>
      </c>
      <c r="J75" s="495">
        <v>1423647</v>
      </c>
      <c r="K75" s="495">
        <f t="shared" si="0"/>
        <v>3444493</v>
      </c>
      <c r="L75" s="508"/>
    </row>
    <row r="76" spans="1:12" ht="12.75">
      <c r="A76" s="493">
        <v>70</v>
      </c>
      <c r="B76" s="621" t="s">
        <v>719</v>
      </c>
      <c r="C76" s="622"/>
      <c r="D76" s="622"/>
      <c r="E76" s="623"/>
      <c r="F76" s="494">
        <v>1759794</v>
      </c>
      <c r="G76" s="498"/>
      <c r="H76" s="88"/>
      <c r="I76" s="495">
        <v>847447</v>
      </c>
      <c r="J76" s="495">
        <v>355889</v>
      </c>
      <c r="K76" s="495">
        <f t="shared" si="0"/>
        <v>1203336</v>
      </c>
      <c r="L76" s="508"/>
    </row>
    <row r="77" spans="1:12" ht="12.75" customHeight="1">
      <c r="A77" s="493">
        <v>71</v>
      </c>
      <c r="B77" s="621" t="s">
        <v>720</v>
      </c>
      <c r="C77" s="622"/>
      <c r="D77" s="622"/>
      <c r="E77" s="623"/>
      <c r="F77" s="494">
        <v>3800000</v>
      </c>
      <c r="G77" s="498"/>
      <c r="H77" s="88"/>
      <c r="I77" s="495"/>
      <c r="J77" s="495">
        <v>2692394</v>
      </c>
      <c r="K77" s="495">
        <f t="shared" si="0"/>
        <v>2692394</v>
      </c>
      <c r="L77" s="508"/>
    </row>
    <row r="78" spans="1:12" ht="12.75" customHeight="1">
      <c r="A78" s="493">
        <v>72</v>
      </c>
      <c r="B78" s="627" t="s">
        <v>721</v>
      </c>
      <c r="C78" s="628"/>
      <c r="D78" s="628"/>
      <c r="E78" s="502"/>
      <c r="F78" s="494"/>
      <c r="G78" s="498"/>
      <c r="H78" s="88"/>
      <c r="I78" s="495">
        <v>2366200</v>
      </c>
      <c r="J78" s="495"/>
      <c r="K78" s="495">
        <f t="shared" si="0"/>
        <v>2366200</v>
      </c>
      <c r="L78" s="508"/>
    </row>
    <row r="79" spans="1:12" ht="12.75">
      <c r="A79" s="493">
        <v>73</v>
      </c>
      <c r="B79" s="621" t="s">
        <v>722</v>
      </c>
      <c r="C79" s="622"/>
      <c r="D79" s="622"/>
      <c r="E79" s="623"/>
      <c r="F79" s="494">
        <v>808500</v>
      </c>
      <c r="G79" s="498"/>
      <c r="H79" s="88"/>
      <c r="I79" s="495">
        <v>404250</v>
      </c>
      <c r="J79" s="495">
        <v>315909</v>
      </c>
      <c r="K79" s="495">
        <f t="shared" si="0"/>
        <v>720159</v>
      </c>
      <c r="L79" s="508"/>
    </row>
    <row r="80" spans="1:12" ht="12.75">
      <c r="A80" s="493">
        <v>74</v>
      </c>
      <c r="B80" s="621" t="s">
        <v>723</v>
      </c>
      <c r="C80" s="622"/>
      <c r="D80" s="622"/>
      <c r="E80" s="623"/>
      <c r="F80" s="494">
        <v>3997000</v>
      </c>
      <c r="G80" s="498"/>
      <c r="H80" s="88"/>
      <c r="I80" s="495">
        <v>935000</v>
      </c>
      <c r="J80" s="495">
        <v>1011284</v>
      </c>
      <c r="K80" s="495">
        <f t="shared" si="0"/>
        <v>1946284</v>
      </c>
      <c r="L80" s="508"/>
    </row>
    <row r="81" spans="1:12" ht="12.75">
      <c r="A81" s="493">
        <v>75</v>
      </c>
      <c r="B81" s="621" t="s">
        <v>724</v>
      </c>
      <c r="C81" s="622"/>
      <c r="D81" s="622"/>
      <c r="E81" s="623"/>
      <c r="F81" s="494">
        <v>536485</v>
      </c>
      <c r="G81" s="498"/>
      <c r="H81" s="88"/>
      <c r="I81" s="495">
        <v>175000</v>
      </c>
      <c r="J81" s="495">
        <v>120160</v>
      </c>
      <c r="K81" s="495">
        <f t="shared" si="0"/>
        <v>295160</v>
      </c>
      <c r="L81" s="508"/>
    </row>
    <row r="82" spans="1:12" ht="12.75">
      <c r="A82" s="493">
        <v>76</v>
      </c>
      <c r="B82" s="621" t="s">
        <v>725</v>
      </c>
      <c r="C82" s="622"/>
      <c r="D82" s="622"/>
      <c r="E82" s="623"/>
      <c r="F82" s="494">
        <v>1996314</v>
      </c>
      <c r="G82" s="498"/>
      <c r="H82" s="88"/>
      <c r="I82" s="495">
        <v>53846</v>
      </c>
      <c r="J82" s="495">
        <v>1025895</v>
      </c>
      <c r="K82" s="495">
        <f t="shared" si="0"/>
        <v>1079741</v>
      </c>
      <c r="L82" s="508"/>
    </row>
    <row r="83" spans="1:12" ht="12.75">
      <c r="A83" s="493">
        <v>77</v>
      </c>
      <c r="B83" s="621" t="s">
        <v>726</v>
      </c>
      <c r="C83" s="622"/>
      <c r="D83" s="622"/>
      <c r="E83" s="623"/>
      <c r="F83" s="494">
        <v>1604478</v>
      </c>
      <c r="G83" s="498"/>
      <c r="H83" s="88"/>
      <c r="I83" s="495">
        <v>134404</v>
      </c>
      <c r="J83" s="495">
        <v>791731</v>
      </c>
      <c r="K83" s="495">
        <f t="shared" si="0"/>
        <v>926135</v>
      </c>
      <c r="L83" s="508"/>
    </row>
    <row r="84" spans="1:12" ht="12.75">
      <c r="A84" s="493">
        <v>78</v>
      </c>
      <c r="B84" s="621" t="s">
        <v>727</v>
      </c>
      <c r="C84" s="622"/>
      <c r="D84" s="622"/>
      <c r="E84" s="623"/>
      <c r="F84" s="494">
        <v>380000</v>
      </c>
      <c r="G84" s="498"/>
      <c r="H84" s="88"/>
      <c r="I84" s="495"/>
      <c r="J84" s="495">
        <v>379399</v>
      </c>
      <c r="K84" s="495">
        <f t="shared" si="0"/>
        <v>379399</v>
      </c>
      <c r="L84" s="508"/>
    </row>
    <row r="85" spans="1:12" ht="12.75">
      <c r="A85" s="493">
        <v>79</v>
      </c>
      <c r="B85" s="621" t="s">
        <v>728</v>
      </c>
      <c r="C85" s="622"/>
      <c r="D85" s="622"/>
      <c r="E85" s="623"/>
      <c r="F85" s="494">
        <v>5438846</v>
      </c>
      <c r="G85" s="498"/>
      <c r="H85" s="88"/>
      <c r="I85" s="495">
        <v>5350542</v>
      </c>
      <c r="J85" s="495"/>
      <c r="K85" s="495">
        <f t="shared" si="0"/>
        <v>5350542</v>
      </c>
      <c r="L85" s="508"/>
    </row>
    <row r="86" spans="1:12" ht="12.75">
      <c r="A86" s="493">
        <v>80</v>
      </c>
      <c r="B86" s="621" t="s">
        <v>729</v>
      </c>
      <c r="C86" s="622"/>
      <c r="D86" s="622"/>
      <c r="E86" s="623"/>
      <c r="F86" s="494">
        <v>2957153</v>
      </c>
      <c r="G86" s="498"/>
      <c r="H86" s="88"/>
      <c r="I86" s="495">
        <v>471644</v>
      </c>
      <c r="J86" s="495">
        <v>1976217</v>
      </c>
      <c r="K86" s="495">
        <f t="shared" si="0"/>
        <v>2447861</v>
      </c>
      <c r="L86" s="508"/>
    </row>
    <row r="87" spans="1:12" ht="12.75">
      <c r="A87" s="493">
        <v>81</v>
      </c>
      <c r="B87" s="621" t="s">
        <v>730</v>
      </c>
      <c r="C87" s="622"/>
      <c r="D87" s="622"/>
      <c r="E87" s="623"/>
      <c r="F87" s="494">
        <v>2463550</v>
      </c>
      <c r="G87" s="498"/>
      <c r="H87" s="88"/>
      <c r="I87" s="495">
        <v>739065</v>
      </c>
      <c r="J87" s="495"/>
      <c r="K87" s="495">
        <f t="shared" si="0"/>
        <v>739065</v>
      </c>
      <c r="L87" s="508"/>
    </row>
    <row r="88" spans="1:12" ht="12.75">
      <c r="A88" s="493">
        <v>82</v>
      </c>
      <c r="B88" s="621" t="s">
        <v>731</v>
      </c>
      <c r="C88" s="622"/>
      <c r="D88" s="622"/>
      <c r="E88" s="623"/>
      <c r="F88" s="494">
        <v>3808160</v>
      </c>
      <c r="G88" s="498"/>
      <c r="H88" s="88"/>
      <c r="I88" s="495"/>
      <c r="J88" s="495">
        <v>2740696</v>
      </c>
      <c r="K88" s="495">
        <f t="shared" si="0"/>
        <v>2740696</v>
      </c>
      <c r="L88" s="508"/>
    </row>
    <row r="89" spans="1:12" ht="12.75">
      <c r="A89" s="493">
        <v>83</v>
      </c>
      <c r="B89" s="621" t="s">
        <v>732</v>
      </c>
      <c r="C89" s="622"/>
      <c r="D89" s="622"/>
      <c r="E89" s="623"/>
      <c r="F89" s="494">
        <v>589450</v>
      </c>
      <c r="G89" s="498"/>
      <c r="H89" s="88"/>
      <c r="I89" s="495"/>
      <c r="J89" s="495">
        <v>473724</v>
      </c>
      <c r="K89" s="495">
        <f t="shared" si="0"/>
        <v>473724</v>
      </c>
      <c r="L89" s="508"/>
    </row>
    <row r="90" spans="1:12" ht="12.75">
      <c r="A90" s="493">
        <v>84</v>
      </c>
      <c r="B90" s="621" t="s">
        <v>733</v>
      </c>
      <c r="C90" s="622"/>
      <c r="D90" s="622"/>
      <c r="E90" s="623"/>
      <c r="F90" s="494">
        <v>68600</v>
      </c>
      <c r="G90" s="498"/>
      <c r="H90" s="88"/>
      <c r="I90" s="495"/>
      <c r="J90" s="495"/>
      <c r="K90" s="495">
        <f t="shared" si="0"/>
        <v>0</v>
      </c>
      <c r="L90" s="508"/>
    </row>
    <row r="91" spans="1:12" ht="12.75">
      <c r="A91" s="493">
        <v>85</v>
      </c>
      <c r="B91" s="621" t="s">
        <v>734</v>
      </c>
      <c r="C91" s="622"/>
      <c r="D91" s="622"/>
      <c r="E91" s="623"/>
      <c r="F91" s="494">
        <v>3631191</v>
      </c>
      <c r="G91" s="498"/>
      <c r="H91" s="88"/>
      <c r="I91" s="495"/>
      <c r="J91" s="495">
        <v>1207500</v>
      </c>
      <c r="K91" s="495">
        <f t="shared" si="0"/>
        <v>1207500</v>
      </c>
      <c r="L91" s="508"/>
    </row>
    <row r="92" spans="1:12" ht="12.75">
      <c r="A92" s="493">
        <v>86</v>
      </c>
      <c r="B92" s="621" t="s">
        <v>735</v>
      </c>
      <c r="C92" s="622"/>
      <c r="D92" s="622"/>
      <c r="E92" s="623"/>
      <c r="F92" s="494">
        <v>328944</v>
      </c>
      <c r="G92" s="498"/>
      <c r="H92" s="88"/>
      <c r="I92" s="495"/>
      <c r="J92" s="495">
        <v>148944</v>
      </c>
      <c r="K92" s="495">
        <f t="shared" si="0"/>
        <v>148944</v>
      </c>
      <c r="L92" s="508"/>
    </row>
    <row r="93" spans="1:12" ht="12.75">
      <c r="A93" s="493">
        <v>87</v>
      </c>
      <c r="B93" s="621" t="s">
        <v>736</v>
      </c>
      <c r="C93" s="622"/>
      <c r="D93" s="622"/>
      <c r="E93" s="623"/>
      <c r="F93" s="494">
        <v>2113458</v>
      </c>
      <c r="G93" s="498"/>
      <c r="H93" s="88"/>
      <c r="I93" s="495"/>
      <c r="J93" s="495">
        <v>1612021</v>
      </c>
      <c r="K93" s="495">
        <f t="shared" si="0"/>
        <v>1612021</v>
      </c>
      <c r="L93" s="508"/>
    </row>
    <row r="94" spans="1:12" ht="12.75">
      <c r="A94" s="493">
        <v>88</v>
      </c>
      <c r="B94" s="621" t="s">
        <v>737</v>
      </c>
      <c r="C94" s="622"/>
      <c r="D94" s="622"/>
      <c r="E94" s="623"/>
      <c r="F94" s="494">
        <v>595590</v>
      </c>
      <c r="G94" s="498"/>
      <c r="H94" s="88"/>
      <c r="I94" s="495"/>
      <c r="J94" s="495">
        <v>37030</v>
      </c>
      <c r="K94" s="495">
        <f t="shared" si="0"/>
        <v>37030</v>
      </c>
      <c r="L94" s="508"/>
    </row>
    <row r="95" spans="1:12" ht="12.75">
      <c r="A95" s="493">
        <v>89</v>
      </c>
      <c r="B95" s="621" t="s">
        <v>738</v>
      </c>
      <c r="C95" s="622"/>
      <c r="D95" s="622"/>
      <c r="E95" s="623"/>
      <c r="F95" s="494">
        <v>1814119</v>
      </c>
      <c r="G95" s="498"/>
      <c r="H95" s="88"/>
      <c r="I95" s="495"/>
      <c r="J95" s="495">
        <v>313603</v>
      </c>
      <c r="K95" s="495">
        <f t="shared" si="0"/>
        <v>313603</v>
      </c>
      <c r="L95" s="508"/>
    </row>
    <row r="96" spans="1:12" ht="12.75">
      <c r="A96" s="493">
        <v>90</v>
      </c>
      <c r="B96" s="621" t="s">
        <v>739</v>
      </c>
      <c r="C96" s="622"/>
      <c r="D96" s="622"/>
      <c r="E96" s="623"/>
      <c r="F96" s="494">
        <v>2095250</v>
      </c>
      <c r="G96" s="498"/>
      <c r="H96" s="88"/>
      <c r="I96" s="495"/>
      <c r="J96" s="495">
        <v>234400</v>
      </c>
      <c r="K96" s="495">
        <f t="shared" si="0"/>
        <v>234400</v>
      </c>
      <c r="L96" s="508"/>
    </row>
    <row r="97" spans="1:12" ht="12.75">
      <c r="A97" s="493">
        <v>91</v>
      </c>
      <c r="B97" s="621" t="s">
        <v>740</v>
      </c>
      <c r="C97" s="622"/>
      <c r="D97" s="622"/>
      <c r="E97" s="623"/>
      <c r="F97" s="494">
        <v>2936533</v>
      </c>
      <c r="G97" s="498"/>
      <c r="H97" s="88"/>
      <c r="I97" s="495"/>
      <c r="J97" s="495">
        <v>1918267</v>
      </c>
      <c r="K97" s="495">
        <f t="shared" si="0"/>
        <v>1918267</v>
      </c>
      <c r="L97" s="508"/>
    </row>
    <row r="98" spans="1:12" ht="12.75">
      <c r="A98" s="493">
        <v>92</v>
      </c>
      <c r="B98" s="621" t="s">
        <v>741</v>
      </c>
      <c r="C98" s="622"/>
      <c r="D98" s="622"/>
      <c r="E98" s="623"/>
      <c r="F98" s="494">
        <v>1999980</v>
      </c>
      <c r="G98" s="498"/>
      <c r="H98" s="88"/>
      <c r="I98" s="495"/>
      <c r="J98" s="495">
        <v>580701</v>
      </c>
      <c r="K98" s="495">
        <f t="shared" si="0"/>
        <v>580701</v>
      </c>
      <c r="L98" s="508"/>
    </row>
    <row r="99" spans="1:12" ht="12.75">
      <c r="A99" s="493">
        <v>93</v>
      </c>
      <c r="B99" s="621" t="s">
        <v>742</v>
      </c>
      <c r="C99" s="622"/>
      <c r="D99" s="622"/>
      <c r="E99" s="623"/>
      <c r="F99" s="494">
        <v>5000000</v>
      </c>
      <c r="G99" s="498"/>
      <c r="H99" s="88"/>
      <c r="I99" s="495"/>
      <c r="J99" s="495">
        <v>1349654</v>
      </c>
      <c r="K99" s="495">
        <f t="shared" si="0"/>
        <v>1349654</v>
      </c>
      <c r="L99" s="508"/>
    </row>
    <row r="100" spans="1:12" ht="12.75">
      <c r="A100" s="493">
        <v>94</v>
      </c>
      <c r="B100" s="621" t="s">
        <v>743</v>
      </c>
      <c r="C100" s="622"/>
      <c r="D100" s="622"/>
      <c r="E100" s="623"/>
      <c r="F100" s="494">
        <v>3000000</v>
      </c>
      <c r="G100" s="498"/>
      <c r="H100" s="88"/>
      <c r="I100" s="495"/>
      <c r="J100" s="495">
        <v>3000000</v>
      </c>
      <c r="K100" s="495">
        <f t="shared" si="0"/>
        <v>3000000</v>
      </c>
      <c r="L100" s="508"/>
    </row>
    <row r="101" spans="1:12" ht="12.75">
      <c r="A101" s="493">
        <v>95</v>
      </c>
      <c r="B101" s="621" t="s">
        <v>744</v>
      </c>
      <c r="C101" s="622"/>
      <c r="D101" s="622"/>
      <c r="E101" s="623"/>
      <c r="F101" s="494">
        <v>1496871</v>
      </c>
      <c r="G101" s="498"/>
      <c r="H101" s="88"/>
      <c r="I101" s="495"/>
      <c r="J101" s="495">
        <v>569120</v>
      </c>
      <c r="K101" s="495">
        <f t="shared" si="0"/>
        <v>569120</v>
      </c>
      <c r="L101" s="508"/>
    </row>
    <row r="102" spans="1:12" ht="12.75" customHeight="1">
      <c r="A102" s="493">
        <v>96</v>
      </c>
      <c r="B102" s="621" t="s">
        <v>745</v>
      </c>
      <c r="C102" s="622"/>
      <c r="D102" s="622"/>
      <c r="E102" s="623"/>
      <c r="F102" s="494">
        <v>2500000</v>
      </c>
      <c r="G102" s="498"/>
      <c r="H102" s="88"/>
      <c r="I102" s="495"/>
      <c r="J102" s="495">
        <v>2500000</v>
      </c>
      <c r="K102" s="495">
        <f t="shared" si="0"/>
        <v>2500000</v>
      </c>
      <c r="L102" s="508"/>
    </row>
    <row r="103" spans="1:12" ht="12.75" customHeight="1">
      <c r="A103" s="493">
        <v>97</v>
      </c>
      <c r="B103" s="621" t="s">
        <v>746</v>
      </c>
      <c r="C103" s="622"/>
      <c r="D103" s="622"/>
      <c r="E103" s="623"/>
      <c r="F103" s="494">
        <v>1000000</v>
      </c>
      <c r="G103" s="498"/>
      <c r="H103" s="88"/>
      <c r="I103" s="495"/>
      <c r="J103" s="495">
        <v>500000</v>
      </c>
      <c r="K103" s="495">
        <f t="shared" si="0"/>
        <v>500000</v>
      </c>
      <c r="L103" s="508"/>
    </row>
    <row r="104" spans="1:12" ht="12.75">
      <c r="A104" s="624" t="s">
        <v>747</v>
      </c>
      <c r="B104" s="625"/>
      <c r="C104" s="625"/>
      <c r="D104" s="625"/>
      <c r="E104" s="625"/>
      <c r="F104" s="625"/>
      <c r="G104" s="625"/>
      <c r="H104" s="625"/>
      <c r="I104" s="625"/>
      <c r="J104" s="625"/>
      <c r="K104" s="626"/>
      <c r="L104" s="508"/>
    </row>
    <row r="105" spans="1:12" ht="12.75">
      <c r="A105" s="493">
        <v>98</v>
      </c>
      <c r="B105" s="621" t="s">
        <v>748</v>
      </c>
      <c r="C105" s="622"/>
      <c r="D105" s="622"/>
      <c r="E105" s="502"/>
      <c r="F105" s="494">
        <v>4987462</v>
      </c>
      <c r="G105" s="498"/>
      <c r="H105" s="88"/>
      <c r="I105" s="495"/>
      <c r="J105" s="495"/>
      <c r="K105" s="88"/>
      <c r="L105" s="508"/>
    </row>
    <row r="106" spans="1:12" ht="12.75">
      <c r="A106" s="493">
        <v>99</v>
      </c>
      <c r="B106" s="621" t="s">
        <v>749</v>
      </c>
      <c r="C106" s="622"/>
      <c r="D106" s="622"/>
      <c r="E106" s="502"/>
      <c r="F106" s="494">
        <v>2792756</v>
      </c>
      <c r="G106" s="498"/>
      <c r="H106" s="88"/>
      <c r="I106" s="495"/>
      <c r="J106" s="495">
        <v>558773</v>
      </c>
      <c r="K106" s="495">
        <f aca="true" t="shared" si="1" ref="K106:K132">SUM(J106)</f>
        <v>558773</v>
      </c>
      <c r="L106" s="508"/>
    </row>
    <row r="107" spans="1:12" ht="12.75">
      <c r="A107" s="493">
        <v>100</v>
      </c>
      <c r="B107" s="621" t="s">
        <v>750</v>
      </c>
      <c r="C107" s="622"/>
      <c r="D107" s="622"/>
      <c r="E107" s="502"/>
      <c r="F107" s="494">
        <v>988200</v>
      </c>
      <c r="G107" s="498"/>
      <c r="H107" s="88"/>
      <c r="I107" s="495"/>
      <c r="J107" s="495">
        <v>988200</v>
      </c>
      <c r="K107" s="497">
        <f t="shared" si="1"/>
        <v>988200</v>
      </c>
      <c r="L107" s="508"/>
    </row>
    <row r="108" spans="1:12" ht="12.75">
      <c r="A108" s="493">
        <v>101</v>
      </c>
      <c r="B108" s="621" t="s">
        <v>751</v>
      </c>
      <c r="C108" s="622"/>
      <c r="D108" s="622"/>
      <c r="E108" s="502"/>
      <c r="F108" s="494">
        <v>3582195</v>
      </c>
      <c r="G108" s="498"/>
      <c r="H108" s="88"/>
      <c r="I108" s="495"/>
      <c r="J108" s="495">
        <v>439628</v>
      </c>
      <c r="K108" s="495">
        <f t="shared" si="1"/>
        <v>439628</v>
      </c>
      <c r="L108" s="508"/>
    </row>
    <row r="109" spans="1:12" ht="12.75">
      <c r="A109" s="493">
        <v>102</v>
      </c>
      <c r="B109" s="621" t="s">
        <v>752</v>
      </c>
      <c r="C109" s="622"/>
      <c r="D109" s="622"/>
      <c r="E109" s="502"/>
      <c r="F109" s="494">
        <v>1350262</v>
      </c>
      <c r="G109" s="498"/>
      <c r="H109" s="88"/>
      <c r="I109" s="495"/>
      <c r="J109" s="495">
        <v>392912</v>
      </c>
      <c r="K109" s="495">
        <f t="shared" si="1"/>
        <v>392912</v>
      </c>
      <c r="L109" s="508"/>
    </row>
    <row r="110" spans="1:12" ht="12.75">
      <c r="A110" s="493">
        <v>103</v>
      </c>
      <c r="B110" s="621" t="s">
        <v>753</v>
      </c>
      <c r="C110" s="622"/>
      <c r="D110" s="622"/>
      <c r="E110" s="502"/>
      <c r="F110" s="494">
        <v>1397929</v>
      </c>
      <c r="G110" s="498"/>
      <c r="H110" s="88"/>
      <c r="I110" s="495"/>
      <c r="J110" s="495">
        <v>1384209</v>
      </c>
      <c r="K110" s="495">
        <f t="shared" si="1"/>
        <v>1384209</v>
      </c>
      <c r="L110" s="508"/>
    </row>
    <row r="111" spans="1:12" ht="12.75">
      <c r="A111" s="493">
        <v>104</v>
      </c>
      <c r="B111" s="621" t="s">
        <v>754</v>
      </c>
      <c r="C111" s="622"/>
      <c r="D111" s="622"/>
      <c r="E111" s="502"/>
      <c r="F111" s="494">
        <v>2000000</v>
      </c>
      <c r="G111" s="498"/>
      <c r="H111" s="88"/>
      <c r="I111" s="495"/>
      <c r="J111" s="495">
        <v>166977</v>
      </c>
      <c r="K111" s="495">
        <f t="shared" si="1"/>
        <v>166977</v>
      </c>
      <c r="L111" s="508"/>
    </row>
    <row r="112" spans="1:12" ht="12.75">
      <c r="A112" s="493">
        <v>105</v>
      </c>
      <c r="B112" s="621" t="s">
        <v>755</v>
      </c>
      <c r="C112" s="622"/>
      <c r="D112" s="622"/>
      <c r="E112" s="502"/>
      <c r="F112" s="494">
        <v>1497700</v>
      </c>
      <c r="G112" s="498"/>
      <c r="H112" s="88"/>
      <c r="I112" s="495"/>
      <c r="J112" s="495"/>
      <c r="K112" s="495">
        <v>0</v>
      </c>
      <c r="L112" s="508"/>
    </row>
    <row r="113" spans="1:12" ht="12.75">
      <c r="A113" s="493">
        <v>106</v>
      </c>
      <c r="B113" s="621" t="s">
        <v>756</v>
      </c>
      <c r="C113" s="622"/>
      <c r="D113" s="622"/>
      <c r="E113" s="502"/>
      <c r="F113" s="494">
        <v>2490186</v>
      </c>
      <c r="G113" s="498"/>
      <c r="H113" s="88"/>
      <c r="I113" s="495"/>
      <c r="J113" s="495"/>
      <c r="K113" s="495">
        <f t="shared" si="1"/>
        <v>0</v>
      </c>
      <c r="L113" s="508"/>
    </row>
    <row r="114" spans="1:12" ht="12.75">
      <c r="A114" s="493">
        <v>107</v>
      </c>
      <c r="B114" s="621" t="s">
        <v>757</v>
      </c>
      <c r="C114" s="622"/>
      <c r="D114" s="622"/>
      <c r="E114" s="502"/>
      <c r="F114" s="494">
        <v>3621035</v>
      </c>
      <c r="G114" s="498"/>
      <c r="H114" s="88"/>
      <c r="I114" s="495"/>
      <c r="J114" s="495"/>
      <c r="K114" s="495">
        <f t="shared" si="1"/>
        <v>0</v>
      </c>
      <c r="L114" s="508"/>
    </row>
    <row r="115" spans="1:12" ht="12.75">
      <c r="A115" s="493">
        <v>108</v>
      </c>
      <c r="B115" s="621" t="s">
        <v>758</v>
      </c>
      <c r="C115" s="622"/>
      <c r="D115" s="622"/>
      <c r="E115" s="502"/>
      <c r="F115" s="494">
        <v>1500000</v>
      </c>
      <c r="G115" s="498"/>
      <c r="H115" s="88"/>
      <c r="I115" s="495"/>
      <c r="J115" s="495"/>
      <c r="K115" s="495">
        <f t="shared" si="1"/>
        <v>0</v>
      </c>
      <c r="L115" s="508"/>
    </row>
    <row r="116" spans="1:12" ht="12.75">
      <c r="A116" s="493">
        <v>109</v>
      </c>
      <c r="B116" s="621" t="s">
        <v>759</v>
      </c>
      <c r="C116" s="622"/>
      <c r="D116" s="622"/>
      <c r="E116" s="502"/>
      <c r="F116" s="494">
        <v>851799</v>
      </c>
      <c r="G116" s="498"/>
      <c r="H116" s="88"/>
      <c r="I116" s="495"/>
      <c r="J116" s="495">
        <v>13000</v>
      </c>
      <c r="K116" s="495">
        <f t="shared" si="1"/>
        <v>13000</v>
      </c>
      <c r="L116" s="508"/>
    </row>
    <row r="117" spans="1:12" ht="12.75">
      <c r="A117" s="493">
        <v>110</v>
      </c>
      <c r="B117" s="621" t="s">
        <v>760</v>
      </c>
      <c r="C117" s="622"/>
      <c r="D117" s="622"/>
      <c r="E117" s="502"/>
      <c r="F117" s="494">
        <v>1734079</v>
      </c>
      <c r="G117" s="498"/>
      <c r="H117" s="88"/>
      <c r="I117" s="495"/>
      <c r="J117" s="495">
        <v>17140</v>
      </c>
      <c r="K117" s="495">
        <f t="shared" si="1"/>
        <v>17140</v>
      </c>
      <c r="L117" s="508"/>
    </row>
    <row r="118" spans="1:12" ht="12.75">
      <c r="A118" s="493">
        <v>111</v>
      </c>
      <c r="B118" s="621" t="s">
        <v>761</v>
      </c>
      <c r="C118" s="622"/>
      <c r="D118" s="622"/>
      <c r="E118" s="502"/>
      <c r="F118" s="494">
        <v>1408980</v>
      </c>
      <c r="G118" s="498"/>
      <c r="H118" s="88"/>
      <c r="I118" s="495"/>
      <c r="J118" s="495"/>
      <c r="K118" s="495">
        <f t="shared" si="1"/>
        <v>0</v>
      </c>
      <c r="L118" s="508"/>
    </row>
    <row r="119" spans="1:12" ht="12.75">
      <c r="A119" s="493">
        <v>112</v>
      </c>
      <c r="B119" s="621" t="s">
        <v>762</v>
      </c>
      <c r="C119" s="622"/>
      <c r="D119" s="622"/>
      <c r="E119" s="502"/>
      <c r="F119" s="494"/>
      <c r="G119" s="498"/>
      <c r="H119" s="88"/>
      <c r="I119" s="495"/>
      <c r="J119" s="495"/>
      <c r="K119" s="495">
        <f t="shared" si="1"/>
        <v>0</v>
      </c>
      <c r="L119" s="508"/>
    </row>
    <row r="120" spans="1:12" ht="12.75">
      <c r="A120" s="493">
        <v>113</v>
      </c>
      <c r="B120" s="621" t="s">
        <v>763</v>
      </c>
      <c r="C120" s="622"/>
      <c r="D120" s="622"/>
      <c r="E120" s="502"/>
      <c r="F120" s="494"/>
      <c r="G120" s="498"/>
      <c r="H120" s="88"/>
      <c r="I120" s="495"/>
      <c r="J120" s="495"/>
      <c r="K120" s="495">
        <f t="shared" si="1"/>
        <v>0</v>
      </c>
      <c r="L120" s="508"/>
    </row>
    <row r="121" spans="1:12" ht="12.75">
      <c r="A121" s="493">
        <v>114</v>
      </c>
      <c r="B121" s="621" t="s">
        <v>764</v>
      </c>
      <c r="C121" s="622"/>
      <c r="D121" s="622"/>
      <c r="E121" s="502"/>
      <c r="F121" s="494">
        <v>1882748</v>
      </c>
      <c r="G121" s="498"/>
      <c r="H121" s="88"/>
      <c r="I121" s="495"/>
      <c r="J121" s="495"/>
      <c r="K121" s="495">
        <f t="shared" si="1"/>
        <v>0</v>
      </c>
      <c r="L121" s="508"/>
    </row>
    <row r="122" spans="1:12" ht="12.75">
      <c r="A122" s="493">
        <v>115</v>
      </c>
      <c r="B122" s="621" t="s">
        <v>765</v>
      </c>
      <c r="C122" s="622"/>
      <c r="D122" s="622"/>
      <c r="E122" s="502"/>
      <c r="F122" s="494">
        <v>2000000</v>
      </c>
      <c r="G122" s="498"/>
      <c r="H122" s="88"/>
      <c r="I122" s="495"/>
      <c r="J122" s="495"/>
      <c r="K122" s="495">
        <f t="shared" si="1"/>
        <v>0</v>
      </c>
      <c r="L122" s="508"/>
    </row>
    <row r="123" spans="1:12" ht="12.75">
      <c r="A123" s="493">
        <v>116</v>
      </c>
      <c r="B123" s="621" t="s">
        <v>766</v>
      </c>
      <c r="C123" s="622"/>
      <c r="D123" s="622"/>
      <c r="E123" s="502"/>
      <c r="F123" s="494">
        <v>916997</v>
      </c>
      <c r="G123" s="498"/>
      <c r="H123" s="88"/>
      <c r="I123" s="495"/>
      <c r="J123" s="495"/>
      <c r="K123" s="495">
        <f t="shared" si="1"/>
        <v>0</v>
      </c>
      <c r="L123" s="508"/>
    </row>
    <row r="124" spans="1:12" ht="12.75">
      <c r="A124" s="493">
        <v>117</v>
      </c>
      <c r="B124" s="621" t="s">
        <v>767</v>
      </c>
      <c r="C124" s="622"/>
      <c r="D124" s="622"/>
      <c r="E124" s="502"/>
      <c r="F124" s="494"/>
      <c r="G124" s="498"/>
      <c r="H124" s="88"/>
      <c r="I124" s="495"/>
      <c r="J124" s="495"/>
      <c r="K124" s="495">
        <f t="shared" si="1"/>
        <v>0</v>
      </c>
      <c r="L124" s="508"/>
    </row>
    <row r="125" spans="1:12" ht="12.75">
      <c r="A125" s="493">
        <v>118</v>
      </c>
      <c r="B125" s="621" t="s">
        <v>768</v>
      </c>
      <c r="C125" s="622"/>
      <c r="D125" s="622"/>
      <c r="E125" s="502"/>
      <c r="F125" s="494">
        <v>1921491</v>
      </c>
      <c r="G125" s="498"/>
      <c r="H125" s="88"/>
      <c r="I125" s="495"/>
      <c r="J125" s="495"/>
      <c r="K125" s="495">
        <f t="shared" si="1"/>
        <v>0</v>
      </c>
      <c r="L125" s="508"/>
    </row>
    <row r="126" spans="1:12" ht="12.75">
      <c r="A126" s="493">
        <v>119</v>
      </c>
      <c r="B126" s="621" t="s">
        <v>769</v>
      </c>
      <c r="C126" s="622"/>
      <c r="D126" s="622"/>
      <c r="E126" s="502"/>
      <c r="F126" s="494"/>
      <c r="G126" s="498"/>
      <c r="H126" s="88"/>
      <c r="I126" s="495"/>
      <c r="J126" s="495"/>
      <c r="K126" s="495">
        <f t="shared" si="1"/>
        <v>0</v>
      </c>
      <c r="L126" s="508"/>
    </row>
    <row r="127" spans="1:12" ht="12.75">
      <c r="A127" s="493">
        <v>120</v>
      </c>
      <c r="B127" s="621" t="s">
        <v>770</v>
      </c>
      <c r="C127" s="622"/>
      <c r="D127" s="622"/>
      <c r="E127" s="502"/>
      <c r="F127" s="494"/>
      <c r="G127" s="498"/>
      <c r="H127" s="88"/>
      <c r="I127" s="495"/>
      <c r="J127" s="495"/>
      <c r="K127" s="495">
        <f t="shared" si="1"/>
        <v>0</v>
      </c>
      <c r="L127" s="508"/>
    </row>
    <row r="128" spans="1:12" ht="12.75">
      <c r="A128" s="493">
        <v>121</v>
      </c>
      <c r="B128" s="621" t="s">
        <v>771</v>
      </c>
      <c r="C128" s="616"/>
      <c r="D128" s="616"/>
      <c r="E128" s="502"/>
      <c r="F128" s="494"/>
      <c r="G128" s="498"/>
      <c r="H128" s="88"/>
      <c r="I128" s="495"/>
      <c r="J128" s="495"/>
      <c r="K128" s="495">
        <f t="shared" si="1"/>
        <v>0</v>
      </c>
      <c r="L128" s="508"/>
    </row>
    <row r="129" spans="1:12" ht="12.75">
      <c r="A129" s="493">
        <v>122</v>
      </c>
      <c r="B129" s="621" t="s">
        <v>772</v>
      </c>
      <c r="C129" s="616"/>
      <c r="D129" s="616"/>
      <c r="E129" s="502"/>
      <c r="F129" s="494"/>
      <c r="G129" s="498"/>
      <c r="H129" s="88"/>
      <c r="I129" s="495"/>
      <c r="J129" s="495"/>
      <c r="K129" s="495">
        <f t="shared" si="1"/>
        <v>0</v>
      </c>
      <c r="L129" s="508"/>
    </row>
    <row r="130" spans="1:12" ht="12.75">
      <c r="A130" s="493">
        <v>123</v>
      </c>
      <c r="B130" s="621" t="s">
        <v>689</v>
      </c>
      <c r="C130" s="616"/>
      <c r="D130" s="616"/>
      <c r="E130" s="502"/>
      <c r="F130" s="494"/>
      <c r="G130" s="498"/>
      <c r="H130" s="88"/>
      <c r="I130" s="495"/>
      <c r="J130" s="495"/>
      <c r="K130" s="495">
        <f t="shared" si="1"/>
        <v>0</v>
      </c>
      <c r="L130" s="508"/>
    </row>
    <row r="131" spans="1:12" ht="12.75">
      <c r="A131" s="493">
        <v>124</v>
      </c>
      <c r="B131" s="621" t="s">
        <v>773</v>
      </c>
      <c r="C131" s="616"/>
      <c r="D131" s="616"/>
      <c r="E131" s="502"/>
      <c r="F131" s="494"/>
      <c r="G131" s="498"/>
      <c r="H131" s="88"/>
      <c r="I131" s="495"/>
      <c r="J131" s="495"/>
      <c r="K131" s="495">
        <f t="shared" si="1"/>
        <v>0</v>
      </c>
      <c r="L131" s="508"/>
    </row>
    <row r="132" spans="1:12" ht="12.75">
      <c r="A132" s="493">
        <v>125</v>
      </c>
      <c r="B132" s="621" t="s">
        <v>774</v>
      </c>
      <c r="C132" s="616"/>
      <c r="D132" s="616"/>
      <c r="E132" s="502"/>
      <c r="F132" s="494"/>
      <c r="G132" s="498"/>
      <c r="H132" s="88"/>
      <c r="I132" s="495"/>
      <c r="J132" s="495"/>
      <c r="K132" s="495">
        <f t="shared" si="1"/>
        <v>0</v>
      </c>
      <c r="L132" s="508"/>
    </row>
    <row r="133" spans="1:12" ht="12.75">
      <c r="A133" s="619" t="s">
        <v>775</v>
      </c>
      <c r="B133" s="619"/>
      <c r="C133" s="619"/>
      <c r="D133" s="619"/>
      <c r="E133" s="619"/>
      <c r="F133" s="123">
        <f>SUM(F4:F132)</f>
        <v>222401046</v>
      </c>
      <c r="G133" s="123">
        <f>SUM(G4:G132)</f>
        <v>18392869.15</v>
      </c>
      <c r="H133" s="64">
        <f>SUM(H4:H127)</f>
        <v>40613156.6</v>
      </c>
      <c r="I133" s="64">
        <f>SUM(I4:I127)</f>
        <v>55219925</v>
      </c>
      <c r="J133" s="64">
        <f>SUM(J4:J132)</f>
        <v>42137328</v>
      </c>
      <c r="K133" s="123">
        <f>SUM(G133:H133:I133:J133)</f>
        <v>156363278.75</v>
      </c>
      <c r="L133" s="510"/>
    </row>
    <row r="134" ht="24.75" customHeight="1"/>
    <row r="135" spans="1:11" ht="12.75">
      <c r="A135" s="611" t="s">
        <v>776</v>
      </c>
      <c r="B135" s="611"/>
      <c r="C135" s="611"/>
      <c r="D135" s="611"/>
      <c r="E135" s="611"/>
      <c r="F135" s="611"/>
      <c r="G135" s="611"/>
      <c r="H135" s="611"/>
      <c r="I135" s="611"/>
      <c r="J135" s="611"/>
      <c r="K135" s="611"/>
    </row>
    <row r="136" spans="1:11" ht="39.75" customHeight="1">
      <c r="A136" s="511" t="s">
        <v>777</v>
      </c>
      <c r="B136" s="620" t="s">
        <v>640</v>
      </c>
      <c r="C136" s="620"/>
      <c r="D136" s="620"/>
      <c r="E136" s="620"/>
      <c r="F136" s="4"/>
      <c r="G136" s="4"/>
      <c r="H136" s="4"/>
      <c r="I136" s="511"/>
      <c r="J136" s="511" t="s">
        <v>778</v>
      </c>
      <c r="K136" s="512" t="s">
        <v>646</v>
      </c>
    </row>
    <row r="137" spans="1:11" ht="12.75">
      <c r="A137" s="513">
        <v>2</v>
      </c>
      <c r="B137" s="617" t="s">
        <v>649</v>
      </c>
      <c r="C137" s="617"/>
      <c r="D137" s="617"/>
      <c r="E137" s="617"/>
      <c r="F137" s="4"/>
      <c r="G137" s="4"/>
      <c r="H137" s="4"/>
      <c r="I137" s="499"/>
      <c r="J137" s="499">
        <v>50000</v>
      </c>
      <c r="K137" s="499">
        <v>50000</v>
      </c>
    </row>
    <row r="138" spans="1:11" ht="12.75">
      <c r="A138" s="513">
        <v>33</v>
      </c>
      <c r="B138" s="615" t="s">
        <v>682</v>
      </c>
      <c r="C138" s="616"/>
      <c r="D138" s="616"/>
      <c r="E138" s="507"/>
      <c r="F138" s="4"/>
      <c r="G138" s="4"/>
      <c r="H138" s="4"/>
      <c r="I138" s="499"/>
      <c r="J138" s="499">
        <v>8104</v>
      </c>
      <c r="K138" s="499">
        <v>8104</v>
      </c>
    </row>
    <row r="139" spans="1:11" ht="12.75">
      <c r="A139" s="513">
        <v>35</v>
      </c>
      <c r="B139" s="615" t="s">
        <v>779</v>
      </c>
      <c r="C139" s="616"/>
      <c r="D139" s="616"/>
      <c r="E139" s="507"/>
      <c r="F139" s="4"/>
      <c r="G139" s="4"/>
      <c r="H139" s="4"/>
      <c r="I139" s="499"/>
      <c r="J139" s="499">
        <v>45120</v>
      </c>
      <c r="K139" s="499">
        <f aca="true" t="shared" si="2" ref="K139:K148">SUM(J139)</f>
        <v>45120</v>
      </c>
    </row>
    <row r="140" spans="1:11" ht="12.75">
      <c r="A140" s="513">
        <v>38</v>
      </c>
      <c r="B140" s="615" t="s">
        <v>687</v>
      </c>
      <c r="C140" s="616"/>
      <c r="D140" s="616"/>
      <c r="E140" s="507"/>
      <c r="F140" s="4"/>
      <c r="G140" s="4"/>
      <c r="H140" s="4"/>
      <c r="I140" s="499"/>
      <c r="J140" s="499">
        <v>179538</v>
      </c>
      <c r="K140" s="99">
        <f t="shared" si="2"/>
        <v>179538</v>
      </c>
    </row>
    <row r="141" spans="1:11" ht="12.75">
      <c r="A141" s="513">
        <v>44</v>
      </c>
      <c r="B141" s="615" t="s">
        <v>780</v>
      </c>
      <c r="C141" s="616"/>
      <c r="D141" s="616"/>
      <c r="E141" s="618"/>
      <c r="F141" s="4"/>
      <c r="G141" s="4"/>
      <c r="H141" s="4"/>
      <c r="I141" s="499"/>
      <c r="J141" s="499">
        <v>160000</v>
      </c>
      <c r="K141" s="499">
        <f t="shared" si="2"/>
        <v>160000</v>
      </c>
    </row>
    <row r="142" spans="1:11" ht="12.75">
      <c r="A142" s="513">
        <v>52</v>
      </c>
      <c r="B142" s="617" t="s">
        <v>701</v>
      </c>
      <c r="C142" s="617"/>
      <c r="D142" s="617"/>
      <c r="E142" s="617"/>
      <c r="F142" s="4"/>
      <c r="G142" s="4"/>
      <c r="H142" s="4"/>
      <c r="I142" s="499"/>
      <c r="J142" s="499">
        <v>95677</v>
      </c>
      <c r="K142" s="499">
        <f t="shared" si="2"/>
        <v>95677</v>
      </c>
    </row>
    <row r="143" spans="1:11" ht="12.75">
      <c r="A143" s="513">
        <v>53</v>
      </c>
      <c r="B143" s="617" t="s">
        <v>702</v>
      </c>
      <c r="C143" s="617"/>
      <c r="D143" s="617"/>
      <c r="E143" s="617"/>
      <c r="F143" s="4"/>
      <c r="G143" s="4"/>
      <c r="H143" s="4"/>
      <c r="I143" s="499"/>
      <c r="J143" s="499">
        <v>4470</v>
      </c>
      <c r="K143" s="499">
        <f t="shared" si="2"/>
        <v>4470</v>
      </c>
    </row>
    <row r="144" spans="1:12" ht="12.75">
      <c r="A144" s="513">
        <v>56</v>
      </c>
      <c r="B144" s="615" t="s">
        <v>704</v>
      </c>
      <c r="C144" s="616"/>
      <c r="D144" s="616"/>
      <c r="E144" s="618"/>
      <c r="F144" s="4"/>
      <c r="G144" s="4"/>
      <c r="H144" s="4"/>
      <c r="I144" s="499"/>
      <c r="J144" s="499">
        <v>33476</v>
      </c>
      <c r="K144" s="514">
        <f t="shared" si="2"/>
        <v>33476</v>
      </c>
      <c r="L144" s="500"/>
    </row>
    <row r="145" spans="1:12" ht="12.75">
      <c r="A145" s="513">
        <v>64</v>
      </c>
      <c r="B145" s="615" t="s">
        <v>713</v>
      </c>
      <c r="C145" s="616"/>
      <c r="D145" s="616"/>
      <c r="E145" s="507"/>
      <c r="F145" s="4"/>
      <c r="G145" s="4"/>
      <c r="H145" s="4"/>
      <c r="I145" s="499"/>
      <c r="J145" s="499">
        <v>44500</v>
      </c>
      <c r="K145" s="499">
        <f t="shared" si="2"/>
        <v>44500</v>
      </c>
      <c r="L145" s="500"/>
    </row>
    <row r="146" spans="1:12" ht="12.75">
      <c r="A146" s="513">
        <v>73</v>
      </c>
      <c r="B146" s="615" t="s">
        <v>722</v>
      </c>
      <c r="C146" s="616"/>
      <c r="D146" s="616"/>
      <c r="E146" s="507"/>
      <c r="F146" s="4"/>
      <c r="G146" s="4"/>
      <c r="H146" s="4"/>
      <c r="I146" s="499"/>
      <c r="J146" s="499">
        <v>21500</v>
      </c>
      <c r="K146" s="499">
        <f t="shared" si="2"/>
        <v>21500</v>
      </c>
      <c r="L146" s="500"/>
    </row>
    <row r="147" spans="1:11" ht="12.75">
      <c r="A147" s="513">
        <v>79</v>
      </c>
      <c r="B147" s="617" t="s">
        <v>781</v>
      </c>
      <c r="C147" s="617"/>
      <c r="D147" s="617"/>
      <c r="E147" s="617"/>
      <c r="F147" s="4"/>
      <c r="G147" s="4"/>
      <c r="H147" s="4"/>
      <c r="I147" s="499"/>
      <c r="J147" s="499">
        <v>35</v>
      </c>
      <c r="K147" s="499">
        <f t="shared" si="2"/>
        <v>35</v>
      </c>
    </row>
    <row r="148" spans="1:11" ht="12.75" customHeight="1">
      <c r="A148" s="513"/>
      <c r="B148" s="615"/>
      <c r="C148" s="616"/>
      <c r="D148" s="616"/>
      <c r="E148" s="618"/>
      <c r="F148" s="4"/>
      <c r="G148" s="4"/>
      <c r="H148" s="4"/>
      <c r="I148" s="499"/>
      <c r="J148" s="499"/>
      <c r="K148" s="499">
        <f t="shared" si="2"/>
        <v>0</v>
      </c>
    </row>
    <row r="149" spans="1:11" ht="12.75">
      <c r="A149" s="611" t="s">
        <v>83</v>
      </c>
      <c r="B149" s="611"/>
      <c r="C149" s="611"/>
      <c r="D149" s="611"/>
      <c r="E149" s="611"/>
      <c r="F149" s="4"/>
      <c r="G149" s="4"/>
      <c r="H149" s="4"/>
      <c r="I149" s="515"/>
      <c r="J149" s="515">
        <f>SUM(J137:J148)</f>
        <v>642420</v>
      </c>
      <c r="K149" s="515">
        <f>SUM(K137:K148)</f>
        <v>642420</v>
      </c>
    </row>
    <row r="150" spans="1:11" ht="12.75">
      <c r="A150" s="612" t="s">
        <v>782</v>
      </c>
      <c r="B150" s="613"/>
      <c r="C150" s="613"/>
      <c r="D150" s="613"/>
      <c r="E150" s="614"/>
      <c r="F150" s="4"/>
      <c r="G150" s="4"/>
      <c r="H150" s="4"/>
      <c r="I150" s="515"/>
      <c r="J150" s="515"/>
      <c r="K150" s="515">
        <v>2500000</v>
      </c>
    </row>
    <row r="151" spans="1:11" ht="12.75">
      <c r="A151" s="612" t="s">
        <v>783</v>
      </c>
      <c r="B151" s="613"/>
      <c r="C151" s="613"/>
      <c r="D151" s="613"/>
      <c r="E151" s="516"/>
      <c r="F151" s="4"/>
      <c r="G151" s="4"/>
      <c r="H151" s="4"/>
      <c r="I151" s="515"/>
      <c r="J151" s="515"/>
      <c r="K151" s="515">
        <v>60000000</v>
      </c>
    </row>
    <row r="152" spans="1:11" ht="12.75">
      <c r="A152" s="612" t="s">
        <v>784</v>
      </c>
      <c r="B152" s="613"/>
      <c r="C152" s="613"/>
      <c r="D152" s="613"/>
      <c r="E152" s="614"/>
      <c r="F152" s="4"/>
      <c r="G152" s="4"/>
      <c r="H152" s="4"/>
      <c r="I152" s="515"/>
      <c r="J152" s="515"/>
      <c r="K152" s="515">
        <v>0</v>
      </c>
    </row>
    <row r="153" spans="1:11" ht="12.75">
      <c r="A153" s="611" t="s">
        <v>785</v>
      </c>
      <c r="B153" s="611"/>
      <c r="C153" s="611"/>
      <c r="D153" s="611"/>
      <c r="E153" s="611"/>
      <c r="F153" s="4"/>
      <c r="G153" s="4"/>
      <c r="H153" s="4"/>
      <c r="I153" s="4"/>
      <c r="J153" s="4"/>
      <c r="K153" s="515">
        <v>926359</v>
      </c>
    </row>
    <row r="154" spans="1:11" ht="12.75">
      <c r="A154" s="611" t="s">
        <v>786</v>
      </c>
      <c r="B154" s="611"/>
      <c r="C154" s="611"/>
      <c r="D154" s="611"/>
      <c r="E154" s="611"/>
      <c r="F154" s="4"/>
      <c r="G154" s="4"/>
      <c r="H154" s="4"/>
      <c r="I154" s="517"/>
      <c r="J154" s="518"/>
      <c r="K154" s="519">
        <f>SUM(K149:K153)</f>
        <v>64068779</v>
      </c>
    </row>
  </sheetData>
  <mergeCells count="153">
    <mergeCell ref="A1:K1"/>
    <mergeCell ref="B2:E2"/>
    <mergeCell ref="A3:K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30:K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A63:K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D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A104:K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A133:E133"/>
    <mergeCell ref="A135:K135"/>
    <mergeCell ref="B136:E136"/>
    <mergeCell ref="B137:E137"/>
    <mergeCell ref="B138:D138"/>
    <mergeCell ref="B139:D139"/>
    <mergeCell ref="B140:D140"/>
    <mergeCell ref="B141:E141"/>
    <mergeCell ref="B142:E142"/>
    <mergeCell ref="B143:E143"/>
    <mergeCell ref="B144:E144"/>
    <mergeCell ref="B145:D145"/>
    <mergeCell ref="B146:D146"/>
    <mergeCell ref="B147:E147"/>
    <mergeCell ref="B148:E148"/>
    <mergeCell ref="A149:E149"/>
    <mergeCell ref="A154:E154"/>
    <mergeCell ref="A150:E150"/>
    <mergeCell ref="A151:D151"/>
    <mergeCell ref="A152:E152"/>
    <mergeCell ref="A153:E153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68" r:id="rId1"/>
  <headerFooter alignWithMargins="0">
    <oddFooter>&amp;C&amp;P</oddFooter>
  </headerFooter>
  <rowBreaks count="1" manualBreakCount="1">
    <brk id="7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H20" sqref="H20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619</v>
      </c>
      <c r="B1" s="227"/>
      <c r="C1" s="227"/>
      <c r="D1" s="227"/>
      <c r="E1" s="227"/>
      <c r="H1" s="2"/>
    </row>
    <row r="2" spans="1:8" ht="18">
      <c r="A2" s="227"/>
      <c r="B2" s="227"/>
      <c r="C2" s="227"/>
      <c r="D2" s="227"/>
      <c r="E2" s="227"/>
      <c r="H2" s="2"/>
    </row>
    <row r="4" spans="1:7" ht="15.75">
      <c r="A4" s="1" t="s">
        <v>380</v>
      </c>
      <c r="D4" s="174">
        <v>164618451.52</v>
      </c>
      <c r="E4" s="2" t="s">
        <v>94</v>
      </c>
      <c r="G4" s="174"/>
    </row>
    <row r="5" spans="1:7" ht="15.75">
      <c r="A5" s="1"/>
      <c r="D5" s="174"/>
      <c r="G5" s="174"/>
    </row>
    <row r="6" spans="1:6" ht="15.75">
      <c r="A6" s="1" t="s">
        <v>95</v>
      </c>
      <c r="B6" s="1"/>
      <c r="F6" s="429"/>
    </row>
    <row r="7" spans="1:5" ht="25.5">
      <c r="A7" s="81"/>
      <c r="B7" s="52" t="s">
        <v>126</v>
      </c>
      <c r="C7" s="6" t="s">
        <v>127</v>
      </c>
      <c r="D7" s="5" t="s">
        <v>2</v>
      </c>
      <c r="E7" s="51" t="s">
        <v>128</v>
      </c>
    </row>
    <row r="8" spans="1:5" ht="25.5">
      <c r="A8" s="430" t="s">
        <v>529</v>
      </c>
      <c r="B8" s="431">
        <v>0</v>
      </c>
      <c r="C8" s="431">
        <v>0</v>
      </c>
      <c r="D8" s="394">
        <v>3450</v>
      </c>
      <c r="E8" s="202" t="s">
        <v>313</v>
      </c>
    </row>
    <row r="9" spans="1:5" ht="12.75">
      <c r="A9" s="385" t="s">
        <v>376</v>
      </c>
      <c r="B9" s="28">
        <v>0</v>
      </c>
      <c r="C9" s="28">
        <v>0</v>
      </c>
      <c r="D9" s="28">
        <v>12292000</v>
      </c>
      <c r="E9" s="36" t="s">
        <v>313</v>
      </c>
    </row>
    <row r="10" spans="1:5" ht="12.75" customHeight="1">
      <c r="A10" s="385" t="s">
        <v>799</v>
      </c>
      <c r="B10" s="28">
        <v>0</v>
      </c>
      <c r="C10" s="28">
        <v>0</v>
      </c>
      <c r="D10" s="28">
        <v>90596533</v>
      </c>
      <c r="E10" s="36" t="s">
        <v>313</v>
      </c>
    </row>
    <row r="11" spans="1:5" ht="12.75">
      <c r="A11" s="3" t="s">
        <v>337</v>
      </c>
      <c r="B11" s="9">
        <v>0</v>
      </c>
      <c r="C11" s="9">
        <v>0</v>
      </c>
      <c r="D11" s="9">
        <f>SUM(D8:D10)</f>
        <v>102891983</v>
      </c>
      <c r="E11" s="27" t="s">
        <v>313</v>
      </c>
    </row>
    <row r="12" spans="1:5" ht="12.75">
      <c r="A12" s="295"/>
      <c r="B12" s="296"/>
      <c r="C12" s="296"/>
      <c r="D12" s="296"/>
      <c r="E12" s="354"/>
    </row>
    <row r="13" ht="15.75">
      <c r="A13" s="1" t="s">
        <v>436</v>
      </c>
    </row>
    <row r="14" spans="1:5" ht="24" customHeight="1">
      <c r="A14" s="3"/>
      <c r="B14" s="52" t="s">
        <v>126</v>
      </c>
      <c r="C14" s="6" t="s">
        <v>127</v>
      </c>
      <c r="D14" s="277" t="s">
        <v>2</v>
      </c>
      <c r="E14" s="51" t="s">
        <v>128</v>
      </c>
    </row>
    <row r="15" spans="1:7" ht="26.25" customHeight="1">
      <c r="A15" s="471" t="s">
        <v>583</v>
      </c>
      <c r="B15" s="340">
        <v>0</v>
      </c>
      <c r="C15" s="340">
        <v>0</v>
      </c>
      <c r="D15" s="340">
        <v>113503715</v>
      </c>
      <c r="E15" s="386" t="s">
        <v>313</v>
      </c>
      <c r="G15" s="521"/>
    </row>
    <row r="16" spans="1:5" ht="12.75">
      <c r="A16" s="3" t="s">
        <v>338</v>
      </c>
      <c r="B16" s="9">
        <v>0</v>
      </c>
      <c r="C16" s="332">
        <v>0</v>
      </c>
      <c r="D16" s="9">
        <f>SUM(D15:D15)</f>
        <v>113503715</v>
      </c>
      <c r="E16" s="10" t="s">
        <v>313</v>
      </c>
    </row>
    <row r="17" ht="12.75">
      <c r="A17" s="382"/>
    </row>
    <row r="19" spans="1:5" ht="13.5" customHeight="1">
      <c r="A19" t="s">
        <v>419</v>
      </c>
      <c r="D19" s="352">
        <v>120000000</v>
      </c>
      <c r="E19" t="s">
        <v>94</v>
      </c>
    </row>
    <row r="21" spans="1:5" ht="15.75">
      <c r="A21" s="1" t="s">
        <v>620</v>
      </c>
      <c r="D21" s="349">
        <v>274006719.52</v>
      </c>
      <c r="E21" s="350" t="s">
        <v>94</v>
      </c>
    </row>
    <row r="22" spans="1:5" ht="10.5" customHeight="1">
      <c r="A22" s="1"/>
      <c r="D22" s="349"/>
      <c r="E22" s="350"/>
    </row>
    <row r="23" ht="12.75">
      <c r="A23" s="2" t="s">
        <v>587</v>
      </c>
    </row>
    <row r="25" spans="1:5" ht="14.25">
      <c r="A25" s="398" t="s">
        <v>437</v>
      </c>
      <c r="B25" s="398"/>
      <c r="C25" s="398"/>
      <c r="D25" s="400">
        <v>-320000</v>
      </c>
      <c r="E25" t="s">
        <v>94</v>
      </c>
    </row>
    <row r="26" spans="1:4" ht="14.25">
      <c r="A26" s="398"/>
      <c r="B26" s="398"/>
      <c r="C26" s="398"/>
      <c r="D26" s="400"/>
    </row>
    <row r="27" spans="1:5" ht="15">
      <c r="A27" s="398" t="s">
        <v>438</v>
      </c>
      <c r="B27" s="399"/>
      <c r="C27" s="399"/>
      <c r="D27" s="400">
        <v>-220000000</v>
      </c>
      <c r="E27" t="s">
        <v>94</v>
      </c>
    </row>
    <row r="28" spans="1:4" ht="15">
      <c r="A28" s="398"/>
      <c r="B28" s="399"/>
      <c r="C28" s="399"/>
      <c r="D28" s="400"/>
    </row>
    <row r="29" spans="1:5" ht="15">
      <c r="A29" s="398" t="s">
        <v>483</v>
      </c>
      <c r="B29" s="399"/>
      <c r="C29" s="399"/>
      <c r="D29" s="400">
        <v>-12311000</v>
      </c>
      <c r="E29" t="s">
        <v>94</v>
      </c>
    </row>
    <row r="30" spans="1:3" ht="15">
      <c r="A30" s="398" t="s">
        <v>484</v>
      </c>
      <c r="B30" s="399"/>
      <c r="C30" s="399"/>
    </row>
    <row r="32" spans="1:5" ht="14.25">
      <c r="A32" s="398" t="s">
        <v>485</v>
      </c>
      <c r="D32" s="400">
        <v>-19800000</v>
      </c>
      <c r="E32" t="s">
        <v>94</v>
      </c>
    </row>
    <row r="33" ht="14.25">
      <c r="A33" s="398"/>
    </row>
    <row r="34" spans="1:5" ht="14.25">
      <c r="A34" s="398" t="s">
        <v>556</v>
      </c>
      <c r="D34" s="400">
        <v>-20000000</v>
      </c>
      <c r="E34" t="s">
        <v>94</v>
      </c>
    </row>
    <row r="36" spans="1:5" ht="14.25">
      <c r="A36" s="398" t="s">
        <v>486</v>
      </c>
      <c r="D36" s="400">
        <v>-300000</v>
      </c>
      <c r="E36" t="s">
        <v>94</v>
      </c>
    </row>
    <row r="37" spans="1:4" ht="14.25">
      <c r="A37" s="398"/>
      <c r="D37" s="15"/>
    </row>
    <row r="38" spans="1:5" ht="14.25">
      <c r="A38" s="398" t="s">
        <v>557</v>
      </c>
      <c r="D38" s="400">
        <v>-11850000</v>
      </c>
      <c r="E38" t="s">
        <v>94</v>
      </c>
    </row>
    <row r="39" spans="1:4" ht="14.25">
      <c r="A39" s="398"/>
      <c r="D39" s="15"/>
    </row>
    <row r="40" spans="1:5" ht="14.25">
      <c r="A40" s="398" t="s">
        <v>558</v>
      </c>
      <c r="D40" s="400">
        <v>-6000000</v>
      </c>
      <c r="E40" t="s">
        <v>94</v>
      </c>
    </row>
    <row r="41" spans="1:4" ht="14.25">
      <c r="A41" s="398"/>
      <c r="D41" s="15"/>
    </row>
    <row r="42" spans="1:5" ht="14.25">
      <c r="A42" s="398" t="s">
        <v>559</v>
      </c>
      <c r="D42" s="400">
        <v>-3625000</v>
      </c>
      <c r="E42" t="s">
        <v>94</v>
      </c>
    </row>
    <row r="44" spans="1:5" ht="14.25">
      <c r="A44" s="398" t="s">
        <v>560</v>
      </c>
      <c r="D44" s="400">
        <v>-12792620</v>
      </c>
      <c r="E44" t="s">
        <v>94</v>
      </c>
    </row>
    <row r="46" spans="1:5" ht="14.25">
      <c r="A46" s="398" t="s">
        <v>561</v>
      </c>
      <c r="D46" s="400">
        <v>-6888333</v>
      </c>
      <c r="E46" t="s">
        <v>94</v>
      </c>
    </row>
    <row r="48" spans="1:7" ht="14.25">
      <c r="A48" s="398" t="s">
        <v>584</v>
      </c>
      <c r="D48" s="400">
        <v>-6669738</v>
      </c>
      <c r="E48" t="s">
        <v>94</v>
      </c>
      <c r="G48" s="15"/>
    </row>
    <row r="49" spans="1:7" ht="14.25">
      <c r="A49" s="398"/>
      <c r="D49" s="400"/>
      <c r="G49" s="15"/>
    </row>
    <row r="50" spans="1:7" ht="14.25">
      <c r="A50" s="398" t="s">
        <v>637</v>
      </c>
      <c r="D50" s="400">
        <v>7705000</v>
      </c>
      <c r="E50" t="s">
        <v>94</v>
      </c>
      <c r="G50" s="15"/>
    </row>
    <row r="51" spans="1:4" ht="14.25">
      <c r="A51" s="398"/>
      <c r="D51" s="400"/>
    </row>
    <row r="52" spans="1:4" ht="14.25">
      <c r="A52" s="398" t="s">
        <v>585</v>
      </c>
      <c r="D52" s="400"/>
    </row>
    <row r="53" spans="1:4" ht="14.25">
      <c r="A53" s="398" t="s">
        <v>586</v>
      </c>
      <c r="D53" s="400"/>
    </row>
    <row r="54" spans="1:4" ht="14.25">
      <c r="A54" s="398" t="s">
        <v>636</v>
      </c>
      <c r="D54" s="400"/>
    </row>
    <row r="55" spans="1:4" ht="14.25">
      <c r="A55" s="398"/>
      <c r="D55" s="400"/>
    </row>
    <row r="56" spans="1:5" ht="15">
      <c r="A56" s="398" t="s">
        <v>579</v>
      </c>
      <c r="D56" s="467" t="s">
        <v>578</v>
      </c>
      <c r="E56" s="2" t="s">
        <v>94</v>
      </c>
    </row>
    <row r="57" spans="1:5" ht="15">
      <c r="A57" s="398"/>
      <c r="D57" s="467"/>
      <c r="E57" s="2"/>
    </row>
    <row r="59" spans="4:5" ht="15">
      <c r="D59" s="467"/>
      <c r="E59" s="2"/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2005-10-19T09:58:05Z</cp:lastPrinted>
  <dcterms:created xsi:type="dcterms:W3CDTF">1997-01-24T11:07:25Z</dcterms:created>
  <dcterms:modified xsi:type="dcterms:W3CDTF">2005-10-20T08:35:06Z</dcterms:modified>
  <cp:category/>
  <cp:version/>
  <cp:contentType/>
  <cp:contentStatus/>
</cp:coreProperties>
</file>