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EU 3" sheetId="13" r:id="rId13"/>
    <sheet name="EU 4" sheetId="14" r:id="rId14"/>
    <sheet name="EU 5" sheetId="15" r:id="rId15"/>
    <sheet name="Cash-flow" sheetId="16" r:id="rId16"/>
    <sheet name="UŽITÍ" sheetId="17" r:id="rId17"/>
    <sheet name="KB" sheetId="18" r:id="rId18"/>
    <sheet name="Č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3">'čerpání KÚ'!$A$1:$F$90</definedName>
    <definedName name="_xlnm.Print_Area" localSheetId="4">'čerpání zastupitelstva'!$A$1:$F$87</definedName>
    <definedName name="_xlnm.Print_Area" localSheetId="18">'ČS'!#REF!</definedName>
    <definedName name="_xlnm.Print_Area" localSheetId="7">'FOND VYS GP'!$A$1:$L$149</definedName>
    <definedName name="_xlnm.Print_Area" localSheetId="6">'FOND VYSOČINY'!$A$1:$E$31</definedName>
    <definedName name="_xlnm.Print_Area" localSheetId="9">'FTA'!$A$1:$F$27</definedName>
    <definedName name="_xlnm.Print_Area" localSheetId="0">'PLNĚNÍ PŘÍJMŮ'!$A$1:$G$98</definedName>
    <definedName name="_xlnm.Print_Area" localSheetId="5">'SOCIÁLNÍ FOND'!$A$1:$E$47</definedName>
    <definedName name="_xlnm.Print_Area" localSheetId="16">'UŽITÍ'!$A$1:$E$79</definedName>
    <definedName name="_xlnm.Print_Area" localSheetId="2">'VÝDAJE - kapitoly'!$A$1:$G$481</definedName>
  </definedNames>
  <calcPr fullCalcOnLoad="1"/>
</workbook>
</file>

<file path=xl/sharedStrings.xml><?xml version="1.0" encoding="utf-8"?>
<sst xmlns="http://schemas.openxmlformats.org/spreadsheetml/2006/main" count="1845" uniqueCount="805">
  <si>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</si>
  <si>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</si>
  <si>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</si>
  <si>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</si>
  <si>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</si>
  <si>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</si>
  <si>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</si>
  <si>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</si>
  <si>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</si>
  <si>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</si>
  <si>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</si>
  <si>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</si>
  <si>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</si>
  <si>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</si>
  <si>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</si>
  <si>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</si>
  <si>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</si>
  <si>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</si>
  <si>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</si>
  <si>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</si>
  <si>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</si>
  <si>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</si>
  <si>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</si>
  <si>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</si>
  <si>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</si>
  <si>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</si>
  <si>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</si>
  <si>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</si>
  <si>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</si>
  <si>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</si>
  <si>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</si>
  <si>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</si>
  <si>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</si>
  <si>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</si>
  <si>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</si>
  <si>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</si>
  <si>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</si>
  <si>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</si>
  <si>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</si>
  <si>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</si>
  <si>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</si>
  <si>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</si>
  <si>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</si>
  <si>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</si>
  <si>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</si>
  <si>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</si>
  <si>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</si>
  <si>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</si>
  <si>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</si>
  <si>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</si>
  <si>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</si>
  <si>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</si>
  <si>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</si>
  <si>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</si>
  <si>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</si>
  <si>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</si>
  <si>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</si>
  <si>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</si>
  <si>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</si>
  <si>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</si>
  <si>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</si>
  <si>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</si>
  <si>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</si>
  <si>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</si>
  <si>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</si>
  <si>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</si>
  <si>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</si>
  <si>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</si>
  <si>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</si>
  <si>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</si>
  <si>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</si>
  <si>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</si>
  <si>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</si>
  <si>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</si>
  <si>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</si>
  <si>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</si>
  <si>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</si>
  <si>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</si>
  <si>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</si>
  <si>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</si>
  <si>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</si>
  <si>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</si>
  <si>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</si>
  <si>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</si>
  <si>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</si>
  <si>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</si>
  <si>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</si>
  <si>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</si>
  <si>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</si>
  <si>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</si>
  <si>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</si>
  <si>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</si>
  <si>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</si>
  <si>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</si>
  <si>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</si>
  <si>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</si>
  <si>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</si>
  <si>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</si>
  <si>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</si>
  <si>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</si>
  <si>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</si>
  <si>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</si>
  <si>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</si>
  <si>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</si>
  <si>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</si>
  <si>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</si>
  <si>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</si>
  <si>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</si>
  <si>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</si>
  <si>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</si>
  <si>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</si>
  <si>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</si>
  <si>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</si>
  <si>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</si>
  <si>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</si>
  <si>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</si>
  <si>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</si>
  <si>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</si>
  <si>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</si>
  <si>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</si>
  <si>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</si>
  <si>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</si>
  <si>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</si>
  <si>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</si>
  <si>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</si>
  <si>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</si>
  <si>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</si>
  <si>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</si>
  <si>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</si>
  <si>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</si>
  <si>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</si>
  <si>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</si>
  <si>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</si>
  <si>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</si>
  <si>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</si>
  <si>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</si>
  <si>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</si>
  <si>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</si>
  <si>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</si>
  <si>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</si>
  <si>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</si>
  <si>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</si>
  <si>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</si>
  <si>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</si>
  <si>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</si>
  <si>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</si>
  <si>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</si>
  <si>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</si>
  <si>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</si>
  <si>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</si>
  <si>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</si>
  <si>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</si>
  <si>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</si>
  <si>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</si>
  <si>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</si>
  <si>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</si>
  <si>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</si>
  <si>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</si>
  <si>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</si>
  <si>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</si>
  <si>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</si>
  <si>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</si>
  <si>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</si>
  <si>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</si>
  <si>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</si>
  <si>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</si>
  <si>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</si>
  <si>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</si>
  <si>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</si>
  <si>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</si>
  <si>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</si>
  <si>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</si>
  <si>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</si>
  <si>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</si>
  <si>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</si>
  <si>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</si>
  <si>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</si>
  <si>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</si>
  <si>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</si>
  <si>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</si>
  <si>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</si>
  <si>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</si>
  <si>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</si>
  <si>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</si>
  <si>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</si>
  <si>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</si>
  <si>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</si>
  <si>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</si>
  <si>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</si>
  <si>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</si>
  <si>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</si>
  <si>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</si>
  <si>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</si>
  <si>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</si>
  <si>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</si>
  <si>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</si>
  <si>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</si>
  <si>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</si>
  <si>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</si>
  <si>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</si>
  <si>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</si>
  <si>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</si>
  <si>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</si>
  <si>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</si>
  <si>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</si>
  <si>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</si>
  <si>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</si>
  <si>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</si>
  <si>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</si>
  <si>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</si>
  <si>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</si>
  <si>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</si>
  <si>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</si>
  <si>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</si>
  <si>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</si>
  <si>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</si>
  <si>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</si>
  <si>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</si>
  <si>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</si>
  <si>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</si>
  <si>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</si>
  <si>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</si>
  <si>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</si>
  <si>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</si>
  <si>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</si>
  <si>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</si>
  <si>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</si>
  <si>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</si>
  <si>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</si>
  <si>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</si>
  <si>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</si>
  <si>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</si>
  <si>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</si>
  <si>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</si>
  <si>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</si>
  <si>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</si>
  <si>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</si>
  <si>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</si>
  <si>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</si>
  <si>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</si>
  <si>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</si>
  <si>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</si>
  <si>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</si>
  <si>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</si>
  <si>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</si>
  <si>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</si>
  <si>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</si>
  <si>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</si>
  <si>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</si>
  <si>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</si>
  <si>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</si>
  <si>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</si>
  <si>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</si>
  <si>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</si>
  <si>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</si>
  <si>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</si>
  <si>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</si>
  <si>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</si>
  <si>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</si>
  <si>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</si>
  <si>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</si>
  <si>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</si>
  <si>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</si>
  <si>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</si>
  <si>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</si>
  <si>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</si>
  <si>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</si>
  <si>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</si>
  <si>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</si>
  <si>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</si>
  <si>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</si>
  <si>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</si>
  <si>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</si>
  <si>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</si>
  <si>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</si>
  <si>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</si>
  <si>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</si>
  <si>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</si>
  <si>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</si>
  <si>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</si>
  <si>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</si>
  <si>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</si>
  <si>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</si>
  <si>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</si>
  <si>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</si>
  <si>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</si>
  <si>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</si>
  <si>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</si>
  <si>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</si>
  <si>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</si>
  <si>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</si>
  <si>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</si>
  <si>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</si>
  <si>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</si>
  <si>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</si>
  <si>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</si>
  <si>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</si>
  <si>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</si>
  <si>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</si>
  <si>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</si>
  <si>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</si>
  <si>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</si>
  <si>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</si>
  <si>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</si>
  <si>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</si>
  <si>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</si>
  <si>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</si>
  <si>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</si>
  <si>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</si>
  <si>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</si>
  <si>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</si>
  <si>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</si>
  <si>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</si>
  <si>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</si>
  <si>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</si>
  <si>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</si>
  <si>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</si>
  <si>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</si>
  <si>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</si>
  <si>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</si>
  <si>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</si>
  <si>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</si>
  <si>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</si>
  <si>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</si>
  <si>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</si>
  <si>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</si>
  <si>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</si>
  <si>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</si>
  <si>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</si>
  <si>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</si>
  <si>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</si>
  <si>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</si>
  <si>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</si>
  <si>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</si>
  <si>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</si>
  <si>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</si>
  <si>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</si>
  <si>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</si>
  <si>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</si>
  <si>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</si>
  <si>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</si>
  <si>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</si>
  <si>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</si>
  <si>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</si>
  <si>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</si>
  <si>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</si>
  <si>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</si>
  <si>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</si>
  <si>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</si>
  <si>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</si>
  <si>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</si>
  <si>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</si>
  <si>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</si>
  <si>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</si>
  <si>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</si>
  <si>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</si>
  <si>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</si>
  <si>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</si>
  <si>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</si>
  <si>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</si>
  <si>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</si>
  <si>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</si>
  <si>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</si>
  <si>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</si>
  <si>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</si>
  <si>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</si>
  <si>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</si>
  <si>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</si>
  <si>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</si>
  <si>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</si>
  <si>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</si>
  <si>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</si>
  <si>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</si>
  <si>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</si>
  <si>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</si>
  <si>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</si>
  <si>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</si>
  <si>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</si>
  <si>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</si>
  <si>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</si>
  <si>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</si>
  <si>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</si>
  <si>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</si>
  <si>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</si>
  <si>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</si>
  <si>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</si>
  <si>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</si>
  <si>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</si>
  <si>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</si>
  <si>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</si>
  <si>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</si>
  <si>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</si>
  <si>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</si>
  <si>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</si>
  <si>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</si>
  <si>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</si>
  <si>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</si>
  <si>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</si>
  <si>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</si>
  <si>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</si>
  <si>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</si>
  <si>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</si>
  <si>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</si>
  <si>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</si>
  <si>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</si>
  <si>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</si>
  <si>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</si>
  <si>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</si>
  <si>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</si>
  <si>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</si>
  <si>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</si>
  <si>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</si>
  <si>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</si>
  <si>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</si>
  <si>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</si>
  <si>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</si>
  <si>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</si>
  <si>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</si>
  <si>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</si>
  <si>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</si>
  <si>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</si>
  <si>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</si>
  <si>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</si>
  <si>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</si>
  <si>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</si>
  <si>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</si>
  <si>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</si>
  <si>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</si>
  <si>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</si>
  <si>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</si>
  <si>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</si>
  <si>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</si>
  <si>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</si>
  <si>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</si>
  <si>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</si>
  <si>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</si>
  <si>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</si>
  <si>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</si>
  <si>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</si>
  <si>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</si>
  <si>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</si>
  <si>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</si>
  <si>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</si>
  <si>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>Kontroly a kontr. systémy v kraji Vysočina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</si>
  <si>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</si>
  <si>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</si>
  <si>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</si>
  <si>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</si>
  <si>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</si>
  <si>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</si>
  <si>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</si>
  <si>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</si>
  <si>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</si>
  <si>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</si>
  <si>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</si>
  <si>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</si>
  <si>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</si>
  <si>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</si>
  <si>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</si>
  <si>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</si>
  <si>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</si>
  <si>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</si>
  <si>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</si>
  <si>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Přiděleno na zvláštní účet (tis. Kč)</t>
  </si>
  <si>
    <t xml:space="preserve">Ostatní zál.civilní připr.na krizové stavy </t>
  </si>
  <si>
    <t>Výstavby chodníku - Obec Kostelec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</si>
  <si>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</si>
  <si>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</si>
  <si>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</si>
  <si>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</si>
  <si>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</si>
  <si>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</si>
  <si>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</si>
  <si>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</si>
  <si>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</si>
  <si>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</si>
  <si>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</si>
  <si>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</si>
  <si>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</si>
  <si>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</si>
  <si>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</si>
  <si>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</si>
  <si>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</si>
  <si>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</si>
  <si>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</si>
  <si>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</si>
  <si>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</si>
  <si>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Podpora soc. integrace v kraji Vysočina - administrace GS</t>
  </si>
  <si>
    <t>Poplatky za odběr podzemních vod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</si>
  <si>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</si>
  <si>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</si>
  <si>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</si>
  <si>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</si>
  <si>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</si>
  <si>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</si>
  <si>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</si>
  <si>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</si>
  <si>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</si>
  <si>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</si>
  <si>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</si>
  <si>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</si>
  <si>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</si>
  <si>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 xml:space="preserve">* jedná se o zapojení  části přebytku hospodaření kraje z roku 2004 do rozpočtu roku 2005 v celkové výši 158 155 tis. Kč dle rozhodnutí zastupitelstva </t>
  </si>
  <si>
    <t>financování podnikatelského a výzkumného inkubátoru Města Třebíč)</t>
  </si>
  <si>
    <t>kraje a o převod prostředků z Fondu strategických rezerv do rozpočtu roku 2005 ve výši 8 000 tis. Kč (zpracování projektové dokumentace na GS a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</si>
  <si>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</si>
  <si>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</si>
  <si>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</si>
  <si>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</si>
  <si>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Muzeum Vysočiny Havlíčkův Brod - na rozvoj IT organizace</t>
  </si>
  <si>
    <t>OS Kamínek - na pomůcky pro postižené děti</t>
  </si>
  <si>
    <t>Příspěvek na provoz školám z důvodu zabezpečení úhrad</t>
  </si>
  <si>
    <t>SMJ s r.o. -Protialkoholní záchytná stanice úhrada I./2005</t>
  </si>
  <si>
    <t>Přijaté neinvestiční dary</t>
  </si>
  <si>
    <t>14</t>
  </si>
  <si>
    <t>Dotace obcím - přezkoumání hosp. 2004</t>
  </si>
  <si>
    <t>Daň z přijmu práv. osob za kraj 2004</t>
  </si>
  <si>
    <t>Mor. Budějovice - okružní křižovatka (Interreg IIIA - 2.1)</t>
  </si>
  <si>
    <t>Oprava mostu ev.č. 35114-4 v Přibyslavicích (SROP - 2.1.1)</t>
  </si>
  <si>
    <t>Podpora sociální integrace v kraji Vysočina 2004-2006 (bez zálohového financování)</t>
  </si>
  <si>
    <t>Přijaté nekapitálové příspěvky a náhrady                (pol. 2324)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</si>
  <si>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</si>
  <si>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</si>
  <si>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</si>
  <si>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</si>
  <si>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</si>
  <si>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</si>
  <si>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</si>
  <si>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</si>
  <si>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</si>
  <si>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Nespotř. část přebytku hosp. 2004 (ZŠ Kubišova) - převod do fondu</t>
  </si>
  <si>
    <t>Dotace obcím s vysokým podílem školních dětí</t>
  </si>
  <si>
    <t>Dotace obcím za provedení přezkoumání hosp. rok 2004</t>
  </si>
  <si>
    <t>Z důvodu platnosti nařízení vlády č. 637/2004 Sb.</t>
  </si>
  <si>
    <t>Dotace Městu Kamenice n/L povodňové škody - komunikace</t>
  </si>
  <si>
    <t>ZZS kraje Vysočina - vyrovnané hospodaření v roce 2005</t>
  </si>
  <si>
    <t>ARS koncert,s r.o. - Mezinár. hudeb. festival P. Dvorského</t>
  </si>
  <si>
    <t>Výdaje § 2212</t>
  </si>
  <si>
    <t>Příjmy z fin. vypoř. za rok 2004 od MF</t>
  </si>
  <si>
    <t xml:space="preserve">Dotace MPSV-Rozvoj kapacit dalšího prof. vzděl. </t>
  </si>
  <si>
    <t>Stroje, přístroje a zařízení</t>
  </si>
  <si>
    <t>Ostatní soc. péče a pomoc zdrav. postiž.</t>
  </si>
  <si>
    <t>Přijaté nekap. Příspěvky a náhrady - Projekt LORIS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</si>
  <si>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</si>
  <si>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</si>
  <si>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</si>
  <si>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</si>
  <si>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</si>
  <si>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</si>
  <si>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</si>
  <si>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</si>
  <si>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</si>
  <si>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</si>
  <si>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v kraji Vysočina</t>
  </si>
  <si>
    <t>IP Terénní mapování sítě jezdeckých stezek a koňských stanic</t>
  </si>
  <si>
    <t>9) Zvláštní účty projektů spolufinancovaných  EU</t>
  </si>
  <si>
    <t>SU 236 74</t>
  </si>
  <si>
    <t>Silnice II/3514 a III/03821 Lidická-Havířska HB</t>
  </si>
  <si>
    <t>Severojižní propojení kraje Vysočina</t>
  </si>
  <si>
    <t>Podpora místní infrastruktury cestovního ruchu</t>
  </si>
  <si>
    <t xml:space="preserve">Projekt Muzea Vysočiny Jihlava </t>
  </si>
  <si>
    <t>GS na podporu malých a středních podnikatelů</t>
  </si>
  <si>
    <t>GS na podporu drobných podnikatelů</t>
  </si>
  <si>
    <t>Ostatní soc.péče a pomoc zdrav.postiž.</t>
  </si>
  <si>
    <t>Domovy-penziony pro matky s dětmi</t>
  </si>
  <si>
    <t>Sociální pomoc osobám v hmotné nouzi</t>
  </si>
  <si>
    <t>Centra sociální pomoci</t>
  </si>
  <si>
    <t>GS   Podpora sociální integrace v kraji Vysočina 2004 - 2006</t>
  </si>
  <si>
    <t>Speciální školy Chotěboř-zvýšení přísp.na provoz inv. dotace</t>
  </si>
  <si>
    <t>Bystřice n/P.-úhrada opravy stavby silnice k.ú. Domanínek</t>
  </si>
  <si>
    <t>Dotace Obci Maleč - na odstranění povodňových škod</t>
  </si>
  <si>
    <t>Dotace Obci Kozlov - na odstranění povodńových škod</t>
  </si>
  <si>
    <t>Oprav krytu silnice II/152 v úseku Jemnice - Lhotice</t>
  </si>
  <si>
    <t>Navýšení položky Nespecifikovaná rezerva</t>
  </si>
  <si>
    <t>Dotace na provoz. sociálních a pečovatelských služeb</t>
  </si>
  <si>
    <t>Dotace obcím na obnovu a opravu pomníků,památníků,hrobů</t>
  </si>
  <si>
    <t>Fin. prostředky pro FC Vysočina "Podpora telent. mládeže"</t>
  </si>
  <si>
    <t>Jezdecké stezky (Interreg IIIA)</t>
  </si>
  <si>
    <t>Pořízení zach hodnot místního povědomí</t>
  </si>
  <si>
    <t>+ 28 333 000</t>
  </si>
  <si>
    <t>Vratky půjček od nemocnic JI, HB, TR</t>
  </si>
  <si>
    <t>Silnice v k.ú. Domanínek - Město Bystřice n/P</t>
  </si>
  <si>
    <t>Pořízení sídla kraje</t>
  </si>
  <si>
    <t>k) Ekonomický plán projektů - rozpočet, cash-flow</t>
  </si>
  <si>
    <t>Převod do Fondu Vysočiny, rozvoj Třebíčska a projekt. dokumentaci GS + převody do fondů EU</t>
  </si>
  <si>
    <t>Podpora sociální integrace v kraji Vysočina</t>
  </si>
  <si>
    <t>Převod do FSR z přebytku hospodaření za rok 2004</t>
  </si>
  <si>
    <t xml:space="preserve">Další předpokládané požadavky na FSR budou na projekty Podpora regionální a místní </t>
  </si>
  <si>
    <t>infrastruktury cestovního ruchu, Podpora regionálních a místních služeb cestovního</t>
  </si>
  <si>
    <t>ruchu a Kulturní dědictví Vysočiny.</t>
  </si>
  <si>
    <t>schválen a dosud nerealizován převod z FSR nebo přislíbeno spolufinancování usnesením ZK</t>
  </si>
  <si>
    <t>PLNĚNÍ PŘÍJMŮ A VÝDAJŮ ROZPOČTU KRAJE V OBDOBÍ 1 - 8/2005</t>
  </si>
  <si>
    <t xml:space="preserve">1) PLNĚNÍ PŘÍJMŮ ROZPOČTU V OBDOBÍ 1 - 8/2005 </t>
  </si>
  <si>
    <r>
      <t xml:space="preserve">VÝVOJ DAŇOVÝCH PŘÍJMŮ V OBDOBÍ  1 - 8/2005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</si>
  <si>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3) ČERPÁNÍ VÝDAJŮ ROZPOČTU PODLE KAPITOL V OBDOBÍ 1 - 8/2005</t>
  </si>
  <si>
    <t>4) ČERPÁNÍ VÝDAJŮ NA KAPITOLE KRAJSKÝ ÚŘAD V 1 - 8/2005</t>
  </si>
  <si>
    <t>5) ČERPÁNÍ VÝDAJŮ NA KAPITOLE ZASTUPITELSTVO V 1 - 8/2005</t>
  </si>
  <si>
    <r>
      <t xml:space="preserve">6) SOCIÁLNÍ FOND V OBDOBÍ 1 - 8/2005    </t>
    </r>
    <r>
      <rPr>
        <b/>
        <sz val="10"/>
        <rFont val="Arial CE"/>
        <family val="2"/>
      </rPr>
      <t>(Kč)</t>
    </r>
  </si>
  <si>
    <r>
      <t xml:space="preserve">7 a) FOND VYSOČINY V OBDOBÍ 1 - 8/2005    </t>
    </r>
    <r>
      <rPr>
        <b/>
        <sz val="10"/>
        <rFont val="Arial CE"/>
        <family val="2"/>
      </rPr>
      <t>(Kč)</t>
    </r>
  </si>
  <si>
    <r>
      <t xml:space="preserve">8) FOND STRATEGICKÝCH REZERV V OBDOBÍ 1 - 8/2005   </t>
    </r>
    <r>
      <rPr>
        <b/>
        <sz val="10"/>
        <rFont val="Arial CE"/>
        <family val="2"/>
      </rPr>
      <t>(Kč)</t>
    </r>
  </si>
  <si>
    <t xml:space="preserve">a) TECHNICKÁ POMOC SROP  1 - 8/2005    </t>
  </si>
  <si>
    <t xml:space="preserve">c) ROWANET 1 - 8/2005    </t>
  </si>
  <si>
    <t xml:space="preserve">b) BUDOVÁNÍ PARTNERSTVÍ 1 - 8/2005 </t>
  </si>
  <si>
    <t xml:space="preserve">d) INTERREG III A - TECHNICKÁ ASISTENCE 1 - 8/2005 </t>
  </si>
  <si>
    <t xml:space="preserve">e) INTERREG III C - ICHNOS 1 - 8/2005    </t>
  </si>
  <si>
    <t>g) SOCIÁLNÍ  INTEGRACE  1 - 8/2005</t>
  </si>
  <si>
    <t>f) ROZVOJ  LIDSKÝCH  ZDROJU  1 - 8/2005</t>
  </si>
  <si>
    <t>i)  SROP  - PŘIBYSLAVICE  1 - 8/2005</t>
  </si>
  <si>
    <t>h) INTERREG  IIIA  -  MORAVSKÉ  BUDĚJOVICE  1 - 8/2005</t>
  </si>
  <si>
    <t>j) INTERREG  IIIA  -  jezdectví  1 - 8/2005</t>
  </si>
  <si>
    <t xml:space="preserve">      1 - 8/2005</t>
  </si>
  <si>
    <t xml:space="preserve">11 a) Zpráva o stavu portfolia v období 1 - 8/2005 </t>
  </si>
  <si>
    <t xml:space="preserve">11 b) Zpráva o stavu portfolia v období 1 - 8/2005 </t>
  </si>
  <si>
    <t>Realizace nákupu "Studie proveditelnosti monitorovacího a informačního systému na dálnici D1"</t>
  </si>
  <si>
    <t>Dotace SFŽP - Plán vodního hospodářství kraje Vysočina</t>
  </si>
  <si>
    <t>Krajský zdravotní plán</t>
  </si>
  <si>
    <t>Muzeum Vysočiny JI a TR - dotace na zakoupení schodolezů</t>
  </si>
  <si>
    <t>Nemocnice HB - realizace projektu rozvoje ICT</t>
  </si>
  <si>
    <t>Speciální školy Chotěboř - opravy v budově školy</t>
  </si>
  <si>
    <t>SÚS HB a TR - na odstranění povodňových škod</t>
  </si>
  <si>
    <t>Odměny pro ředitele nemocnic zřizované krajem Vysočina</t>
  </si>
  <si>
    <t>ČERPÁNÍ  FONDU VYSOČINY DLE GRANTOVÝCH PROGRAMŮ           (Kč)     01- 08/2005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</si>
  <si>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</si>
  <si>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</si>
  <si>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</si>
  <si>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</si>
  <si>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</si>
  <si>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</si>
  <si>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</si>
  <si>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</si>
  <si>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</si>
  <si>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</si>
  <si>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</si>
  <si>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</si>
  <si>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</si>
  <si>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</si>
  <si>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</si>
  <si>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</si>
  <si>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</si>
  <si>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</si>
  <si>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</si>
  <si>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</si>
  <si>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</si>
  <si>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</si>
  <si>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</si>
  <si>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</si>
  <si>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</si>
  <si>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</si>
  <si>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</si>
  <si>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</si>
  <si>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</si>
  <si>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</si>
  <si>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</si>
  <si>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</si>
  <si>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</si>
  <si>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</si>
  <si>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</si>
  <si>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</si>
  <si>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</si>
  <si>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</si>
  <si>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</si>
  <si>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</si>
  <si>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</si>
  <si>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</si>
  <si>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</si>
  <si>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</si>
  <si>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</si>
  <si>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</si>
  <si>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</si>
  <si>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</si>
  <si>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</si>
  <si>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</si>
  <si>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</si>
  <si>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</si>
  <si>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</si>
  <si>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</si>
  <si>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</si>
  <si>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</si>
  <si>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</si>
  <si>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</si>
  <si>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</si>
  <si>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</si>
  <si>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</si>
  <si>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</si>
  <si>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</si>
  <si>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</si>
  <si>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</si>
  <si>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</si>
  <si>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</si>
  <si>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</si>
  <si>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</si>
  <si>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</si>
  <si>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</si>
  <si>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</si>
  <si>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</si>
  <si>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</si>
  <si>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</si>
  <si>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</si>
  <si>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</si>
  <si>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</si>
  <si>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</si>
  <si>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</si>
  <si>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</si>
  <si>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</si>
  <si>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</si>
  <si>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</si>
  <si>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</si>
  <si>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</si>
  <si>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</si>
  <si>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</si>
  <si>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</si>
  <si>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</si>
  <si>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</si>
  <si>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</si>
  <si>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</si>
  <si>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</si>
  <si>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</si>
  <si>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</si>
  <si>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</si>
  <si>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</si>
  <si>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</si>
  <si>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</si>
  <si>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</si>
  <si>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</si>
  <si>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</si>
  <si>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</si>
  <si>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</si>
  <si>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</si>
  <si>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</si>
  <si>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</si>
  <si>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</si>
  <si>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</si>
  <si>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</si>
  <si>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</si>
  <si>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</si>
  <si>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</si>
  <si>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</si>
  <si>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</si>
  <si>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</si>
  <si>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</si>
  <si>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</si>
  <si>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</si>
  <si>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</si>
  <si>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</si>
  <si>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</si>
  <si>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</si>
  <si>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</si>
  <si>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</si>
  <si>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</si>
  <si>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</si>
  <si>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</si>
  <si>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</si>
  <si>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</si>
  <si>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</si>
  <si>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 xml:space="preserve">CELKEM   </t>
  </si>
  <si>
    <t>PŘJMY DLE GRANTOVÝCH PROGRAMŮ  A ÚROKY</t>
  </si>
  <si>
    <t>. Program čís.</t>
  </si>
  <si>
    <t>Příjmy v roce 2005 z let min.</t>
  </si>
  <si>
    <t>Doprov.infrastruktura cest.ruchu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</si>
  <si>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</si>
  <si>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</si>
  <si>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</si>
  <si>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</si>
  <si>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</si>
  <si>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</si>
  <si>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</si>
  <si>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Zůstatek k 31. 8. 2005</t>
  </si>
  <si>
    <t>Disponibilní zdroje FV k 31. 8. 2005</t>
  </si>
  <si>
    <t>Disponibilní zůstatek k 31. 8. 2005</t>
  </si>
  <si>
    <t>Disponibilní zdroje FSR k 31. 8. 2005</t>
  </si>
  <si>
    <t>Ostatní zařízení vých . a vzděl. mládeže</t>
  </si>
  <si>
    <t>Daň z příjmu PO za kraj rok 2004 a Převod do sociálního fondu</t>
  </si>
  <si>
    <t>Převod části výsledku hosp. za rok 2004</t>
  </si>
  <si>
    <t>+ 45 596 533</t>
  </si>
  <si>
    <t>ZPRÁVA O STAVU A VÝVOJI PORTFOLIA</t>
  </si>
  <si>
    <t>Kraj Vysočina</t>
  </si>
  <si>
    <t>Zhodnocení od počátku roku</t>
  </si>
  <si>
    <t>Zhodnocení za poslední měsíc</t>
  </si>
  <si>
    <t>Nástroj</t>
  </si>
  <si>
    <t>Tržní cena v Kč</t>
  </si>
  <si>
    <t>Zastoupení v portfoliu</t>
  </si>
  <si>
    <t>Celková hodnota portfolia</t>
  </si>
  <si>
    <t>Dluhopisové fondy</t>
  </si>
  <si>
    <t>Dluhopisy</t>
  </si>
  <si>
    <t>Fondy peněžního trhu</t>
  </si>
  <si>
    <t>Investiční běžný účet</t>
  </si>
  <si>
    <t>Odhad celkové odměny za rok 2005</t>
  </si>
  <si>
    <t>Údaje za rok 2005</t>
  </si>
  <si>
    <t>Údaje za dobu spolupráce</t>
  </si>
  <si>
    <t>Zhodnocení po odečtení odměny</t>
  </si>
  <si>
    <t>Údaje za měsíc</t>
  </si>
  <si>
    <t>Zpracováno dne:</t>
  </si>
  <si>
    <t>Etalonem je srovnatelný výnos z 3měsíčního depozita na mezibankovním trhu</t>
  </si>
  <si>
    <t>+0,19% (+2,21% p.a.)</t>
  </si>
  <si>
    <t>+5,75% (+3,54% p.a.)</t>
  </si>
  <si>
    <t>+2,90% (4,36% p.a.)</t>
  </si>
  <si>
    <t>+3,18% (4,77% p.a.)</t>
  </si>
  <si>
    <t>-0,63% (-0,94% p.a.)</t>
  </si>
  <si>
    <t>(1,28% p.a.)</t>
  </si>
  <si>
    <t>dluhopisy s fix. kup.</t>
  </si>
  <si>
    <t>dluhopisy s var. kup.</t>
  </si>
  <si>
    <t>hotovost v CZK</t>
  </si>
  <si>
    <t>daň z příjmů právnických osob za kraje</t>
  </si>
  <si>
    <t>počet stran : 35</t>
  </si>
  <si>
    <t>RK-30-2005-30, př. 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</si>
</sst>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</numFmts>
  <fonts count="5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5"/>
      <name val="Arial CE"/>
      <family val="0"/>
    </font>
    <font>
      <sz val="1"/>
      <name val="Arial"/>
      <family val="0"/>
    </font>
    <font>
      <sz val="1.5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sz val="1.75"/>
      <name val="Arial"/>
      <family val="0"/>
    </font>
    <font>
      <sz val="8"/>
      <name val="Arial"/>
      <family val="0"/>
    </font>
    <font>
      <sz val="2.5"/>
      <name val="Arial CE"/>
      <family val="0"/>
    </font>
    <font>
      <sz val="4"/>
      <name val="Arial"/>
      <family val="0"/>
    </font>
    <font>
      <sz val="8.25"/>
      <name val="Arial"/>
      <family val="0"/>
    </font>
    <font>
      <sz val="8.7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4" borderId="10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5" fillId="4" borderId="1" xfId="0" applyFont="1" applyFill="1" applyBorder="1" applyAlignment="1">
      <alignment vertical="center"/>
    </xf>
    <xf numFmtId="3" fontId="0" fillId="7" borderId="10" xfId="0" applyNumberFormat="1" applyFill="1" applyBorder="1" applyAlignment="1">
      <alignment/>
    </xf>
    <xf numFmtId="3" fontId="2" fillId="7" borderId="13" xfId="0" applyNumberFormat="1" applyFon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/>
    </xf>
    <xf numFmtId="49" fontId="3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187" fontId="0" fillId="0" borderId="0" xfId="20" applyNumberFormat="1" applyAlignment="1">
      <alignment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3" xfId="20" applyNumberFormat="1" applyFont="1" applyFill="1" applyBorder="1" applyAlignment="1" quotePrefix="1">
      <alignment horizontal="center"/>
    </xf>
    <xf numFmtId="186" fontId="0" fillId="0" borderId="0" xfId="20" applyNumberFormat="1" applyAlignment="1">
      <alignment/>
    </xf>
    <xf numFmtId="0" fontId="0" fillId="0" borderId="1" xfId="0" applyBorder="1" applyAlignment="1">
      <alignment wrapText="1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Fill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3" xfId="0" applyFont="1" applyBorder="1" applyAlignment="1">
      <alignment horizontal="center"/>
    </xf>
    <xf numFmtId="49" fontId="2" fillId="0" borderId="3" xfId="20" applyNumberFormat="1" applyFont="1" applyBorder="1" applyAlignment="1">
      <alignment horizontal="center"/>
    </xf>
    <xf numFmtId="173" fontId="0" fillId="0" borderId="1" xfId="0" applyNumberFormat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28438"/>
        <c:crosses val="autoZero"/>
        <c:auto val="1"/>
        <c:lblOffset val="100"/>
        <c:noMultiLvlLbl val="0"/>
      </c:catAx>
      <c:valAx>
        <c:axId val="5722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22926421"/>
        <c:axId val="5011198"/>
      </c:lineChart>
      <c:catAx>
        <c:axId val="2292642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1198"/>
        <c:crosses val="autoZero"/>
        <c:auto val="1"/>
        <c:lblOffset val="0"/>
        <c:noMultiLvlLbl val="0"/>
      </c:catAx>
      <c:valAx>
        <c:axId val="501119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2642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'[6]List1'!$C$22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'[6]List1'!$C$23:$C$26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5100783"/>
        <c:axId val="3253864"/>
      </c:lineChart>
      <c:catAx>
        <c:axId val="4510078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3864"/>
        <c:crosses val="autoZero"/>
        <c:auto val="1"/>
        <c:lblOffset val="0"/>
        <c:noMultiLvlLbl val="0"/>
      </c:catAx>
      <c:valAx>
        <c:axId val="325386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078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'[6]List1'!$C$22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'[6]List1'!$C$23:$C$26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29284777"/>
        <c:axId val="62236402"/>
      </c:lineChart>
      <c:catAx>
        <c:axId val="2928477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236402"/>
        <c:crosses val="autoZero"/>
        <c:auto val="1"/>
        <c:lblOffset val="0"/>
        <c:noMultiLvlLbl val="0"/>
      </c:catAx>
      <c:valAx>
        <c:axId val="6223640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8477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256707"/>
        <c:axId val="7983772"/>
      </c:lineChart>
      <c:catAx>
        <c:axId val="2325670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83772"/>
        <c:crosses val="autoZero"/>
        <c:auto val="1"/>
        <c:lblOffset val="0"/>
        <c:tickLblSkip val="3"/>
        <c:noMultiLvlLbl val="0"/>
      </c:catAx>
      <c:valAx>
        <c:axId val="798377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5670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625"/>
          <c:w val="0.35325"/>
          <c:h val="0.49075"/>
        </c:manualLayout>
      </c:layout>
      <c:pie3DChart>
        <c:varyColors val="1"/>
        <c:ser>
          <c:idx val="0"/>
          <c:order val="0"/>
          <c:tx>
            <c:strRef>
              <c:f>'[3]List1'!$C$22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93025"/>
        </c:manualLayout>
      </c:layout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</c:numCache>
            </c:numRef>
          </c:val>
          <c:smooth val="0"/>
        </c:ser>
        <c:axId val="4745085"/>
        <c:axId val="42705766"/>
      </c:lineChart>
      <c:catAx>
        <c:axId val="474508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05766"/>
        <c:crosses val="autoZero"/>
        <c:auto val="1"/>
        <c:lblOffset val="0"/>
        <c:tickLblSkip val="3"/>
        <c:noMultiLvlLbl val="0"/>
      </c:catAx>
      <c:valAx>
        <c:axId val="4270576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508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265"/>
          <c:w val="0.22975"/>
          <c:h val="0.13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2"/>
          <c:w val="0.881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1872"/>
        <c:crossesAt val="0"/>
        <c:auto val="1"/>
        <c:lblOffset val="100"/>
        <c:noMultiLvlLbl val="0"/>
      </c:catAx>
      <c:valAx>
        <c:axId val="49918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8458"/>
        <c:crosses val="autoZero"/>
        <c:auto val="1"/>
        <c:lblOffset val="100"/>
        <c:noMultiLvlLbl val="0"/>
      </c:catAx>
      <c:valAx>
        <c:axId val="1688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196123"/>
        <c:axId val="2547380"/>
      </c:lineChart>
      <c:catAx>
        <c:axId val="1519612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7380"/>
        <c:crosses val="autoZero"/>
        <c:auto val="1"/>
        <c:lblOffset val="0"/>
        <c:tickLblSkip val="3"/>
        <c:noMultiLvlLbl val="0"/>
      </c:catAx>
      <c:valAx>
        <c:axId val="254738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9612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'[7]List1'!$B$18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'[7]List1'!$B$19:$B$22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image" Target="../media/image3.png" /><Relationship Id="rId1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85725</xdr:rowOff>
    </xdr:from>
    <xdr:to>
      <xdr:col>6</xdr:col>
      <xdr:colOff>457200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0" y="11449050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68</xdr:row>
      <xdr:rowOff>85725</xdr:rowOff>
    </xdr:from>
    <xdr:to>
      <xdr:col>15</xdr:col>
      <xdr:colOff>390525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419725" y="11449050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12</xdr:row>
      <xdr:rowOff>47625</xdr:rowOff>
    </xdr:from>
    <xdr:to>
      <xdr:col>15</xdr:col>
      <xdr:colOff>600075</xdr:colOff>
      <xdr:row>36</xdr:row>
      <xdr:rowOff>123825</xdr:rowOff>
    </xdr:to>
    <xdr:graphicFrame>
      <xdr:nvGraphicFramePr>
        <xdr:cNvPr id="3" name="Chart 3"/>
        <xdr:cNvGraphicFramePr/>
      </xdr:nvGraphicFramePr>
      <xdr:xfrm>
        <a:off x="9525" y="2152650"/>
        <a:ext cx="109632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28575</xdr:rowOff>
    </xdr:from>
    <xdr:to>
      <xdr:col>7</xdr:col>
      <xdr:colOff>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0" y="113442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1666875</xdr:colOff>
      <xdr:row>1</xdr:row>
      <xdr:rowOff>0</xdr:rowOff>
    </xdr:to>
    <xdr:graphicFrame>
      <xdr:nvGraphicFramePr>
        <xdr:cNvPr id="1" name="Chart 13"/>
        <xdr:cNvGraphicFramePr/>
      </xdr:nvGraphicFramePr>
      <xdr:xfrm>
        <a:off x="9525" y="22860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2" name="Chart 15"/>
        <xdr:cNvGraphicFramePr/>
      </xdr:nvGraphicFramePr>
      <xdr:xfrm>
        <a:off x="0" y="228600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85725</xdr:colOff>
      <xdr:row>2</xdr:row>
      <xdr:rowOff>47625</xdr:rowOff>
    </xdr:from>
    <xdr:to>
      <xdr:col>2</xdr:col>
      <xdr:colOff>1590675</xdr:colOff>
      <xdr:row>4</xdr:row>
      <xdr:rowOff>133350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438150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1647825</xdr:colOff>
      <xdr:row>53</xdr:row>
      <xdr:rowOff>114300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05350"/>
          <a:ext cx="6134100" cy="432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1666875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695325" y="0"/>
        <a:ext cx="614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685800" y="0"/>
        <a:ext cx="6162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27</xdr:row>
      <xdr:rowOff>133350</xdr:rowOff>
    </xdr:from>
    <xdr:to>
      <xdr:col>3</xdr:col>
      <xdr:colOff>1666875</xdr:colOff>
      <xdr:row>38</xdr:row>
      <xdr:rowOff>19050</xdr:rowOff>
    </xdr:to>
    <xdr:graphicFrame>
      <xdr:nvGraphicFramePr>
        <xdr:cNvPr id="10" name="Chart 21"/>
        <xdr:cNvGraphicFramePr/>
      </xdr:nvGraphicFramePr>
      <xdr:xfrm>
        <a:off x="695325" y="4838700"/>
        <a:ext cx="6143625" cy="1666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3</xdr:col>
      <xdr:colOff>438150</xdr:colOff>
      <xdr:row>2</xdr:row>
      <xdr:rowOff>9525</xdr:rowOff>
    </xdr:from>
    <xdr:to>
      <xdr:col>3</xdr:col>
      <xdr:colOff>1666875</xdr:colOff>
      <xdr:row>3</xdr:row>
      <xdr:rowOff>247650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0225" y="400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104775</xdr:rowOff>
    </xdr:from>
    <xdr:to>
      <xdr:col>4</xdr:col>
      <xdr:colOff>0</xdr:colOff>
      <xdr:row>53</xdr:row>
      <xdr:rowOff>95250</xdr:rowOff>
    </xdr:to>
    <xdr:graphicFrame>
      <xdr:nvGraphicFramePr>
        <xdr:cNvPr id="12" name="Chart 23"/>
        <xdr:cNvGraphicFramePr/>
      </xdr:nvGraphicFramePr>
      <xdr:xfrm>
        <a:off x="685800" y="6591300"/>
        <a:ext cx="61626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5">
        <row r="7">
          <cell r="D7">
            <v>40020732.26</v>
          </cell>
        </row>
        <row r="11">
          <cell r="B11" t="str">
            <v>Portfolio</v>
          </cell>
          <cell r="E11" t="str">
            <v>Etalon (3M PRIBID)</v>
          </cell>
        </row>
        <row r="28">
          <cell r="D28">
            <v>1269797.6999999955</v>
          </cell>
        </row>
        <row r="41">
          <cell r="D41">
            <v>109508.27413839391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5">
        <row r="8">
          <cell r="L8">
            <v>-1249065.44</v>
          </cell>
        </row>
        <row r="20">
          <cell r="C20">
            <v>41197783.73</v>
          </cell>
        </row>
        <row r="21">
          <cell r="C21">
            <v>40020732.26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804</v>
      </c>
      <c r="E1" s="289"/>
      <c r="F1" s="2"/>
    </row>
    <row r="2" spans="4:6" ht="12.75">
      <c r="D2" s="2" t="s">
        <v>803</v>
      </c>
      <c r="E2" s="289"/>
      <c r="F2" s="2"/>
    </row>
    <row r="3" spans="4:5" ht="12.75">
      <c r="D3" s="578"/>
      <c r="E3" s="578"/>
    </row>
    <row r="4" spans="4:5" ht="12.75">
      <c r="D4" s="578"/>
      <c r="E4" s="578"/>
    </row>
    <row r="5" spans="1:9" ht="18">
      <c r="A5" s="579" t="s">
        <v>591</v>
      </c>
      <c r="B5" s="579"/>
      <c r="C5" s="579"/>
      <c r="D5" s="579"/>
      <c r="E5" s="579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375</v>
      </c>
      <c r="B10" s="250">
        <v>6739066</v>
      </c>
      <c r="C10" s="250">
        <f>C81</f>
        <v>7252447</v>
      </c>
      <c r="D10" s="453">
        <f>D81</f>
        <v>5068132</v>
      </c>
      <c r="E10" s="63">
        <f>+D10/C10*100</f>
        <v>69.88168269275184</v>
      </c>
      <c r="I10" s="15"/>
    </row>
    <row r="11" spans="1:7" ht="12.75">
      <c r="A11" s="23" t="s">
        <v>415</v>
      </c>
      <c r="B11" s="250">
        <v>41425</v>
      </c>
      <c r="C11" s="250">
        <v>166155</v>
      </c>
      <c r="D11" s="453">
        <v>83979</v>
      </c>
      <c r="E11" s="63">
        <f>+D11/C11*100</f>
        <v>50.54256567662725</v>
      </c>
      <c r="G11" s="285"/>
    </row>
    <row r="12" spans="1:7" s="2" customFormat="1" ht="12.75">
      <c r="A12" s="121" t="s">
        <v>373</v>
      </c>
      <c r="B12" s="272">
        <f>SUM(B10:B11)</f>
        <v>6780491</v>
      </c>
      <c r="C12" s="272">
        <f>C10+C11</f>
        <v>7418602</v>
      </c>
      <c r="D12" s="272">
        <f>D10+D11</f>
        <v>5152111</v>
      </c>
      <c r="E12" s="123">
        <f>+D12/C12*100</f>
        <v>69.44854300041976</v>
      </c>
      <c r="G12" s="353"/>
    </row>
    <row r="13" spans="1:5" ht="12.75">
      <c r="A13" s="23" t="s">
        <v>374</v>
      </c>
      <c r="B13" s="250">
        <v>6780491</v>
      </c>
      <c r="C13" s="28">
        <f>C7+C8+C12</f>
        <v>7418602</v>
      </c>
      <c r="D13" s="250">
        <f>'VÝDAJE - kapitoly'!F27</f>
        <v>4454306</v>
      </c>
      <c r="E13" s="63">
        <f>+D13/C13*100</f>
        <v>60.04239073615217</v>
      </c>
    </row>
    <row r="14" spans="1:5" ht="12.75">
      <c r="A14" s="121" t="s">
        <v>317</v>
      </c>
      <c r="B14" s="122">
        <f>B12</f>
        <v>6780491</v>
      </c>
      <c r="C14" s="122">
        <f>SUM(C13)</f>
        <v>7418602</v>
      </c>
      <c r="D14" s="272">
        <f>D13</f>
        <v>4454306</v>
      </c>
      <c r="E14" s="269">
        <f>+D14/C14*100</f>
        <v>60.04239073615217</v>
      </c>
    </row>
    <row r="15" spans="1:5" s="2" customFormat="1" ht="12.75">
      <c r="A15" s="34" t="s">
        <v>420</v>
      </c>
      <c r="B15" s="28">
        <f>B12-B13</f>
        <v>0</v>
      </c>
      <c r="C15" s="28">
        <f>C12-C13</f>
        <v>0</v>
      </c>
      <c r="D15" s="28">
        <f>D12-D14</f>
        <v>697805</v>
      </c>
      <c r="E15" s="389" t="s">
        <v>313</v>
      </c>
    </row>
    <row r="16" spans="1:5" ht="12.75">
      <c r="A16" s="439" t="s">
        <v>502</v>
      </c>
      <c r="B16" s="440"/>
      <c r="C16" s="441"/>
      <c r="D16" s="441"/>
      <c r="E16" s="442"/>
    </row>
    <row r="17" spans="1:5" ht="12.75">
      <c r="A17" s="443" t="s">
        <v>504</v>
      </c>
      <c r="B17" s="129"/>
      <c r="C17" s="444"/>
      <c r="D17" s="444"/>
      <c r="E17" s="442"/>
    </row>
    <row r="18" spans="1:10" ht="12.75">
      <c r="A18" s="443" t="s">
        <v>503</v>
      </c>
      <c r="B18" s="445"/>
      <c r="C18" s="446"/>
      <c r="D18" s="446"/>
      <c r="E18" s="447"/>
      <c r="G18" s="133"/>
      <c r="J18" s="2"/>
    </row>
    <row r="19" spans="1:5" ht="12.75">
      <c r="A19" s="443"/>
      <c r="B19" s="445"/>
      <c r="C19" s="446"/>
      <c r="D19" s="446"/>
      <c r="E19" s="447"/>
    </row>
    <row r="20" spans="2:4" ht="12.75">
      <c r="B20" s="29"/>
      <c r="C20" s="25"/>
      <c r="D20" s="25"/>
    </row>
    <row r="21" spans="1:5" ht="18">
      <c r="A21" s="66" t="s">
        <v>592</v>
      </c>
      <c r="B21" s="107"/>
      <c r="C21" s="108"/>
      <c r="D21" s="29"/>
      <c r="E21" s="102" t="s">
        <v>106</v>
      </c>
    </row>
    <row r="22" spans="2:4" ht="12.75">
      <c r="B22" s="29"/>
      <c r="C22" s="84"/>
      <c r="D22" s="29"/>
    </row>
    <row r="23" spans="1:4" ht="12.75">
      <c r="A23" s="65" t="s">
        <v>104</v>
      </c>
      <c r="B23" s="29"/>
      <c r="C23" s="84"/>
      <c r="D23" s="29"/>
    </row>
    <row r="24" spans="2:4" ht="12.75">
      <c r="B24" s="29"/>
      <c r="C24" s="84"/>
      <c r="D24" s="29"/>
    </row>
    <row r="25" spans="1:6" ht="26.25" customHeight="1">
      <c r="A25" s="5" t="s">
        <v>0</v>
      </c>
      <c r="B25" s="50" t="s">
        <v>126</v>
      </c>
      <c r="C25" s="59" t="s">
        <v>127</v>
      </c>
      <c r="D25" s="5" t="s">
        <v>2</v>
      </c>
      <c r="E25" s="51" t="s">
        <v>128</v>
      </c>
      <c r="F25" t="s">
        <v>252</v>
      </c>
    </row>
    <row r="26" spans="1:5" ht="12.75">
      <c r="A26" s="106" t="s">
        <v>99</v>
      </c>
      <c r="B26" s="429">
        <v>679084</v>
      </c>
      <c r="C26" s="429">
        <v>679084</v>
      </c>
      <c r="D26" s="484">
        <v>435699</v>
      </c>
      <c r="E26" s="32">
        <f aca="true" t="shared" si="0" ref="E26:E55">+D26/C26*100</f>
        <v>64.15980939029635</v>
      </c>
    </row>
    <row r="27" spans="1:5" ht="12.75">
      <c r="A27" s="105" t="s">
        <v>7</v>
      </c>
      <c r="B27" s="429">
        <v>113181</v>
      </c>
      <c r="C27" s="429">
        <v>113181</v>
      </c>
      <c r="D27" s="484">
        <v>73068</v>
      </c>
      <c r="E27" s="32">
        <f t="shared" si="0"/>
        <v>64.5585389773902</v>
      </c>
    </row>
    <row r="28" spans="1:5" ht="12.75">
      <c r="A28" s="105" t="s">
        <v>8</v>
      </c>
      <c r="B28" s="429">
        <v>47884</v>
      </c>
      <c r="C28" s="429">
        <v>47884</v>
      </c>
      <c r="D28" s="484">
        <v>25794</v>
      </c>
      <c r="E28" s="32">
        <f t="shared" si="0"/>
        <v>53.86768022721577</v>
      </c>
    </row>
    <row r="29" spans="1:5" ht="12.75">
      <c r="A29" s="105" t="s">
        <v>9</v>
      </c>
      <c r="B29" s="429">
        <v>719506</v>
      </c>
      <c r="C29" s="429">
        <v>719506</v>
      </c>
      <c r="D29" s="484">
        <v>540889</v>
      </c>
      <c r="E29" s="32">
        <f t="shared" si="0"/>
        <v>75.17505065975823</v>
      </c>
    </row>
    <row r="30" spans="1:5" ht="12.75">
      <c r="A30" s="105" t="s">
        <v>802</v>
      </c>
      <c r="B30" s="429">
        <v>0</v>
      </c>
      <c r="C30" s="429">
        <v>62942</v>
      </c>
      <c r="D30" s="484">
        <v>62943</v>
      </c>
      <c r="E30" s="32">
        <f t="shared" si="0"/>
        <v>100.00158876425915</v>
      </c>
    </row>
    <row r="31" spans="1:5" ht="12.75">
      <c r="A31" s="105" t="s">
        <v>10</v>
      </c>
      <c r="B31" s="429">
        <v>1361279</v>
      </c>
      <c r="C31" s="429">
        <v>1361279</v>
      </c>
      <c r="D31" s="484">
        <v>827333</v>
      </c>
      <c r="E31" s="32">
        <f t="shared" si="0"/>
        <v>60.77615242723938</v>
      </c>
    </row>
    <row r="32" spans="1:6" ht="12.75">
      <c r="A32" s="270" t="s">
        <v>3</v>
      </c>
      <c r="B32" s="429">
        <v>1000</v>
      </c>
      <c r="C32" s="429">
        <v>1000</v>
      </c>
      <c r="D32" s="484">
        <v>816</v>
      </c>
      <c r="E32" s="271">
        <f t="shared" si="0"/>
        <v>81.6</v>
      </c>
      <c r="F32" t="s">
        <v>249</v>
      </c>
    </row>
    <row r="33" spans="1:5" ht="12.75">
      <c r="A33" s="121" t="s">
        <v>328</v>
      </c>
      <c r="B33" s="122">
        <f>SUM(B26:B32)</f>
        <v>2921934</v>
      </c>
      <c r="C33" s="122">
        <f>SUM(C26:C32)</f>
        <v>2984876</v>
      </c>
      <c r="D33" s="374">
        <f>SUM(D26:D32)</f>
        <v>1966542</v>
      </c>
      <c r="E33" s="269">
        <f t="shared" si="0"/>
        <v>65.88354089081088</v>
      </c>
    </row>
    <row r="34" spans="1:5" ht="12.75">
      <c r="A34" s="121"/>
      <c r="B34" s="122"/>
      <c r="C34" s="122"/>
      <c r="D34" s="122"/>
      <c r="E34" s="32"/>
    </row>
    <row r="35" spans="1:7" ht="12.75">
      <c r="A35" s="34" t="s">
        <v>318</v>
      </c>
      <c r="B35" s="28">
        <v>500</v>
      </c>
      <c r="C35" s="28">
        <v>2850</v>
      </c>
      <c r="D35" s="431">
        <v>2705</v>
      </c>
      <c r="E35" s="32">
        <f t="shared" si="0"/>
        <v>94.91228070175438</v>
      </c>
      <c r="G35" s="313"/>
    </row>
    <row r="36" spans="1:5" ht="12.75">
      <c r="A36" s="34" t="s">
        <v>312</v>
      </c>
      <c r="B36" s="28">
        <v>8000</v>
      </c>
      <c r="C36" s="28">
        <v>8000</v>
      </c>
      <c r="D36" s="431">
        <v>10251</v>
      </c>
      <c r="E36" s="32">
        <f t="shared" si="0"/>
        <v>128.1375</v>
      </c>
    </row>
    <row r="37" spans="1:6" ht="12" customHeight="1">
      <c r="A37" s="23" t="s">
        <v>4</v>
      </c>
      <c r="B37" s="28">
        <v>49167</v>
      </c>
      <c r="C37" s="28">
        <v>62172</v>
      </c>
      <c r="D37" s="431">
        <v>33080</v>
      </c>
      <c r="E37" s="32">
        <f>+D37/C37*100</f>
        <v>53.2072315511806</v>
      </c>
      <c r="F37" t="s">
        <v>250</v>
      </c>
    </row>
    <row r="38" spans="1:7" ht="11.25" customHeight="1">
      <c r="A38" s="23" t="s">
        <v>491</v>
      </c>
      <c r="B38" s="28">
        <v>137155</v>
      </c>
      <c r="C38" s="28">
        <v>41513</v>
      </c>
      <c r="D38" s="431">
        <v>15077</v>
      </c>
      <c r="E38" s="32">
        <f t="shared" si="0"/>
        <v>36.31874352612435</v>
      </c>
      <c r="G38" s="313"/>
    </row>
    <row r="39" spans="1:7" ht="11.25" customHeight="1">
      <c r="A39" s="23" t="s">
        <v>489</v>
      </c>
      <c r="B39" s="28">
        <v>0</v>
      </c>
      <c r="C39" s="28">
        <v>789</v>
      </c>
      <c r="D39" s="431">
        <v>799</v>
      </c>
      <c r="E39" s="32">
        <f t="shared" si="0"/>
        <v>101.26742712294043</v>
      </c>
      <c r="G39" s="313"/>
    </row>
    <row r="40" spans="1:7" ht="11.25" customHeight="1">
      <c r="A40" s="23" t="s">
        <v>492</v>
      </c>
      <c r="B40" s="28">
        <v>0</v>
      </c>
      <c r="C40" s="28">
        <v>196</v>
      </c>
      <c r="D40" s="280">
        <v>351</v>
      </c>
      <c r="E40" s="32">
        <f t="shared" si="0"/>
        <v>179.08163265306123</v>
      </c>
      <c r="G40" s="313"/>
    </row>
    <row r="41" spans="1:7" ht="11.25" customHeight="1">
      <c r="A41" s="23" t="s">
        <v>490</v>
      </c>
      <c r="B41" s="28">
        <v>0</v>
      </c>
      <c r="C41" s="28">
        <v>136141</v>
      </c>
      <c r="D41" s="280">
        <v>46184</v>
      </c>
      <c r="E41" s="32">
        <f t="shared" si="0"/>
        <v>33.92365268361478</v>
      </c>
      <c r="G41" s="313"/>
    </row>
    <row r="42" spans="1:9" ht="12.75">
      <c r="A42" s="23" t="s">
        <v>488</v>
      </c>
      <c r="B42" s="28">
        <v>12000</v>
      </c>
      <c r="C42" s="28">
        <v>12000</v>
      </c>
      <c r="D42" s="280">
        <v>8658</v>
      </c>
      <c r="E42" s="32">
        <f t="shared" si="0"/>
        <v>72.15</v>
      </c>
      <c r="H42">
        <v>2143</v>
      </c>
      <c r="I42">
        <v>2</v>
      </c>
    </row>
    <row r="43" spans="1:5" ht="12.75">
      <c r="A43" s="23" t="s">
        <v>542</v>
      </c>
      <c r="B43" s="28">
        <v>0</v>
      </c>
      <c r="C43" s="28">
        <v>310</v>
      </c>
      <c r="D43" s="280">
        <v>310</v>
      </c>
      <c r="E43" s="32">
        <f t="shared" si="0"/>
        <v>100</v>
      </c>
    </row>
    <row r="44" spans="1:5" ht="12.75">
      <c r="A44" s="23" t="s">
        <v>390</v>
      </c>
      <c r="B44" s="28">
        <v>0</v>
      </c>
      <c r="C44" s="28">
        <v>2900</v>
      </c>
      <c r="D44" s="280">
        <v>2900</v>
      </c>
      <c r="E44" s="32">
        <f t="shared" si="0"/>
        <v>100</v>
      </c>
    </row>
    <row r="45" spans="1:5" ht="12.75">
      <c r="A45" s="23" t="s">
        <v>513</v>
      </c>
      <c r="B45" s="28">
        <v>0</v>
      </c>
      <c r="C45" s="28">
        <v>7</v>
      </c>
      <c r="D45" s="280">
        <v>0</v>
      </c>
      <c r="E45" s="32">
        <v>0</v>
      </c>
    </row>
    <row r="46" spans="1:9" ht="12.75">
      <c r="A46" s="23" t="s">
        <v>348</v>
      </c>
      <c r="B46" s="28">
        <v>0</v>
      </c>
      <c r="C46" s="28">
        <v>0</v>
      </c>
      <c r="D46" s="431">
        <v>2530</v>
      </c>
      <c r="E46" s="32" t="s">
        <v>313</v>
      </c>
      <c r="H46">
        <v>2329</v>
      </c>
      <c r="I46">
        <v>1022</v>
      </c>
    </row>
    <row r="47" spans="1:5" ht="12.75">
      <c r="A47" s="121" t="s">
        <v>329</v>
      </c>
      <c r="B47" s="122">
        <f>SUM(B35:B46)</f>
        <v>206822</v>
      </c>
      <c r="C47" s="122">
        <f>SUM(C35:C46)</f>
        <v>266878</v>
      </c>
      <c r="D47" s="374">
        <f>SUM(D35:D46)</f>
        <v>122845</v>
      </c>
      <c r="E47" s="134">
        <f t="shared" si="0"/>
        <v>46.03039591124034</v>
      </c>
    </row>
    <row r="48" spans="1:10" ht="12.75">
      <c r="A48" s="121"/>
      <c r="B48" s="122"/>
      <c r="C48" s="122"/>
      <c r="D48" s="374"/>
      <c r="E48" s="134"/>
      <c r="J48" s="133"/>
    </row>
    <row r="49" spans="1:10" ht="12.75">
      <c r="A49" s="23" t="s">
        <v>358</v>
      </c>
      <c r="B49" s="28">
        <v>0</v>
      </c>
      <c r="C49" s="28">
        <v>6292</v>
      </c>
      <c r="D49" s="431">
        <v>6920</v>
      </c>
      <c r="E49" s="314">
        <f t="shared" si="0"/>
        <v>109.98092816274634</v>
      </c>
      <c r="J49" s="133"/>
    </row>
    <row r="50" spans="1:5" ht="12.75">
      <c r="A50" s="23" t="s">
        <v>378</v>
      </c>
      <c r="B50" s="28">
        <v>344686</v>
      </c>
      <c r="C50" s="28">
        <v>344686</v>
      </c>
      <c r="D50" s="453">
        <v>229792</v>
      </c>
      <c r="E50" s="32">
        <f t="shared" si="0"/>
        <v>66.66705349216389</v>
      </c>
    </row>
    <row r="51" spans="1:5" ht="12.75">
      <c r="A51" s="23" t="s">
        <v>332</v>
      </c>
      <c r="B51" s="28">
        <v>3260624</v>
      </c>
      <c r="C51" s="28">
        <v>3559692</v>
      </c>
      <c r="D51" s="431">
        <v>2707419</v>
      </c>
      <c r="E51" s="32">
        <f t="shared" si="0"/>
        <v>76.05767577644357</v>
      </c>
    </row>
    <row r="52" spans="1:10" ht="12.75">
      <c r="A52" s="23" t="s">
        <v>466</v>
      </c>
      <c r="B52" s="28">
        <v>0</v>
      </c>
      <c r="C52" s="28">
        <v>6000</v>
      </c>
      <c r="D52" s="431">
        <v>4000</v>
      </c>
      <c r="E52" s="32">
        <f t="shared" si="0"/>
        <v>66.66666666666666</v>
      </c>
      <c r="J52" s="133"/>
    </row>
    <row r="53" spans="1:5" ht="12.75">
      <c r="A53" s="23" t="s">
        <v>467</v>
      </c>
      <c r="B53" s="28">
        <v>0</v>
      </c>
      <c r="C53" s="28">
        <v>2064</v>
      </c>
      <c r="D53" s="431">
        <v>563</v>
      </c>
      <c r="E53" s="32">
        <f t="shared" si="0"/>
        <v>27.277131782945734</v>
      </c>
    </row>
    <row r="54" spans="1:5" ht="25.5">
      <c r="A54" s="273" t="s">
        <v>330</v>
      </c>
      <c r="B54" s="272">
        <f>SUM(B49:B53)</f>
        <v>3605310</v>
      </c>
      <c r="C54" s="272">
        <f>SUM(C49:C53)</f>
        <v>3918734</v>
      </c>
      <c r="D54" s="272">
        <f>SUM(D49:D53)</f>
        <v>2948694</v>
      </c>
      <c r="E54" s="269">
        <f t="shared" si="0"/>
        <v>75.24608712915956</v>
      </c>
    </row>
    <row r="55" spans="1:5" ht="12.75">
      <c r="A55" s="3" t="s">
        <v>5</v>
      </c>
      <c r="B55" s="9">
        <f>B33+B47+B54</f>
        <v>6734066</v>
      </c>
      <c r="C55" s="9">
        <f>C33+C47+C54</f>
        <v>7170488</v>
      </c>
      <c r="D55" s="9">
        <f>D33+D47+D54</f>
        <v>5038081</v>
      </c>
      <c r="E55" s="27">
        <f t="shared" si="0"/>
        <v>70.26134065073396</v>
      </c>
    </row>
    <row r="56" spans="1:5" s="29" customFormat="1" ht="14.25">
      <c r="A56" s="286"/>
      <c r="B56" s="287"/>
      <c r="C56" s="287"/>
      <c r="D56" s="287"/>
      <c r="E56" s="288"/>
    </row>
    <row r="57" spans="1:5" s="29" customFormat="1" ht="14.25">
      <c r="A57" s="286"/>
      <c r="B57" s="287"/>
      <c r="C57" s="287"/>
      <c r="D57" s="400"/>
      <c r="E57" s="288"/>
    </row>
    <row r="58" spans="1:5" s="29" customFormat="1" ht="12.75">
      <c r="A58" s="295" t="s">
        <v>347</v>
      </c>
      <c r="B58" s="18"/>
      <c r="C58" s="18"/>
      <c r="D58" s="18"/>
      <c r="E58" s="297"/>
    </row>
    <row r="59" spans="1:5" s="29" customFormat="1" ht="12.75">
      <c r="A59" s="295"/>
      <c r="B59" s="18"/>
      <c r="C59" s="18"/>
      <c r="D59" s="18"/>
      <c r="E59" s="297"/>
    </row>
    <row r="60" spans="1:5" s="29" customFormat="1" ht="12.75">
      <c r="A60" s="23" t="s">
        <v>333</v>
      </c>
      <c r="B60" s="28">
        <v>0</v>
      </c>
      <c r="C60" s="28">
        <v>0</v>
      </c>
      <c r="D60" s="280">
        <v>466</v>
      </c>
      <c r="E60" s="32" t="s">
        <v>313</v>
      </c>
    </row>
    <row r="61" spans="1:5" s="29" customFormat="1" ht="12.75">
      <c r="A61" s="385" t="s">
        <v>416</v>
      </c>
      <c r="B61" s="28">
        <v>0</v>
      </c>
      <c r="C61" s="28">
        <v>0</v>
      </c>
      <c r="D61" s="280">
        <v>456</v>
      </c>
      <c r="E61" s="32" t="s">
        <v>313</v>
      </c>
    </row>
    <row r="62" spans="1:7" s="29" customFormat="1" ht="12.75">
      <c r="A62" s="23" t="s">
        <v>403</v>
      </c>
      <c r="B62" s="28">
        <v>0</v>
      </c>
      <c r="C62" s="28">
        <v>0</v>
      </c>
      <c r="D62" s="280">
        <v>979</v>
      </c>
      <c r="E62" s="314" t="s">
        <v>313</v>
      </c>
      <c r="G62" s="133"/>
    </row>
    <row r="63" spans="1:7" s="29" customFormat="1" ht="12.75">
      <c r="A63" s="23" t="s">
        <v>520</v>
      </c>
      <c r="B63" s="28">
        <v>0</v>
      </c>
      <c r="C63" s="28">
        <v>0</v>
      </c>
      <c r="D63" s="280">
        <v>521</v>
      </c>
      <c r="E63" s="314" t="s">
        <v>313</v>
      </c>
      <c r="G63" s="133"/>
    </row>
    <row r="64" spans="1:7" s="29" customFormat="1" ht="12.75">
      <c r="A64" s="23" t="s">
        <v>538</v>
      </c>
      <c r="B64" s="28">
        <v>0</v>
      </c>
      <c r="C64" s="28">
        <v>0</v>
      </c>
      <c r="D64" s="280">
        <v>108</v>
      </c>
      <c r="E64" s="32" t="s">
        <v>313</v>
      </c>
      <c r="G64" s="133"/>
    </row>
    <row r="65" spans="1:5" s="29" customFormat="1" ht="12.75">
      <c r="A65" s="3" t="s">
        <v>346</v>
      </c>
      <c r="B65" s="9">
        <v>0</v>
      </c>
      <c r="C65" s="9">
        <f>SUM(C60:C63)</f>
        <v>0</v>
      </c>
      <c r="D65" s="9">
        <f>SUM(D60:D64)</f>
        <v>2530</v>
      </c>
      <c r="E65" s="10" t="s">
        <v>313</v>
      </c>
    </row>
    <row r="66" spans="1:5" s="29" customFormat="1" ht="12.75">
      <c r="A66" s="103"/>
      <c r="B66" s="18"/>
      <c r="C66" s="18"/>
      <c r="D66" s="18"/>
      <c r="E66" s="31"/>
    </row>
    <row r="67" spans="1:4" ht="12.75">
      <c r="A67" s="65" t="s">
        <v>105</v>
      </c>
      <c r="B67" s="29"/>
      <c r="C67" s="84"/>
      <c r="D67" s="29"/>
    </row>
    <row r="68" spans="2:4" ht="12.75">
      <c r="B68" s="29"/>
      <c r="C68" s="84"/>
      <c r="D68" s="29"/>
    </row>
    <row r="69" spans="1:5" ht="25.5" customHeight="1">
      <c r="A69" s="5" t="s">
        <v>0</v>
      </c>
      <c r="B69" s="50" t="s">
        <v>126</v>
      </c>
      <c r="C69" s="59" t="s">
        <v>127</v>
      </c>
      <c r="D69" s="5" t="s">
        <v>2</v>
      </c>
      <c r="E69" s="51" t="s">
        <v>128</v>
      </c>
    </row>
    <row r="70" spans="1:5" ht="12.75">
      <c r="A70" s="23" t="s">
        <v>136</v>
      </c>
      <c r="B70" s="250">
        <v>2000</v>
      </c>
      <c r="C70" s="26">
        <v>2000</v>
      </c>
      <c r="D70" s="280">
        <v>7317</v>
      </c>
      <c r="E70" s="63">
        <f>+D70/C70*100</f>
        <v>365.85</v>
      </c>
    </row>
    <row r="71" spans="1:6" ht="12.75">
      <c r="A71" s="23" t="s">
        <v>137</v>
      </c>
      <c r="B71" s="250">
        <v>3000</v>
      </c>
      <c r="C71" s="26">
        <v>3000</v>
      </c>
      <c r="D71" s="280">
        <v>14150</v>
      </c>
      <c r="E71" s="63">
        <f>+D71/C71*100</f>
        <v>471.6666666666667</v>
      </c>
      <c r="F71" t="s">
        <v>251</v>
      </c>
    </row>
    <row r="72" spans="1:5" ht="12.75">
      <c r="A72" s="23" t="s">
        <v>404</v>
      </c>
      <c r="B72" s="29">
        <v>0</v>
      </c>
      <c r="C72" s="26">
        <v>2536</v>
      </c>
      <c r="D72" s="453">
        <v>3086</v>
      </c>
      <c r="E72" s="63">
        <f>+D72/C72*100</f>
        <v>121.68769716088327</v>
      </c>
    </row>
    <row r="73" spans="1:5" ht="12.75">
      <c r="A73" s="121" t="s">
        <v>331</v>
      </c>
      <c r="B73" s="272">
        <f>SUM(B70:B72)</f>
        <v>5000</v>
      </c>
      <c r="C73" s="272">
        <f>SUM(C70:C72)</f>
        <v>7536</v>
      </c>
      <c r="D73" s="454">
        <f>SUM(D70:D72)</f>
        <v>24553</v>
      </c>
      <c r="E73" s="123">
        <f>+D73/C73*100</f>
        <v>325.8094479830149</v>
      </c>
    </row>
    <row r="74" spans="1:5" ht="12.75">
      <c r="A74" s="121"/>
      <c r="B74" s="272"/>
      <c r="C74" s="122"/>
      <c r="D74" s="374"/>
      <c r="E74" s="123"/>
    </row>
    <row r="75" spans="1:5" ht="12.75">
      <c r="A75" s="23" t="s">
        <v>349</v>
      </c>
      <c r="B75" s="250">
        <v>0</v>
      </c>
      <c r="C75" s="26">
        <v>72731</v>
      </c>
      <c r="D75" s="280">
        <v>3806</v>
      </c>
      <c r="E75" s="63">
        <f>+D75/C75*100</f>
        <v>5.232981809682253</v>
      </c>
    </row>
    <row r="76" spans="1:5" ht="12.75">
      <c r="A76" s="23" t="s">
        <v>468</v>
      </c>
      <c r="B76" s="250">
        <v>0</v>
      </c>
      <c r="C76" s="26">
        <v>1518</v>
      </c>
      <c r="D76" s="280">
        <v>1518</v>
      </c>
      <c r="E76" s="63">
        <f>+D76/C76*100</f>
        <v>100</v>
      </c>
    </row>
    <row r="77" spans="1:5" ht="12.75">
      <c r="A77" s="23" t="s">
        <v>469</v>
      </c>
      <c r="B77" s="250">
        <v>0</v>
      </c>
      <c r="C77" s="26">
        <v>174</v>
      </c>
      <c r="D77" s="280">
        <v>174</v>
      </c>
      <c r="E77" s="63">
        <f>+D77/C77*100</f>
        <v>100</v>
      </c>
    </row>
    <row r="78" spans="1:5" ht="25.5">
      <c r="A78" s="273" t="s">
        <v>357</v>
      </c>
      <c r="B78" s="272">
        <f>SUM(B75:B75)</f>
        <v>0</v>
      </c>
      <c r="C78" s="272">
        <f>SUM(C75:C77)</f>
        <v>74423</v>
      </c>
      <c r="D78" s="272">
        <f>SUM(D75:D77)</f>
        <v>5498</v>
      </c>
      <c r="E78" s="123">
        <f>+D78/C78*100</f>
        <v>7.38750117571181</v>
      </c>
    </row>
    <row r="79" spans="1:5" ht="12.75">
      <c r="A79" s="3" t="s">
        <v>6</v>
      </c>
      <c r="B79" s="9">
        <f>B73+B78</f>
        <v>5000</v>
      </c>
      <c r="C79" s="9">
        <f>C73+C78</f>
        <v>81959</v>
      </c>
      <c r="D79" s="9">
        <f>D73+D78</f>
        <v>30051</v>
      </c>
      <c r="E79" s="10">
        <f>+D79/B79*100</f>
        <v>601.02</v>
      </c>
    </row>
    <row r="80" spans="1:5" ht="12.75">
      <c r="A80" s="295"/>
      <c r="B80" s="296"/>
      <c r="C80" s="296"/>
      <c r="D80" s="296"/>
      <c r="E80" s="297"/>
    </row>
    <row r="81" spans="1:5" ht="12.75">
      <c r="A81" s="3" t="s">
        <v>107</v>
      </c>
      <c r="B81" s="9">
        <f>B55+B79</f>
        <v>6739066</v>
      </c>
      <c r="C81" s="9">
        <f>C55+C79</f>
        <v>7252447</v>
      </c>
      <c r="D81" s="9">
        <f>D55+D79</f>
        <v>5068132</v>
      </c>
      <c r="E81" s="10">
        <f>+D81/C81*100</f>
        <v>69.88168269275184</v>
      </c>
    </row>
    <row r="82" ht="12.75">
      <c r="J82" t="s">
        <v>164</v>
      </c>
    </row>
    <row r="83" ht="12.75">
      <c r="A83" s="65"/>
    </row>
    <row r="93" spans="1:2" ht="12.75">
      <c r="A93" s="103"/>
      <c r="B93" s="103"/>
    </row>
    <row r="94" spans="1:2" ht="12.75">
      <c r="A94" s="103"/>
      <c r="B94" s="103"/>
    </row>
    <row r="95" spans="1:2" ht="12.75">
      <c r="A95" s="103"/>
      <c r="B95" s="103"/>
    </row>
    <row r="96" spans="1:2" ht="12.75">
      <c r="A96" s="103"/>
      <c r="B96" s="103"/>
    </row>
    <row r="97" spans="1:2" ht="12.75">
      <c r="A97" s="103"/>
      <c r="B97" s="103"/>
    </row>
    <row r="98" spans="1:5" ht="12.75">
      <c r="A98" s="580"/>
      <c r="B98" s="580"/>
      <c r="C98" s="580"/>
      <c r="D98" s="580"/>
      <c r="E98" s="580"/>
    </row>
    <row r="99" spans="1:5" ht="12.75">
      <c r="A99" s="103"/>
      <c r="B99" s="267"/>
      <c r="C99" s="268"/>
      <c r="D99" s="267"/>
      <c r="E99" s="267"/>
    </row>
    <row r="100" spans="1:5" ht="12.75">
      <c r="A100" s="103"/>
      <c r="B100" s="267"/>
      <c r="C100" s="268"/>
      <c r="D100" s="267"/>
      <c r="E100" s="267"/>
    </row>
  </sheetData>
  <mergeCells count="4">
    <mergeCell ref="D3:E3"/>
    <mergeCell ref="A5:E5"/>
    <mergeCell ref="D4:E4"/>
    <mergeCell ref="A98:E98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H16" sqref="H16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555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/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600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18" ht="18">
      <c r="A5" s="284"/>
      <c r="B5" s="284"/>
      <c r="C5" s="284"/>
      <c r="D5" s="284"/>
      <c r="E5" s="284"/>
      <c r="F5" s="284"/>
      <c r="G5" s="284"/>
      <c r="H5" s="24"/>
      <c r="Q5" s="78"/>
      <c r="R5" s="78"/>
    </row>
    <row r="6" spans="1:18" ht="18">
      <c r="A6" s="284" t="s">
        <v>545</v>
      </c>
      <c r="B6" s="284"/>
      <c r="C6" s="284"/>
      <c r="D6" s="284"/>
      <c r="E6" s="284"/>
      <c r="F6" s="284"/>
      <c r="G6" s="284"/>
      <c r="H6" s="24"/>
      <c r="Q6" s="78"/>
      <c r="R6" s="78"/>
    </row>
    <row r="7" spans="1:2" ht="15.75">
      <c r="A7" s="1"/>
      <c r="B7" s="1"/>
    </row>
    <row r="8" spans="1:5" ht="15.75">
      <c r="A8" s="1" t="s">
        <v>380</v>
      </c>
      <c r="B8" s="1"/>
      <c r="D8" s="357">
        <v>1386438.73</v>
      </c>
      <c r="E8" s="2" t="s">
        <v>94</v>
      </c>
    </row>
    <row r="9" spans="1:2" ht="15.75">
      <c r="A9" s="1"/>
      <c r="B9" s="1"/>
    </row>
    <row r="10" spans="1:8" ht="15.75">
      <c r="A10" s="1" t="s">
        <v>95</v>
      </c>
      <c r="B10" s="1"/>
      <c r="H10" s="2"/>
    </row>
    <row r="11" spans="1:6" ht="24.75" customHeight="1">
      <c r="A11" s="81" t="s">
        <v>528</v>
      </c>
      <c r="B11" s="52" t="s">
        <v>126</v>
      </c>
      <c r="C11" s="6" t="s">
        <v>127</v>
      </c>
      <c r="D11" s="5" t="s">
        <v>2</v>
      </c>
      <c r="E11" s="51" t="s">
        <v>128</v>
      </c>
      <c r="F11" t="s">
        <v>274</v>
      </c>
    </row>
    <row r="12" spans="1:5" ht="12.75" customHeight="1">
      <c r="A12" s="371" t="s">
        <v>422</v>
      </c>
      <c r="B12" s="282">
        <v>0</v>
      </c>
      <c r="C12" s="369">
        <v>0</v>
      </c>
      <c r="D12" s="280">
        <v>5595</v>
      </c>
      <c r="E12" s="370" t="s">
        <v>313</v>
      </c>
    </row>
    <row r="13" spans="1:5" ht="12.75">
      <c r="A13" s="3" t="s">
        <v>337</v>
      </c>
      <c r="B13" s="9">
        <v>0</v>
      </c>
      <c r="C13" s="9">
        <v>0</v>
      </c>
      <c r="D13" s="9">
        <f>SUM(D12)</f>
        <v>5595</v>
      </c>
      <c r="E13" s="27" t="s">
        <v>313</v>
      </c>
    </row>
    <row r="14" spans="1:5" s="279" customFormat="1" ht="12.75">
      <c r="A14" s="274"/>
      <c r="B14" s="275"/>
      <c r="C14" s="275"/>
      <c r="D14" s="275"/>
      <c r="E14" s="276"/>
    </row>
    <row r="15" spans="1:5" ht="12.75">
      <c r="A15" s="274"/>
      <c r="B15" s="275"/>
      <c r="C15" s="275"/>
      <c r="D15" s="275"/>
      <c r="E15" s="276"/>
    </row>
    <row r="16" spans="1:5" ht="12.75">
      <c r="A16" s="274"/>
      <c r="B16" s="275"/>
      <c r="C16" s="275"/>
      <c r="D16" s="275"/>
      <c r="E16" s="276"/>
    </row>
    <row r="17" ht="17.25" customHeight="1"/>
    <row r="18" spans="1:2" ht="15.75">
      <c r="A18" s="1" t="s">
        <v>440</v>
      </c>
      <c r="B18" s="1"/>
    </row>
    <row r="19" spans="1:18" ht="25.5">
      <c r="A19" s="3" t="s">
        <v>442</v>
      </c>
      <c r="B19" s="52" t="s">
        <v>126</v>
      </c>
      <c r="C19" s="6" t="s">
        <v>127</v>
      </c>
      <c r="D19" s="277" t="s">
        <v>2</v>
      </c>
      <c r="E19" s="51" t="s">
        <v>128</v>
      </c>
      <c r="F19" s="11" t="s">
        <v>273</v>
      </c>
      <c r="G19" s="12"/>
      <c r="H19" s="12"/>
      <c r="Q19" s="11"/>
      <c r="R19" s="12"/>
    </row>
    <row r="20" spans="1:18" s="133" customFormat="1" ht="12.75">
      <c r="A20" s="406" t="s">
        <v>446</v>
      </c>
      <c r="B20" s="28">
        <v>0</v>
      </c>
      <c r="C20" s="378">
        <v>396620</v>
      </c>
      <c r="D20" s="376">
        <v>74712</v>
      </c>
      <c r="E20" s="407">
        <f>D20/C20*100</f>
        <v>18.837174121325198</v>
      </c>
      <c r="F20" s="295"/>
      <c r="G20" s="405"/>
      <c r="H20" s="405"/>
      <c r="Q20" s="295"/>
      <c r="R20" s="405"/>
    </row>
    <row r="21" spans="1:18" s="133" customFormat="1" ht="12.75">
      <c r="A21" s="406" t="s">
        <v>443</v>
      </c>
      <c r="B21" s="28">
        <v>0</v>
      </c>
      <c r="C21" s="378">
        <v>104000</v>
      </c>
      <c r="D21" s="398">
        <v>0</v>
      </c>
      <c r="E21" s="407">
        <f>D21/C21*100</f>
        <v>0</v>
      </c>
      <c r="F21" s="295"/>
      <c r="G21" s="405"/>
      <c r="H21" s="405"/>
      <c r="Q21" s="295"/>
      <c r="R21" s="405"/>
    </row>
    <row r="22" spans="1:18" ht="12.75">
      <c r="A22" s="406" t="s">
        <v>444</v>
      </c>
      <c r="B22" s="28">
        <v>0</v>
      </c>
      <c r="C22" s="378">
        <v>413200</v>
      </c>
      <c r="D22" s="376">
        <v>48199</v>
      </c>
      <c r="E22" s="407">
        <f>D22/C22*100</f>
        <v>11.664811229428848</v>
      </c>
      <c r="F22" s="11"/>
      <c r="G22" s="12"/>
      <c r="H22" s="12"/>
      <c r="Q22" s="11"/>
      <c r="R22" s="12"/>
    </row>
    <row r="23" spans="1:18" ht="12.75">
      <c r="A23" s="385" t="s">
        <v>445</v>
      </c>
      <c r="B23" s="28">
        <v>0</v>
      </c>
      <c r="C23" s="28">
        <v>470040</v>
      </c>
      <c r="D23" s="280">
        <v>3342</v>
      </c>
      <c r="E23" s="407">
        <f>D23/C23*100</f>
        <v>0.7110033188664795</v>
      </c>
      <c r="F23" s="25" t="s">
        <v>272</v>
      </c>
      <c r="G23" s="58"/>
      <c r="H23" s="58"/>
      <c r="Q23" s="25"/>
      <c r="R23" s="58"/>
    </row>
    <row r="24" spans="1:18" ht="12.75">
      <c r="A24" s="3" t="s">
        <v>338</v>
      </c>
      <c r="B24" s="9">
        <f>SUM(B23:B23)</f>
        <v>0</v>
      </c>
      <c r="C24" s="9">
        <f>SUM(C20:C23)</f>
        <v>1383860</v>
      </c>
      <c r="D24" s="9">
        <f>SUM(D20:D23)</f>
        <v>126253</v>
      </c>
      <c r="E24" s="404">
        <f>D24/C24*100</f>
        <v>9.123249461650746</v>
      </c>
      <c r="F24" s="18"/>
      <c r="G24" s="31"/>
      <c r="H24" s="31"/>
      <c r="Q24" s="18"/>
      <c r="R24" s="31"/>
    </row>
    <row r="27" spans="1:5" ht="15.75">
      <c r="A27" s="1" t="s">
        <v>766</v>
      </c>
      <c r="D27" s="351">
        <v>1265780.43</v>
      </c>
      <c r="E27" s="352" t="s">
        <v>94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I49" sqref="I4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602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544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441</v>
      </c>
      <c r="B5" s="1"/>
      <c r="H5" s="2"/>
    </row>
    <row r="6" spans="1:6" ht="26.25" customHeight="1">
      <c r="A6" s="81" t="s">
        <v>529</v>
      </c>
      <c r="B6" s="52" t="s">
        <v>126</v>
      </c>
      <c r="C6" s="6" t="s">
        <v>127</v>
      </c>
      <c r="D6" s="5" t="s">
        <v>2</v>
      </c>
      <c r="E6" s="51" t="s">
        <v>128</v>
      </c>
      <c r="F6" t="s">
        <v>274</v>
      </c>
    </row>
    <row r="7" spans="1:5" ht="12.75" customHeight="1">
      <c r="A7" s="371" t="s">
        <v>389</v>
      </c>
      <c r="B7" s="342">
        <v>0</v>
      </c>
      <c r="C7" s="342">
        <v>0</v>
      </c>
      <c r="D7" s="342">
        <v>7000000</v>
      </c>
      <c r="E7" s="390" t="s">
        <v>313</v>
      </c>
    </row>
    <row r="8" spans="1:5" ht="12.75" customHeight="1">
      <c r="A8" s="371" t="s">
        <v>422</v>
      </c>
      <c r="B8" s="342">
        <v>0</v>
      </c>
      <c r="C8" s="342">
        <v>0</v>
      </c>
      <c r="D8" s="342">
        <v>23198</v>
      </c>
      <c r="E8" s="390" t="s">
        <v>313</v>
      </c>
    </row>
    <row r="9" spans="1:5" ht="12.75">
      <c r="A9" s="3" t="s">
        <v>337</v>
      </c>
      <c r="B9" s="9">
        <v>0</v>
      </c>
      <c r="C9" s="9">
        <v>0</v>
      </c>
      <c r="D9" s="9">
        <f>SUM(D7:D8)</f>
        <v>7023198</v>
      </c>
      <c r="E9" s="27" t="s">
        <v>313</v>
      </c>
    </row>
    <row r="10" spans="1:5" s="279" customFormat="1" ht="12.75">
      <c r="A10" s="274"/>
      <c r="B10" s="275"/>
      <c r="C10" s="275"/>
      <c r="D10" s="275">
        <f>SUM(D7:D8)</f>
        <v>7023198</v>
      </c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440</v>
      </c>
      <c r="B14" s="1"/>
    </row>
    <row r="15" spans="1:18" ht="25.5">
      <c r="A15" s="3"/>
      <c r="B15" s="52" t="s">
        <v>126</v>
      </c>
      <c r="C15" s="6" t="s">
        <v>127</v>
      </c>
      <c r="D15" s="277" t="s">
        <v>2</v>
      </c>
      <c r="E15" s="51" t="s">
        <v>128</v>
      </c>
      <c r="F15" s="11" t="s">
        <v>273</v>
      </c>
      <c r="G15" s="12"/>
      <c r="H15" s="12"/>
      <c r="Q15" s="11"/>
      <c r="R15" s="12"/>
    </row>
    <row r="16" spans="1:18" ht="12.75">
      <c r="A16" s="375" t="s">
        <v>434</v>
      </c>
      <c r="B16" s="282">
        <v>0</v>
      </c>
      <c r="C16" s="342">
        <v>7000000</v>
      </c>
      <c r="D16" s="342">
        <v>2454052</v>
      </c>
      <c r="E16" s="203">
        <f>D16/C16*100</f>
        <v>35.05788571428571</v>
      </c>
      <c r="F16" s="11"/>
      <c r="G16" s="12"/>
      <c r="H16" s="12"/>
      <c r="Q16" s="11"/>
      <c r="R16" s="12"/>
    </row>
    <row r="17" spans="1:18" ht="12.75">
      <c r="A17" s="3" t="s">
        <v>338</v>
      </c>
      <c r="B17" s="9">
        <v>0</v>
      </c>
      <c r="C17" s="9">
        <f>C16</f>
        <v>7000000</v>
      </c>
      <c r="D17" s="9">
        <f>D16</f>
        <v>2454052</v>
      </c>
      <c r="E17" s="404">
        <f>D17/C17*100</f>
        <v>35.05788571428571</v>
      </c>
      <c r="F17" s="18"/>
      <c r="G17" s="31"/>
      <c r="H17" s="31"/>
      <c r="Q17" s="18"/>
      <c r="R17" s="31"/>
    </row>
    <row r="20" spans="1:9" ht="15.75">
      <c r="A20" s="1" t="s">
        <v>766</v>
      </c>
      <c r="D20" s="351">
        <v>4569146.62</v>
      </c>
      <c r="E20" s="352" t="s">
        <v>94</v>
      </c>
      <c r="I20" s="368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601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543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441</v>
      </c>
      <c r="B29" s="1"/>
      <c r="H29" s="2"/>
    </row>
    <row r="30" spans="1:6" ht="25.5" customHeight="1">
      <c r="A30" s="81" t="s">
        <v>525</v>
      </c>
      <c r="B30" s="52" t="s">
        <v>126</v>
      </c>
      <c r="C30" s="6" t="s">
        <v>127</v>
      </c>
      <c r="D30" s="5" t="s">
        <v>2</v>
      </c>
      <c r="E30" s="51" t="s">
        <v>128</v>
      </c>
      <c r="F30" t="s">
        <v>274</v>
      </c>
    </row>
    <row r="31" spans="1:5" ht="12.75" customHeight="1">
      <c r="A31" s="371" t="s">
        <v>389</v>
      </c>
      <c r="B31" s="342">
        <v>0</v>
      </c>
      <c r="C31" s="342">
        <v>0</v>
      </c>
      <c r="D31" s="342">
        <v>34637000</v>
      </c>
      <c r="E31" s="390" t="s">
        <v>313</v>
      </c>
    </row>
    <row r="32" spans="1:5" ht="12.75" customHeight="1">
      <c r="A32" s="371" t="s">
        <v>422</v>
      </c>
      <c r="B32" s="342">
        <v>0</v>
      </c>
      <c r="C32" s="342">
        <v>0</v>
      </c>
      <c r="D32" s="342">
        <v>175451</v>
      </c>
      <c r="E32" s="390" t="s">
        <v>313</v>
      </c>
    </row>
    <row r="33" spans="1:5" ht="12.75">
      <c r="A33" s="3" t="s">
        <v>337</v>
      </c>
      <c r="B33" s="9">
        <v>0</v>
      </c>
      <c r="C33" s="9">
        <v>0</v>
      </c>
      <c r="D33" s="9">
        <f>SUM(D31:D32)</f>
        <v>34812451</v>
      </c>
      <c r="E33" s="27" t="s">
        <v>313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440</v>
      </c>
      <c r="B38" s="1"/>
    </row>
    <row r="39" spans="1:18" ht="25.5">
      <c r="A39" s="3"/>
      <c r="B39" s="52" t="s">
        <v>126</v>
      </c>
      <c r="C39" s="6" t="s">
        <v>127</v>
      </c>
      <c r="D39" s="277" t="s">
        <v>2</v>
      </c>
      <c r="E39" s="51" t="s">
        <v>128</v>
      </c>
      <c r="F39" s="11" t="s">
        <v>273</v>
      </c>
      <c r="G39" s="12"/>
      <c r="H39" s="12"/>
      <c r="Q39" s="11"/>
      <c r="R39" s="12"/>
    </row>
    <row r="40" spans="1:18" ht="12.75">
      <c r="A40" s="375" t="s">
        <v>434</v>
      </c>
      <c r="B40" s="282">
        <v>0</v>
      </c>
      <c r="C40" s="342">
        <v>34637000</v>
      </c>
      <c r="D40" s="376">
        <v>14988633</v>
      </c>
      <c r="E40" s="370">
        <v>0</v>
      </c>
      <c r="F40" s="11"/>
      <c r="G40" s="12"/>
      <c r="H40" s="12"/>
      <c r="Q40" s="11"/>
      <c r="R40" s="12"/>
    </row>
    <row r="41" spans="1:18" ht="12.75">
      <c r="A41" s="3" t="s">
        <v>338</v>
      </c>
      <c r="B41" s="9">
        <v>0</v>
      </c>
      <c r="C41" s="9">
        <f>C40</f>
        <v>34637000</v>
      </c>
      <c r="D41" s="9">
        <f>D40</f>
        <v>14988633</v>
      </c>
      <c r="E41" s="10">
        <v>0</v>
      </c>
      <c r="F41" s="18"/>
      <c r="G41" s="31"/>
      <c r="H41" s="31"/>
      <c r="Q41" s="18"/>
      <c r="R41" s="31"/>
    </row>
    <row r="44" spans="1:9" ht="15.75">
      <c r="A44" s="1" t="s">
        <v>766</v>
      </c>
      <c r="D44" s="351">
        <v>19823818.51</v>
      </c>
      <c r="E44" s="352" t="s">
        <v>94</v>
      </c>
      <c r="I44" s="368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9">
      <selection activeCell="E41" sqref="E4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603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547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546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524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71" t="s">
        <v>389</v>
      </c>
      <c r="B8" s="342">
        <v>0</v>
      </c>
      <c r="C8" s="342">
        <v>0</v>
      </c>
      <c r="D8" s="342">
        <v>189720</v>
      </c>
      <c r="E8" s="390" t="s">
        <v>313</v>
      </c>
    </row>
    <row r="9" spans="1:5" ht="12.75" customHeight="1">
      <c r="A9" s="371" t="s">
        <v>422</v>
      </c>
      <c r="B9" s="342">
        <v>0</v>
      </c>
      <c r="C9" s="342">
        <v>0</v>
      </c>
      <c r="D9" s="342">
        <v>263</v>
      </c>
      <c r="E9" s="390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189983</v>
      </c>
      <c r="E10" s="27" t="s">
        <v>313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440</v>
      </c>
      <c r="B15" s="1"/>
    </row>
    <row r="16" spans="1:18" ht="25.5">
      <c r="A16" s="3"/>
      <c r="B16" s="52" t="s">
        <v>126</v>
      </c>
      <c r="C16" s="6" t="s">
        <v>127</v>
      </c>
      <c r="D16" s="277" t="s">
        <v>2</v>
      </c>
      <c r="E16" s="51" t="s">
        <v>128</v>
      </c>
      <c r="F16" s="11" t="s">
        <v>273</v>
      </c>
      <c r="G16" s="12"/>
      <c r="H16" s="12"/>
      <c r="Q16" s="11"/>
      <c r="R16" s="12"/>
    </row>
    <row r="17" spans="1:18" ht="12.75">
      <c r="A17" s="375" t="s">
        <v>434</v>
      </c>
      <c r="B17" s="282">
        <v>0</v>
      </c>
      <c r="C17" s="342">
        <v>189720</v>
      </c>
      <c r="D17" s="376">
        <v>6735.5</v>
      </c>
      <c r="E17" s="203">
        <f>D17/C17*100</f>
        <v>3.5502319207252797</v>
      </c>
      <c r="F17" s="11"/>
      <c r="G17" s="12"/>
      <c r="H17" s="12"/>
      <c r="Q17" s="11"/>
      <c r="R17" s="12"/>
    </row>
    <row r="18" spans="1:18" ht="12.75">
      <c r="A18" s="3" t="s">
        <v>338</v>
      </c>
      <c r="B18" s="9">
        <v>0</v>
      </c>
      <c r="C18" s="9">
        <f>C17</f>
        <v>189720</v>
      </c>
      <c r="D18" s="9">
        <f>D17</f>
        <v>6735.5</v>
      </c>
      <c r="E18" s="404">
        <f>D18/C18*100</f>
        <v>3.5502319207252797</v>
      </c>
      <c r="F18" s="18"/>
      <c r="G18" s="31"/>
      <c r="H18" s="31"/>
      <c r="Q18" s="18"/>
      <c r="R18" s="31"/>
    </row>
    <row r="21" spans="1:9" ht="15.75">
      <c r="A21" s="1" t="s">
        <v>766</v>
      </c>
      <c r="D21" s="351">
        <v>183247.61</v>
      </c>
      <c r="E21" s="352" t="s">
        <v>94</v>
      </c>
      <c r="I21" s="368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604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548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441</v>
      </c>
      <c r="B30" s="1"/>
      <c r="H30" s="2"/>
    </row>
    <row r="31" spans="1:6" ht="25.5" customHeight="1">
      <c r="A31" s="81" t="s">
        <v>523</v>
      </c>
      <c r="B31" s="52" t="s">
        <v>126</v>
      </c>
      <c r="C31" s="6" t="s">
        <v>127</v>
      </c>
      <c r="D31" s="5" t="s">
        <v>2</v>
      </c>
      <c r="E31" s="51" t="s">
        <v>128</v>
      </c>
      <c r="F31" t="s">
        <v>274</v>
      </c>
    </row>
    <row r="32" spans="1:5" ht="12.75" customHeight="1">
      <c r="A32" s="371" t="s">
        <v>389</v>
      </c>
      <c r="B32" s="342">
        <v>0</v>
      </c>
      <c r="C32" s="342">
        <v>0</v>
      </c>
      <c r="D32" s="342">
        <v>3900000</v>
      </c>
      <c r="E32" s="390" t="s">
        <v>313</v>
      </c>
    </row>
    <row r="33" spans="1:5" ht="12.75" customHeight="1">
      <c r="A33" s="371" t="s">
        <v>422</v>
      </c>
      <c r="B33" s="342">
        <v>0</v>
      </c>
      <c r="C33" s="342">
        <v>0</v>
      </c>
      <c r="D33" s="342">
        <v>12126</v>
      </c>
      <c r="E33" s="390" t="s">
        <v>313</v>
      </c>
    </row>
    <row r="34" spans="1:5" ht="12.75">
      <c r="A34" s="3" t="s">
        <v>337</v>
      </c>
      <c r="B34" s="9">
        <v>0</v>
      </c>
      <c r="C34" s="9">
        <v>0</v>
      </c>
      <c r="D34" s="9">
        <f>SUM(D32:D33)</f>
        <v>3912126</v>
      </c>
      <c r="E34" s="27" t="s">
        <v>313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440</v>
      </c>
      <c r="B39" s="1"/>
    </row>
    <row r="40" spans="1:18" ht="25.5">
      <c r="A40" s="3"/>
      <c r="B40" s="52" t="s">
        <v>126</v>
      </c>
      <c r="C40" s="6" t="s">
        <v>127</v>
      </c>
      <c r="D40" s="277" t="s">
        <v>2</v>
      </c>
      <c r="E40" s="51" t="s">
        <v>128</v>
      </c>
      <c r="F40" s="11" t="s">
        <v>273</v>
      </c>
      <c r="G40" s="12"/>
      <c r="H40" s="12"/>
      <c r="Q40" s="11"/>
      <c r="R40" s="12"/>
    </row>
    <row r="41" spans="1:18" ht="12.75">
      <c r="A41" s="375" t="s">
        <v>434</v>
      </c>
      <c r="B41" s="282">
        <v>0</v>
      </c>
      <c r="C41" s="342">
        <v>3900000</v>
      </c>
      <c r="D41" s="342">
        <v>1416642</v>
      </c>
      <c r="E41" s="203">
        <f>D41/C41*100</f>
        <v>36.32415384615385</v>
      </c>
      <c r="F41" s="11"/>
      <c r="G41" s="12"/>
      <c r="H41" s="12"/>
      <c r="Q41" s="11"/>
      <c r="R41" s="12"/>
    </row>
    <row r="42" spans="1:18" ht="12.75">
      <c r="A42" s="3" t="s">
        <v>338</v>
      </c>
      <c r="B42" s="9">
        <v>0</v>
      </c>
      <c r="C42" s="9">
        <f>C41</f>
        <v>3900000</v>
      </c>
      <c r="D42" s="9">
        <f>D41</f>
        <v>1416642</v>
      </c>
      <c r="E42" s="404">
        <f>D42/C42*100</f>
        <v>36.32415384615385</v>
      </c>
      <c r="F42" s="18"/>
      <c r="G42" s="31"/>
      <c r="H42" s="31"/>
      <c r="Q42" s="18"/>
      <c r="R42" s="31"/>
    </row>
    <row r="45" spans="1:9" ht="15.75">
      <c r="A45" s="1" t="s">
        <v>766</v>
      </c>
      <c r="D45" s="351">
        <v>2495484.35</v>
      </c>
      <c r="E45" s="352" t="s">
        <v>94</v>
      </c>
      <c r="I45" s="368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9">
      <selection activeCell="D44" sqref="D4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606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549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441</v>
      </c>
      <c r="B5" s="1"/>
      <c r="H5" s="2"/>
    </row>
    <row r="6" spans="1:6" ht="25.5" customHeight="1">
      <c r="A6" s="81" t="s">
        <v>527</v>
      </c>
      <c r="B6" s="52" t="s">
        <v>126</v>
      </c>
      <c r="C6" s="6" t="s">
        <v>127</v>
      </c>
      <c r="D6" s="5" t="s">
        <v>2</v>
      </c>
      <c r="E6" s="51" t="s">
        <v>128</v>
      </c>
      <c r="F6" t="s">
        <v>274</v>
      </c>
    </row>
    <row r="7" spans="1:5" ht="12.75" customHeight="1">
      <c r="A7" s="458" t="s">
        <v>539</v>
      </c>
      <c r="B7" s="342">
        <v>0</v>
      </c>
      <c r="C7" s="342">
        <v>0</v>
      </c>
      <c r="D7" s="342">
        <v>13363000</v>
      </c>
      <c r="E7" s="390" t="s">
        <v>313</v>
      </c>
    </row>
    <row r="8" spans="1:5" ht="12.75" customHeight="1">
      <c r="A8" s="371" t="s">
        <v>422</v>
      </c>
      <c r="B8" s="342">
        <v>0</v>
      </c>
      <c r="C8" s="342">
        <v>0</v>
      </c>
      <c r="D8" s="342">
        <v>9210</v>
      </c>
      <c r="E8" s="390" t="s">
        <v>313</v>
      </c>
    </row>
    <row r="9" spans="1:5" ht="12.75">
      <c r="A9" s="3" t="s">
        <v>337</v>
      </c>
      <c r="B9" s="9">
        <v>0</v>
      </c>
      <c r="C9" s="9">
        <v>0</v>
      </c>
      <c r="D9" s="9">
        <f>SUM(D7:D8)</f>
        <v>13372210</v>
      </c>
      <c r="E9" s="27" t="s">
        <v>313</v>
      </c>
    </row>
    <row r="10" spans="1:5" s="279" customFormat="1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440</v>
      </c>
      <c r="B14" s="1"/>
    </row>
    <row r="15" spans="1:18" ht="25.5">
      <c r="A15" s="3"/>
      <c r="B15" s="52" t="s">
        <v>126</v>
      </c>
      <c r="C15" s="6" t="s">
        <v>127</v>
      </c>
      <c r="D15" s="277" t="s">
        <v>2</v>
      </c>
      <c r="E15" s="51" t="s">
        <v>128</v>
      </c>
      <c r="F15" s="11" t="s">
        <v>273</v>
      </c>
      <c r="G15" s="12"/>
      <c r="H15" s="12"/>
      <c r="Q15" s="11"/>
      <c r="R15" s="12"/>
    </row>
    <row r="16" spans="1:18" ht="12.75">
      <c r="A16" s="375" t="s">
        <v>434</v>
      </c>
      <c r="B16" s="282">
        <v>0</v>
      </c>
      <c r="C16" s="342">
        <v>13363000</v>
      </c>
      <c r="D16" s="376">
        <v>595</v>
      </c>
      <c r="E16" s="203">
        <f>D16/C16*100</f>
        <v>0.004452592980618125</v>
      </c>
      <c r="F16" s="11"/>
      <c r="G16" s="12"/>
      <c r="H16" s="12"/>
      <c r="Q16" s="11"/>
      <c r="R16" s="12"/>
    </row>
    <row r="17" spans="1:18" ht="12.75">
      <c r="A17" s="3" t="s">
        <v>338</v>
      </c>
      <c r="B17" s="9">
        <v>0</v>
      </c>
      <c r="C17" s="9">
        <f>C16</f>
        <v>13363000</v>
      </c>
      <c r="D17" s="9">
        <f>D16</f>
        <v>595</v>
      </c>
      <c r="E17" s="404" t="s">
        <v>313</v>
      </c>
      <c r="F17" s="18"/>
      <c r="G17" s="31"/>
      <c r="H17" s="31"/>
      <c r="Q17" s="18"/>
      <c r="R17" s="31"/>
    </row>
    <row r="20" spans="1:9" ht="15.75">
      <c r="A20" s="1" t="s">
        <v>766</v>
      </c>
      <c r="D20" s="351">
        <v>13371614.71</v>
      </c>
      <c r="E20" s="352" t="s">
        <v>94</v>
      </c>
      <c r="I20" s="368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605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567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441</v>
      </c>
      <c r="B29" s="1"/>
      <c r="H29" s="2"/>
    </row>
    <row r="30" spans="1:6" ht="25.5" customHeight="1">
      <c r="A30" s="81" t="s">
        <v>526</v>
      </c>
      <c r="B30" s="52" t="s">
        <v>126</v>
      </c>
      <c r="C30" s="6" t="s">
        <v>127</v>
      </c>
      <c r="D30" s="5" t="s">
        <v>2</v>
      </c>
      <c r="E30" s="51" t="s">
        <v>128</v>
      </c>
      <c r="F30" t="s">
        <v>274</v>
      </c>
    </row>
    <row r="31" spans="1:5" ht="12.75" customHeight="1">
      <c r="A31" s="371" t="s">
        <v>389</v>
      </c>
      <c r="B31" s="342">
        <v>0</v>
      </c>
      <c r="C31" s="342">
        <v>0</v>
      </c>
      <c r="D31" s="342">
        <v>300000</v>
      </c>
      <c r="E31" s="390" t="s">
        <v>313</v>
      </c>
    </row>
    <row r="32" spans="1:5" ht="12.75" customHeight="1">
      <c r="A32" s="371" t="s">
        <v>422</v>
      </c>
      <c r="B32" s="342">
        <v>0</v>
      </c>
      <c r="C32" s="342">
        <v>0</v>
      </c>
      <c r="D32" s="342">
        <v>71</v>
      </c>
      <c r="E32" s="390" t="s">
        <v>313</v>
      </c>
    </row>
    <row r="33" spans="1:5" ht="12.75">
      <c r="A33" s="3" t="s">
        <v>337</v>
      </c>
      <c r="B33" s="9">
        <v>0</v>
      </c>
      <c r="C33" s="9">
        <v>0</v>
      </c>
      <c r="D33" s="9">
        <f>SUM(D31:D32)</f>
        <v>300071</v>
      </c>
      <c r="E33" s="27" t="s">
        <v>313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440</v>
      </c>
      <c r="B38" s="1"/>
    </row>
    <row r="39" spans="1:18" ht="25.5">
      <c r="A39" s="3"/>
      <c r="B39" s="52" t="s">
        <v>126</v>
      </c>
      <c r="C39" s="6" t="s">
        <v>127</v>
      </c>
      <c r="D39" s="277" t="s">
        <v>2</v>
      </c>
      <c r="E39" s="51" t="s">
        <v>128</v>
      </c>
      <c r="F39" s="11" t="s">
        <v>273</v>
      </c>
      <c r="G39" s="12"/>
      <c r="H39" s="12"/>
      <c r="Q39" s="11"/>
      <c r="R39" s="12"/>
    </row>
    <row r="40" spans="1:18" ht="12.75">
      <c r="A40" s="375" t="s">
        <v>434</v>
      </c>
      <c r="B40" s="282">
        <v>0</v>
      </c>
      <c r="C40" s="342">
        <v>300000</v>
      </c>
      <c r="D40" s="342">
        <v>26375</v>
      </c>
      <c r="E40" s="203" t="s">
        <v>313</v>
      </c>
      <c r="F40" s="11"/>
      <c r="G40" s="12"/>
      <c r="H40" s="12"/>
      <c r="Q40" s="11"/>
      <c r="R40" s="12"/>
    </row>
    <row r="41" spans="1:18" ht="12.75">
      <c r="A41" s="3" t="s">
        <v>338</v>
      </c>
      <c r="B41" s="9">
        <v>0</v>
      </c>
      <c r="C41" s="9">
        <f>C40</f>
        <v>300000</v>
      </c>
      <c r="D41" s="9">
        <f>D40</f>
        <v>26375</v>
      </c>
      <c r="E41" s="404" t="s">
        <v>313</v>
      </c>
      <c r="F41" s="18"/>
      <c r="G41" s="31"/>
      <c r="H41" s="31"/>
      <c r="Q41" s="18"/>
      <c r="R41" s="31"/>
    </row>
    <row r="44" spans="1:9" ht="15.75">
      <c r="A44" s="1" t="s">
        <v>766</v>
      </c>
      <c r="D44" s="351">
        <v>273696.5</v>
      </c>
      <c r="E44" s="352" t="s">
        <v>94</v>
      </c>
      <c r="I44" s="368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4">
      <selection activeCell="D8" sqref="D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608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550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551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522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71" t="s">
        <v>389</v>
      </c>
      <c r="B8" s="342">
        <v>0</v>
      </c>
      <c r="C8" s="342">
        <v>0</v>
      </c>
      <c r="D8" s="342">
        <v>689000</v>
      </c>
      <c r="E8" s="390" t="s">
        <v>313</v>
      </c>
    </row>
    <row r="9" spans="1:5" ht="12.75" customHeight="1">
      <c r="A9" s="371" t="s">
        <v>422</v>
      </c>
      <c r="B9" s="342">
        <v>0</v>
      </c>
      <c r="C9" s="342">
        <v>0</v>
      </c>
      <c r="D9" s="342">
        <v>17</v>
      </c>
      <c r="E9" s="390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689017</v>
      </c>
      <c r="E10" s="27" t="s">
        <v>313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440</v>
      </c>
      <c r="B15" s="1"/>
    </row>
    <row r="16" spans="1:18" ht="25.5">
      <c r="A16" s="3"/>
      <c r="B16" s="52" t="s">
        <v>126</v>
      </c>
      <c r="C16" s="6" t="s">
        <v>127</v>
      </c>
      <c r="D16" s="277" t="s">
        <v>2</v>
      </c>
      <c r="E16" s="51" t="s">
        <v>128</v>
      </c>
      <c r="F16" s="11" t="s">
        <v>273</v>
      </c>
      <c r="G16" s="12"/>
      <c r="H16" s="12"/>
      <c r="Q16" s="11"/>
      <c r="R16" s="12"/>
    </row>
    <row r="17" spans="1:18" ht="12.75">
      <c r="A17" s="375" t="s">
        <v>537</v>
      </c>
      <c r="B17" s="282">
        <v>0</v>
      </c>
      <c r="C17" s="342">
        <v>689000</v>
      </c>
      <c r="D17" s="376">
        <v>630669</v>
      </c>
      <c r="E17" s="203">
        <f>D17/C17*100</f>
        <v>91.53396226415094</v>
      </c>
      <c r="F17" s="11"/>
      <c r="G17" s="12"/>
      <c r="H17" s="12"/>
      <c r="Q17" s="11"/>
      <c r="R17" s="12"/>
    </row>
    <row r="18" spans="1:18" ht="12.75">
      <c r="A18" s="3" t="s">
        <v>338</v>
      </c>
      <c r="B18" s="9">
        <v>0</v>
      </c>
      <c r="C18" s="9">
        <f>C17</f>
        <v>689000</v>
      </c>
      <c r="D18" s="9">
        <f>D17</f>
        <v>630669</v>
      </c>
      <c r="E18" s="404">
        <f>D18/C18*100</f>
        <v>91.53396226415094</v>
      </c>
      <c r="F18" s="18"/>
      <c r="G18" s="31"/>
      <c r="H18" s="31"/>
      <c r="Q18" s="18"/>
      <c r="R18" s="31"/>
    </row>
    <row r="21" spans="1:9" ht="15.75">
      <c r="A21" s="1" t="s">
        <v>766</v>
      </c>
      <c r="D21" s="351">
        <v>58348.17</v>
      </c>
      <c r="E21" s="352" t="s">
        <v>94</v>
      </c>
      <c r="I21" s="368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607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552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441</v>
      </c>
      <c r="B30" s="1"/>
      <c r="H30" s="2"/>
    </row>
    <row r="31" spans="1:6" ht="25.5" customHeight="1">
      <c r="A31" s="81" t="s">
        <v>521</v>
      </c>
      <c r="B31" s="52" t="s">
        <v>126</v>
      </c>
      <c r="C31" s="6" t="s">
        <v>127</v>
      </c>
      <c r="D31" s="5" t="s">
        <v>2</v>
      </c>
      <c r="E31" s="51" t="s">
        <v>128</v>
      </c>
      <c r="F31" t="s">
        <v>274</v>
      </c>
    </row>
    <row r="32" spans="1:5" ht="12.75" customHeight="1">
      <c r="A32" s="371" t="s">
        <v>389</v>
      </c>
      <c r="B32" s="342">
        <v>0</v>
      </c>
      <c r="C32" s="342">
        <v>0</v>
      </c>
      <c r="D32" s="342">
        <v>200000</v>
      </c>
      <c r="E32" s="390" t="s">
        <v>313</v>
      </c>
    </row>
    <row r="33" spans="1:5" ht="12.75" customHeight="1">
      <c r="A33" s="371" t="s">
        <v>422</v>
      </c>
      <c r="B33" s="342">
        <v>0</v>
      </c>
      <c r="C33" s="342">
        <v>0</v>
      </c>
      <c r="D33" s="342">
        <v>34</v>
      </c>
      <c r="E33" s="390" t="s">
        <v>313</v>
      </c>
    </row>
    <row r="34" spans="1:5" ht="12.75">
      <c r="A34" s="3" t="s">
        <v>337</v>
      </c>
      <c r="B34" s="9">
        <v>0</v>
      </c>
      <c r="C34" s="9">
        <v>0</v>
      </c>
      <c r="D34" s="9">
        <f>SUM(D32:D33)</f>
        <v>200034</v>
      </c>
      <c r="E34" s="27" t="s">
        <v>313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440</v>
      </c>
      <c r="B39" s="1"/>
    </row>
    <row r="40" spans="1:18" ht="25.5">
      <c r="A40" s="3"/>
      <c r="B40" s="52" t="s">
        <v>126</v>
      </c>
      <c r="C40" s="6" t="s">
        <v>127</v>
      </c>
      <c r="D40" s="277" t="s">
        <v>2</v>
      </c>
      <c r="E40" s="51" t="s">
        <v>128</v>
      </c>
      <c r="F40" s="11" t="s">
        <v>273</v>
      </c>
      <c r="G40" s="12"/>
      <c r="H40" s="12"/>
      <c r="Q40" s="11"/>
      <c r="R40" s="12"/>
    </row>
    <row r="41" spans="1:18" ht="12.75">
      <c r="A41" s="375" t="s">
        <v>537</v>
      </c>
      <c r="B41" s="282">
        <v>0</v>
      </c>
      <c r="C41" s="342">
        <v>200000</v>
      </c>
      <c r="D41" s="342">
        <v>30831</v>
      </c>
      <c r="E41" s="203">
        <f>D41/C41*100</f>
        <v>15.415499999999998</v>
      </c>
      <c r="F41" s="11"/>
      <c r="G41" s="12"/>
      <c r="H41" s="12"/>
      <c r="Q41" s="11"/>
      <c r="R41" s="12"/>
    </row>
    <row r="42" spans="1:18" ht="12.75">
      <c r="A42" s="3" t="s">
        <v>338</v>
      </c>
      <c r="B42" s="9">
        <v>0</v>
      </c>
      <c r="C42" s="9">
        <f>C41</f>
        <v>200000</v>
      </c>
      <c r="D42" s="9">
        <f>D41</f>
        <v>30831</v>
      </c>
      <c r="E42" s="404">
        <f>D42/C42*100</f>
        <v>15.415499999999998</v>
      </c>
      <c r="F42" s="18"/>
      <c r="G42" s="31"/>
      <c r="H42" s="31"/>
      <c r="Q42" s="18"/>
      <c r="R42" s="31"/>
    </row>
    <row r="45" spans="1:9" ht="15.75">
      <c r="A45" s="1" t="s">
        <v>766</v>
      </c>
      <c r="D45" s="351">
        <v>169203.52</v>
      </c>
      <c r="E45" s="352" t="s">
        <v>94</v>
      </c>
      <c r="I45" s="368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K7" sqref="K7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609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554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553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556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71" t="s">
        <v>389</v>
      </c>
      <c r="B8" s="342">
        <v>0</v>
      </c>
      <c r="C8" s="342">
        <v>0</v>
      </c>
      <c r="D8" s="342">
        <v>678000</v>
      </c>
      <c r="E8" s="203" t="s">
        <v>313</v>
      </c>
    </row>
    <row r="9" spans="1:5" ht="12.75">
      <c r="A9" s="3" t="s">
        <v>337</v>
      </c>
      <c r="B9" s="9">
        <v>0</v>
      </c>
      <c r="C9" s="9">
        <v>0</v>
      </c>
      <c r="D9" s="9">
        <f>SUM(D8:D8)</f>
        <v>678000</v>
      </c>
      <c r="E9" s="27" t="s">
        <v>313</v>
      </c>
    </row>
    <row r="10" spans="1:5" s="279" customFormat="1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440</v>
      </c>
      <c r="B14" s="1"/>
    </row>
    <row r="15" spans="1:18" ht="25.5">
      <c r="A15" s="3"/>
      <c r="B15" s="52" t="s">
        <v>126</v>
      </c>
      <c r="C15" s="6" t="s">
        <v>127</v>
      </c>
      <c r="D15" s="277" t="s">
        <v>2</v>
      </c>
      <c r="E15" s="51" t="s">
        <v>128</v>
      </c>
      <c r="F15" s="11" t="s">
        <v>273</v>
      </c>
      <c r="G15" s="12"/>
      <c r="H15" s="12"/>
      <c r="Q15" s="11"/>
      <c r="R15" s="12"/>
    </row>
    <row r="16" spans="1:18" ht="12.75">
      <c r="A16" s="375" t="s">
        <v>434</v>
      </c>
      <c r="B16" s="282">
        <v>0</v>
      </c>
      <c r="C16" s="342">
        <v>678000</v>
      </c>
      <c r="D16" s="376">
        <v>0</v>
      </c>
      <c r="E16" s="203">
        <f>D16/C16*100</f>
        <v>0</v>
      </c>
      <c r="F16" s="11"/>
      <c r="G16" s="12"/>
      <c r="H16" s="12"/>
      <c r="Q16" s="11"/>
      <c r="R16" s="12"/>
    </row>
    <row r="17" spans="1:18" ht="12.75">
      <c r="A17" s="3" t="s">
        <v>338</v>
      </c>
      <c r="B17" s="9">
        <v>0</v>
      </c>
      <c r="C17" s="9">
        <f>C16</f>
        <v>678000</v>
      </c>
      <c r="D17" s="9">
        <f>D16</f>
        <v>0</v>
      </c>
      <c r="E17" s="404">
        <f>D17/C17*100</f>
        <v>0</v>
      </c>
      <c r="F17" s="18"/>
      <c r="G17" s="31"/>
      <c r="H17" s="31"/>
      <c r="Q17" s="18"/>
      <c r="R17" s="31"/>
    </row>
    <row r="20" spans="1:9" ht="15.75">
      <c r="A20" s="1" t="s">
        <v>766</v>
      </c>
      <c r="D20" s="351">
        <v>678000</v>
      </c>
      <c r="E20" s="352" t="s">
        <v>94</v>
      </c>
      <c r="I20" s="368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9" ht="15.75">
      <c r="A29" s="1"/>
      <c r="D29" s="351"/>
      <c r="E29" s="352"/>
      <c r="I29" s="368"/>
    </row>
    <row r="30" ht="15.75">
      <c r="A30" s="179"/>
    </row>
    <row r="31" ht="18.75">
      <c r="A31" s="178"/>
    </row>
    <row r="32" ht="15.75">
      <c r="A32" s="180"/>
    </row>
    <row r="33" ht="18.75">
      <c r="A33" s="176"/>
    </row>
    <row r="34" ht="15.75">
      <c r="A34" s="179"/>
    </row>
    <row r="35" ht="15.75">
      <c r="A35" s="180"/>
    </row>
    <row r="36" ht="15.75">
      <c r="A36" s="180"/>
    </row>
    <row r="37" ht="18.75">
      <c r="A37" s="178"/>
    </row>
    <row r="38" spans="1:2" ht="18.75">
      <c r="A38" s="178"/>
      <c r="B38" s="176"/>
    </row>
    <row r="39" ht="18.75">
      <c r="A39" s="178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20"/>
  <sheetViews>
    <sheetView workbookViewId="0" topLeftCell="H12">
      <selection activeCell="N28" sqref="N28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08" t="s">
        <v>583</v>
      </c>
      <c r="C1" s="408"/>
      <c r="D1" s="408"/>
      <c r="E1" s="408"/>
    </row>
    <row r="2" ht="12.75" customHeight="1"/>
    <row r="3" ht="12.75" customHeight="1"/>
    <row r="5" ht="15.75">
      <c r="N5" s="1" t="s">
        <v>447</v>
      </c>
    </row>
    <row r="6" spans="7:14" ht="26.25" customHeight="1">
      <c r="G6" s="644" t="s">
        <v>448</v>
      </c>
      <c r="H6" s="644"/>
      <c r="I6" s="644"/>
      <c r="J6" s="644"/>
      <c r="K6" s="644" t="s">
        <v>449</v>
      </c>
      <c r="L6" s="644"/>
      <c r="M6" s="644"/>
      <c r="N6" s="644"/>
    </row>
    <row r="7" spans="2:14" ht="38.25">
      <c r="B7" s="3" t="s">
        <v>450</v>
      </c>
      <c r="C7" s="50" t="s">
        <v>451</v>
      </c>
      <c r="D7" s="50" t="s">
        <v>452</v>
      </c>
      <c r="E7" s="50" t="s">
        <v>453</v>
      </c>
      <c r="F7" s="50" t="s">
        <v>463</v>
      </c>
      <c r="G7" s="50">
        <v>2005</v>
      </c>
      <c r="H7" s="3">
        <v>2006</v>
      </c>
      <c r="I7" s="3">
        <v>2007</v>
      </c>
      <c r="J7" s="3" t="s">
        <v>454</v>
      </c>
      <c r="K7" s="3">
        <v>2005</v>
      </c>
      <c r="L7" s="3">
        <v>2006</v>
      </c>
      <c r="M7" s="3">
        <v>2007</v>
      </c>
      <c r="N7" s="3" t="s">
        <v>454</v>
      </c>
    </row>
    <row r="8" spans="2:16" ht="22.5" customHeight="1">
      <c r="B8" s="409" t="s">
        <v>455</v>
      </c>
      <c r="C8" s="414">
        <v>28230</v>
      </c>
      <c r="D8" s="409">
        <v>12.5</v>
      </c>
      <c r="E8" s="414">
        <v>3530</v>
      </c>
      <c r="F8" s="410">
        <v>7000</v>
      </c>
      <c r="G8" s="414">
        <v>8000</v>
      </c>
      <c r="H8" s="410">
        <v>14000</v>
      </c>
      <c r="I8" s="410">
        <v>5630</v>
      </c>
      <c r="J8" s="410">
        <v>600</v>
      </c>
      <c r="K8" s="414">
        <v>1000</v>
      </c>
      <c r="L8" s="410">
        <v>1750</v>
      </c>
      <c r="M8" s="410">
        <v>10709</v>
      </c>
      <c r="N8" s="410">
        <v>11242</v>
      </c>
      <c r="O8" s="15"/>
      <c r="P8" s="15"/>
    </row>
    <row r="9" spans="2:16" ht="22.5" customHeight="1">
      <c r="B9" s="409" t="s">
        <v>456</v>
      </c>
      <c r="C9" s="414">
        <v>34640</v>
      </c>
      <c r="D9" s="409">
        <v>54</v>
      </c>
      <c r="E9" s="414">
        <v>18630</v>
      </c>
      <c r="F9" s="410">
        <v>34637</v>
      </c>
      <c r="G9" s="414">
        <v>34640</v>
      </c>
      <c r="H9" s="410"/>
      <c r="I9" s="410"/>
      <c r="J9" s="410"/>
      <c r="K9" s="414">
        <v>2910</v>
      </c>
      <c r="L9" s="410">
        <v>13100</v>
      </c>
      <c r="M9" s="410"/>
      <c r="N9" s="410"/>
      <c r="O9" s="15"/>
      <c r="P9" s="15"/>
    </row>
    <row r="10" spans="2:16" ht="22.5" customHeight="1">
      <c r="B10" s="409" t="s">
        <v>457</v>
      </c>
      <c r="C10" s="414">
        <v>7800</v>
      </c>
      <c r="D10" s="409">
        <v>12.5</v>
      </c>
      <c r="E10" s="414">
        <v>980</v>
      </c>
      <c r="F10" s="410">
        <v>3900</v>
      </c>
      <c r="G10" s="414">
        <v>3900</v>
      </c>
      <c r="H10" s="410">
        <v>3340</v>
      </c>
      <c r="I10" s="410">
        <v>560</v>
      </c>
      <c r="J10" s="410"/>
      <c r="K10" s="414">
        <v>2430</v>
      </c>
      <c r="L10" s="410">
        <v>2720</v>
      </c>
      <c r="M10" s="410">
        <v>1670</v>
      </c>
      <c r="N10" s="410"/>
      <c r="O10" s="15"/>
      <c r="P10" s="15"/>
    </row>
    <row r="11" spans="2:16" ht="30.75" customHeight="1">
      <c r="B11" s="411" t="s">
        <v>458</v>
      </c>
      <c r="C11" s="415">
        <v>190</v>
      </c>
      <c r="D11" s="411">
        <v>25</v>
      </c>
      <c r="E11" s="415">
        <v>50</v>
      </c>
      <c r="F11" s="410">
        <v>190</v>
      </c>
      <c r="G11" s="414">
        <v>100</v>
      </c>
      <c r="H11" s="410">
        <v>90</v>
      </c>
      <c r="I11" s="410"/>
      <c r="J11" s="410"/>
      <c r="K11" s="410"/>
      <c r="L11" s="410">
        <v>140</v>
      </c>
      <c r="M11" s="410"/>
      <c r="N11" s="410"/>
      <c r="O11" s="15"/>
      <c r="P11" s="15"/>
    </row>
    <row r="12" spans="2:16" ht="45" customHeight="1">
      <c r="B12" s="411" t="s">
        <v>459</v>
      </c>
      <c r="C12" s="415">
        <v>490</v>
      </c>
      <c r="D12" s="411">
        <v>0</v>
      </c>
      <c r="E12" s="415">
        <v>0</v>
      </c>
      <c r="F12" s="645">
        <v>1435</v>
      </c>
      <c r="G12" s="414">
        <v>490</v>
      </c>
      <c r="H12" s="410"/>
      <c r="I12" s="410"/>
      <c r="J12" s="410"/>
      <c r="K12" s="410"/>
      <c r="L12" s="410">
        <v>490</v>
      </c>
      <c r="M12" s="410"/>
      <c r="N12" s="410"/>
      <c r="O12" s="15"/>
      <c r="P12" s="15"/>
    </row>
    <row r="13" spans="2:16" ht="43.5" customHeight="1">
      <c r="B13" s="411" t="s">
        <v>460</v>
      </c>
      <c r="C13" s="415">
        <v>430</v>
      </c>
      <c r="D13" s="411">
        <v>0</v>
      </c>
      <c r="E13" s="415">
        <v>0</v>
      </c>
      <c r="F13" s="646">
        <v>0</v>
      </c>
      <c r="G13" s="414">
        <v>430</v>
      </c>
      <c r="H13" s="410"/>
      <c r="I13" s="410"/>
      <c r="J13" s="410"/>
      <c r="K13" s="410"/>
      <c r="L13" s="410">
        <v>430</v>
      </c>
      <c r="M13" s="410"/>
      <c r="N13" s="410"/>
      <c r="O13" s="15"/>
      <c r="P13" s="15"/>
    </row>
    <row r="14" spans="2:16" ht="43.5" customHeight="1">
      <c r="B14" s="411" t="s">
        <v>461</v>
      </c>
      <c r="C14" s="415">
        <v>100</v>
      </c>
      <c r="D14" s="411">
        <v>0</v>
      </c>
      <c r="E14" s="415">
        <v>0</v>
      </c>
      <c r="F14" s="646">
        <v>0</v>
      </c>
      <c r="G14" s="414">
        <v>100</v>
      </c>
      <c r="H14" s="410"/>
      <c r="I14" s="410"/>
      <c r="J14" s="410"/>
      <c r="K14" s="410"/>
      <c r="L14" s="410">
        <v>100</v>
      </c>
      <c r="M14" s="410"/>
      <c r="N14" s="410"/>
      <c r="O14" s="15"/>
      <c r="P14" s="15"/>
    </row>
    <row r="15" spans="2:16" ht="39.75" customHeight="1">
      <c r="B15" s="411" t="s">
        <v>462</v>
      </c>
      <c r="C15" s="415">
        <v>410</v>
      </c>
      <c r="D15" s="412">
        <v>0</v>
      </c>
      <c r="E15" s="415">
        <v>0</v>
      </c>
      <c r="F15" s="647">
        <v>0</v>
      </c>
      <c r="G15" s="414">
        <v>410</v>
      </c>
      <c r="H15" s="410"/>
      <c r="I15" s="410"/>
      <c r="J15" s="410"/>
      <c r="K15" s="410"/>
      <c r="L15" s="410">
        <v>410</v>
      </c>
      <c r="M15" s="410"/>
      <c r="N15" s="410"/>
      <c r="O15" s="15"/>
      <c r="P15" s="15"/>
    </row>
    <row r="16" spans="2:14" ht="32.25" customHeight="1">
      <c r="B16" s="455" t="s">
        <v>517</v>
      </c>
      <c r="C16" s="415">
        <v>13000</v>
      </c>
      <c r="D16" s="411">
        <v>25</v>
      </c>
      <c r="E16" s="415">
        <f>C16*0.25</f>
        <v>3250</v>
      </c>
      <c r="F16" s="410">
        <v>689</v>
      </c>
      <c r="G16" s="456">
        <v>50</v>
      </c>
      <c r="H16" s="410">
        <v>12950</v>
      </c>
      <c r="I16" s="410"/>
      <c r="J16" s="410"/>
      <c r="K16" s="456"/>
      <c r="L16" s="410"/>
      <c r="M16" s="410">
        <f>C16-E16</f>
        <v>9750</v>
      </c>
      <c r="N16" s="410"/>
    </row>
    <row r="17" spans="2:14" ht="30.75" customHeight="1">
      <c r="B17" s="455" t="s">
        <v>518</v>
      </c>
      <c r="C17" s="415">
        <v>20000</v>
      </c>
      <c r="D17" s="411">
        <v>25</v>
      </c>
      <c r="E17" s="415">
        <f>C17*0.25</f>
        <v>5000</v>
      </c>
      <c r="F17" s="410">
        <v>200</v>
      </c>
      <c r="G17" s="456">
        <v>50</v>
      </c>
      <c r="H17" s="410">
        <v>19950</v>
      </c>
      <c r="I17" s="410"/>
      <c r="J17" s="410"/>
      <c r="K17" s="456"/>
      <c r="L17" s="410"/>
      <c r="M17" s="410">
        <f>C17-E17</f>
        <v>15000</v>
      </c>
      <c r="N17" s="410"/>
    </row>
    <row r="18" spans="2:14" ht="36.75" customHeight="1">
      <c r="B18" s="455" t="s">
        <v>519</v>
      </c>
      <c r="C18" s="415">
        <v>94126</v>
      </c>
      <c r="D18" s="411">
        <v>7.09</v>
      </c>
      <c r="E18" s="415">
        <v>6670</v>
      </c>
      <c r="F18" s="410">
        <v>300</v>
      </c>
      <c r="G18" s="456">
        <v>2976</v>
      </c>
      <c r="H18" s="410">
        <v>22301</v>
      </c>
      <c r="I18" s="410">
        <v>30528</v>
      </c>
      <c r="J18" s="410">
        <v>38321</v>
      </c>
      <c r="K18" s="456">
        <v>2000</v>
      </c>
      <c r="L18" s="410">
        <v>17702</v>
      </c>
      <c r="M18" s="410">
        <v>28471</v>
      </c>
      <c r="N18" s="410">
        <v>39283</v>
      </c>
    </row>
    <row r="19" spans="2:15" ht="22.5" customHeight="1">
      <c r="B19" s="455" t="s">
        <v>577</v>
      </c>
      <c r="C19" s="415">
        <v>998</v>
      </c>
      <c r="D19" s="411">
        <v>20</v>
      </c>
      <c r="E19" s="415">
        <v>200</v>
      </c>
      <c r="F19" s="459">
        <v>678</v>
      </c>
      <c r="G19" s="460">
        <v>678</v>
      </c>
      <c r="H19" s="410">
        <v>320</v>
      </c>
      <c r="I19" s="410"/>
      <c r="J19" s="461"/>
      <c r="K19" s="460">
        <v>50</v>
      </c>
      <c r="L19" s="410">
        <v>749</v>
      </c>
      <c r="M19" s="410"/>
      <c r="N19" s="461"/>
      <c r="O19" s="15"/>
    </row>
    <row r="20" spans="2:23" s="2" customFormat="1" ht="12.75">
      <c r="B20" s="50" t="s">
        <v>224</v>
      </c>
      <c r="C20" s="9">
        <f>SUM(C8:C19)</f>
        <v>200414</v>
      </c>
      <c r="D20" s="413" t="s">
        <v>313</v>
      </c>
      <c r="E20" s="9">
        <f aca="true" t="shared" si="0" ref="E20:N20">SUM(E8:E19)</f>
        <v>38310</v>
      </c>
      <c r="F20" s="9">
        <f t="shared" si="0"/>
        <v>49029</v>
      </c>
      <c r="G20" s="9">
        <f t="shared" si="0"/>
        <v>51824</v>
      </c>
      <c r="H20" s="9">
        <f t="shared" si="0"/>
        <v>72951</v>
      </c>
      <c r="I20" s="9">
        <f t="shared" si="0"/>
        <v>36718</v>
      </c>
      <c r="J20" s="9">
        <f t="shared" si="0"/>
        <v>38921</v>
      </c>
      <c r="K20" s="9">
        <f t="shared" si="0"/>
        <v>8390</v>
      </c>
      <c r="L20" s="9">
        <f t="shared" si="0"/>
        <v>37591</v>
      </c>
      <c r="M20" s="9">
        <f t="shared" si="0"/>
        <v>65600</v>
      </c>
      <c r="N20" s="9">
        <f t="shared" si="0"/>
        <v>50525</v>
      </c>
      <c r="O20" s="15"/>
      <c r="P20"/>
      <c r="Q20"/>
      <c r="R20"/>
      <c r="S20"/>
      <c r="T20"/>
      <c r="U20"/>
      <c r="V20"/>
      <c r="W20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31" useFirstPageNumber="1" horizontalDpi="600" verticalDpi="600" orientation="landscape" paperSize="9" scale="7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W79"/>
  <sheetViews>
    <sheetView workbookViewId="0" topLeftCell="A1">
      <selection activeCell="G33" sqref="G33"/>
    </sheetView>
  </sheetViews>
  <sheetFormatPr defaultColWidth="9.00390625" defaultRowHeight="12.75"/>
  <cols>
    <col min="1" max="1" width="10.375" style="0" customWidth="1"/>
    <col min="2" max="2" width="51.00390625" style="0" customWidth="1"/>
    <col min="3" max="3" width="7.75390625" style="0" customWidth="1"/>
    <col min="4" max="4" width="11.125" style="0" customWidth="1"/>
  </cols>
  <sheetData>
    <row r="1" spans="1:49" s="132" customFormat="1" ht="18">
      <c r="A1" s="579" t="s">
        <v>412</v>
      </c>
      <c r="B1" s="579"/>
      <c r="C1" s="579"/>
      <c r="D1" s="579"/>
      <c r="E1" s="579"/>
      <c r="F1" s="610"/>
      <c r="G1" s="610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3" t="s">
        <v>610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345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307</v>
      </c>
      <c r="C7" s="95">
        <v>1700</v>
      </c>
      <c r="D7" s="324">
        <v>30000</v>
      </c>
      <c r="E7" s="100"/>
    </row>
    <row r="8" spans="1:5" ht="12.75">
      <c r="A8" s="98">
        <v>38359</v>
      </c>
      <c r="B8" s="4" t="s">
        <v>392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396</v>
      </c>
      <c r="C9" s="99"/>
      <c r="D9" s="379">
        <v>-26.67</v>
      </c>
      <c r="E9" s="182">
        <v>29773.3</v>
      </c>
    </row>
    <row r="10" spans="1:5" ht="12.75">
      <c r="A10" s="98">
        <v>38391</v>
      </c>
      <c r="B10" s="4" t="s">
        <v>393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394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395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411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423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399" t="s">
        <v>435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399" t="s">
        <v>477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399" t="s">
        <v>478</v>
      </c>
      <c r="C17" s="99"/>
      <c r="D17" s="4">
        <v>-81.5</v>
      </c>
      <c r="E17" s="171">
        <f>E16+D17</f>
        <v>27518.8</v>
      </c>
    </row>
    <row r="18" spans="1:5" ht="25.5">
      <c r="A18" s="425">
        <v>38461</v>
      </c>
      <c r="B18" s="422" t="s">
        <v>480</v>
      </c>
      <c r="C18" s="426"/>
      <c r="D18" s="427">
        <v>-200</v>
      </c>
      <c r="E18" s="428">
        <f>E17+D18</f>
        <v>27318.8</v>
      </c>
    </row>
    <row r="19" spans="1:5" ht="12.75">
      <c r="A19" s="266">
        <v>38461</v>
      </c>
      <c r="B19" s="399" t="s">
        <v>479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399" t="s">
        <v>494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399" t="s">
        <v>495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399" t="s">
        <v>496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399" t="s">
        <v>497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399" t="s">
        <v>498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399" t="s">
        <v>499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399" t="s">
        <v>500</v>
      </c>
      <c r="C26" s="99"/>
      <c r="D26" s="4">
        <v>-100</v>
      </c>
      <c r="E26" s="171">
        <v>24761.8</v>
      </c>
    </row>
    <row r="27" spans="1:5" ht="12.75">
      <c r="A27" s="266">
        <v>38510</v>
      </c>
      <c r="B27" s="399" t="s">
        <v>510</v>
      </c>
      <c r="C27" s="99"/>
      <c r="D27" s="4">
        <v>-11.6</v>
      </c>
      <c r="E27" s="171">
        <v>24750.2</v>
      </c>
    </row>
    <row r="28" spans="1:5" ht="12.75">
      <c r="A28" s="266">
        <v>38524</v>
      </c>
      <c r="B28" s="399" t="s">
        <v>509</v>
      </c>
      <c r="C28" s="99"/>
      <c r="D28" s="4">
        <v>-410</v>
      </c>
      <c r="E28" s="171">
        <v>24340.2</v>
      </c>
    </row>
    <row r="29" spans="1:5" ht="12.75">
      <c r="A29" s="266">
        <v>38524</v>
      </c>
      <c r="B29" s="399" t="s">
        <v>511</v>
      </c>
      <c r="C29" s="99"/>
      <c r="D29" s="4">
        <v>-651</v>
      </c>
      <c r="E29" s="171">
        <v>23689.2</v>
      </c>
    </row>
    <row r="30" spans="1:5" ht="12.75">
      <c r="A30" s="266">
        <v>38524</v>
      </c>
      <c r="B30" s="399" t="s">
        <v>512</v>
      </c>
      <c r="C30" s="99"/>
      <c r="D30" s="4">
        <v>-741.8</v>
      </c>
      <c r="E30" s="171">
        <v>22947.4</v>
      </c>
    </row>
    <row r="31" spans="1:5" ht="12.75">
      <c r="A31" s="266">
        <v>38559</v>
      </c>
      <c r="B31" s="399" t="s">
        <v>568</v>
      </c>
      <c r="C31" s="99"/>
      <c r="D31" s="379">
        <v>-398</v>
      </c>
      <c r="E31" s="171">
        <v>22549.4</v>
      </c>
    </row>
    <row r="32" spans="1:5" ht="12.75">
      <c r="A32" s="266">
        <v>38559</v>
      </c>
      <c r="B32" s="399" t="s">
        <v>569</v>
      </c>
      <c r="C32" s="99"/>
      <c r="D32" s="379">
        <v>-1000</v>
      </c>
      <c r="E32" s="171">
        <v>21549.4</v>
      </c>
    </row>
    <row r="33" spans="1:5" ht="12.75">
      <c r="A33" s="266">
        <v>38573</v>
      </c>
      <c r="B33" s="399" t="s">
        <v>616</v>
      </c>
      <c r="C33" s="99"/>
      <c r="D33" s="379">
        <v>-340</v>
      </c>
      <c r="E33" s="171">
        <v>21209.4</v>
      </c>
    </row>
    <row r="34" spans="1:5" ht="12.75">
      <c r="A34" s="266">
        <v>38573</v>
      </c>
      <c r="B34" s="399" t="s">
        <v>617</v>
      </c>
      <c r="C34" s="99"/>
      <c r="D34" s="379">
        <v>-1981</v>
      </c>
      <c r="E34" s="171">
        <v>19228.4</v>
      </c>
    </row>
    <row r="35" spans="1:5" ht="12.75">
      <c r="A35" s="266">
        <v>38587</v>
      </c>
      <c r="B35" s="399" t="s">
        <v>618</v>
      </c>
      <c r="C35" s="99"/>
      <c r="D35" s="379">
        <v>-1132</v>
      </c>
      <c r="E35" s="171">
        <v>18096.4</v>
      </c>
    </row>
    <row r="36" spans="1:5" ht="12.75">
      <c r="A36" s="266">
        <v>38587</v>
      </c>
      <c r="B36" s="399" t="s">
        <v>619</v>
      </c>
      <c r="C36" s="99"/>
      <c r="D36" s="379">
        <v>-1253.6</v>
      </c>
      <c r="E36" s="171">
        <v>16842.8</v>
      </c>
    </row>
    <row r="37" spans="1:5" ht="12.75">
      <c r="A37" s="266">
        <v>38594</v>
      </c>
      <c r="B37" s="399" t="s">
        <v>620</v>
      </c>
      <c r="C37" s="99"/>
      <c r="D37" s="379">
        <v>-478</v>
      </c>
      <c r="E37" s="355">
        <v>16364.8</v>
      </c>
    </row>
    <row r="38" spans="1:5" ht="12.75">
      <c r="A38" s="98"/>
      <c r="B38" s="4"/>
      <c r="C38" s="23"/>
      <c r="D38" s="104"/>
      <c r="E38" s="355"/>
    </row>
    <row r="39" spans="1:5" ht="12.75">
      <c r="A39" s="183"/>
      <c r="B39" s="184"/>
      <c r="C39" s="13"/>
      <c r="D39" s="25"/>
      <c r="E39" s="185"/>
    </row>
    <row r="40" s="29" customFormat="1" ht="12.75">
      <c r="A40" s="65" t="s">
        <v>162</v>
      </c>
    </row>
    <row r="41" ht="12.75">
      <c r="E41" s="65" t="s">
        <v>345</v>
      </c>
    </row>
    <row r="42" spans="1:5" ht="25.5">
      <c r="A42" s="94" t="s">
        <v>158</v>
      </c>
      <c r="B42" s="95" t="s">
        <v>159</v>
      </c>
      <c r="C42" s="95" t="s">
        <v>11</v>
      </c>
      <c r="D42" s="96" t="s">
        <v>160</v>
      </c>
      <c r="E42" s="97" t="s">
        <v>161</v>
      </c>
    </row>
    <row r="43" spans="1:8" ht="12.75">
      <c r="A43" s="94"/>
      <c r="B43" s="95" t="s">
        <v>308</v>
      </c>
      <c r="C43" s="95">
        <v>1700</v>
      </c>
      <c r="D43" s="324">
        <v>8000</v>
      </c>
      <c r="E43" s="386">
        <v>8000</v>
      </c>
      <c r="H43" s="2"/>
    </row>
    <row r="44" spans="1:8" ht="25.5">
      <c r="A44" s="486">
        <v>38454</v>
      </c>
      <c r="B44" s="422" t="s">
        <v>481</v>
      </c>
      <c r="C44" s="421"/>
      <c r="D44" s="342">
        <v>-120</v>
      </c>
      <c r="E44" s="341">
        <f>E43+D44</f>
        <v>7880</v>
      </c>
      <c r="H44" s="2"/>
    </row>
    <row r="45" spans="1:8" ht="25.5">
      <c r="A45" s="486">
        <v>38454</v>
      </c>
      <c r="B45" s="422" t="s">
        <v>482</v>
      </c>
      <c r="C45" s="421"/>
      <c r="D45" s="424">
        <v>572.8</v>
      </c>
      <c r="E45" s="341">
        <f>E44+D45</f>
        <v>8452.8</v>
      </c>
      <c r="H45" s="2"/>
    </row>
    <row r="46" spans="1:8" ht="25.5">
      <c r="A46" s="486">
        <v>38454</v>
      </c>
      <c r="B46" s="422" t="s">
        <v>483</v>
      </c>
      <c r="C46" s="421"/>
      <c r="D46" s="424">
        <v>899.8</v>
      </c>
      <c r="E46" s="487">
        <f>E45+D46</f>
        <v>9352.599999999999</v>
      </c>
      <c r="H46" s="2"/>
    </row>
    <row r="47" spans="1:8" ht="25.5">
      <c r="A47" s="486">
        <v>38573</v>
      </c>
      <c r="B47" s="422" t="s">
        <v>613</v>
      </c>
      <c r="C47" s="421"/>
      <c r="D47" s="424">
        <v>-422.5</v>
      </c>
      <c r="E47" s="487">
        <v>8930.1</v>
      </c>
      <c r="H47" s="2"/>
    </row>
    <row r="48" spans="1:8" ht="12.75">
      <c r="A48" s="486">
        <v>38587</v>
      </c>
      <c r="B48" s="422" t="s">
        <v>614</v>
      </c>
      <c r="C48" s="421"/>
      <c r="D48" s="424">
        <v>99.9</v>
      </c>
      <c r="E48" s="487">
        <v>9030.1</v>
      </c>
      <c r="H48" s="2"/>
    </row>
    <row r="49" spans="1:8" ht="12.75">
      <c r="A49" s="486">
        <v>38594</v>
      </c>
      <c r="B49" s="422" t="s">
        <v>615</v>
      </c>
      <c r="C49" s="421"/>
      <c r="D49" s="424">
        <v>-500</v>
      </c>
      <c r="E49" s="423">
        <v>8530.1</v>
      </c>
      <c r="H49" s="2"/>
    </row>
    <row r="50" spans="1:5" ht="12.75">
      <c r="A50" s="101"/>
      <c r="B50" s="88"/>
      <c r="C50" s="88"/>
      <c r="D50" s="171"/>
      <c r="E50" s="171"/>
    </row>
    <row r="52" s="29" customFormat="1" ht="12.75">
      <c r="A52" s="65" t="s">
        <v>163</v>
      </c>
    </row>
    <row r="53" ht="12.75">
      <c r="E53" s="65" t="s">
        <v>345</v>
      </c>
    </row>
    <row r="54" spans="1:5" ht="25.5">
      <c r="A54" s="94" t="s">
        <v>158</v>
      </c>
      <c r="B54" s="95" t="s">
        <v>159</v>
      </c>
      <c r="C54" s="95" t="s">
        <v>11</v>
      </c>
      <c r="D54" s="96" t="s">
        <v>160</v>
      </c>
      <c r="E54" s="97" t="s">
        <v>161</v>
      </c>
    </row>
    <row r="55" spans="1:5" ht="12.75">
      <c r="A55" s="94"/>
      <c r="B55" s="95" t="s">
        <v>308</v>
      </c>
      <c r="C55" s="95">
        <v>1700</v>
      </c>
      <c r="D55" s="324">
        <v>89748</v>
      </c>
      <c r="E55" s="100"/>
    </row>
    <row r="56" spans="1:9" ht="12.75">
      <c r="A56" s="98">
        <v>38398</v>
      </c>
      <c r="B56" s="4" t="s">
        <v>397</v>
      </c>
      <c r="C56" s="4"/>
      <c r="D56" s="224">
        <v>-298</v>
      </c>
      <c r="E56" s="182">
        <v>89450</v>
      </c>
      <c r="I56" s="294"/>
    </row>
    <row r="57" spans="1:5" ht="12.75">
      <c r="A57" s="101">
        <v>38398</v>
      </c>
      <c r="B57" s="88" t="s">
        <v>398</v>
      </c>
      <c r="C57" s="88"/>
      <c r="D57" s="223">
        <v>-7743</v>
      </c>
      <c r="E57" s="397">
        <v>81707</v>
      </c>
    </row>
    <row r="58" spans="1:5" ht="12.75">
      <c r="A58" s="101">
        <v>38440</v>
      </c>
      <c r="B58" s="88" t="s">
        <v>433</v>
      </c>
      <c r="C58" s="88"/>
      <c r="D58" s="223">
        <v>-350</v>
      </c>
      <c r="E58" s="397">
        <v>81357</v>
      </c>
    </row>
    <row r="59" spans="1:5" ht="12.75">
      <c r="A59" s="101">
        <v>38440</v>
      </c>
      <c r="B59" s="88" t="s">
        <v>427</v>
      </c>
      <c r="C59" s="88"/>
      <c r="D59" s="223">
        <v>-5338</v>
      </c>
      <c r="E59" s="397">
        <v>76019</v>
      </c>
    </row>
    <row r="60" spans="1:5" ht="12.75">
      <c r="A60" s="101">
        <v>38440</v>
      </c>
      <c r="B60" s="88" t="s">
        <v>428</v>
      </c>
      <c r="C60" s="88"/>
      <c r="D60" s="223">
        <v>-30</v>
      </c>
      <c r="E60" s="397">
        <v>75989</v>
      </c>
    </row>
    <row r="61" spans="1:5" ht="12.75">
      <c r="A61" s="101">
        <v>38440</v>
      </c>
      <c r="B61" s="88" t="s">
        <v>429</v>
      </c>
      <c r="C61" s="88"/>
      <c r="D61" s="223">
        <v>-7166.2</v>
      </c>
      <c r="E61" s="397">
        <v>68822.8</v>
      </c>
    </row>
    <row r="62" spans="1:5" ht="12.75">
      <c r="A62" s="101">
        <v>38440</v>
      </c>
      <c r="B62" s="88" t="s">
        <v>430</v>
      </c>
      <c r="C62" s="88"/>
      <c r="D62" s="223">
        <v>-6703</v>
      </c>
      <c r="E62" s="397">
        <v>62119.8</v>
      </c>
    </row>
    <row r="63" spans="1:5" ht="12.75">
      <c r="A63" s="101">
        <v>38440</v>
      </c>
      <c r="B63" s="88" t="s">
        <v>431</v>
      </c>
      <c r="C63" s="88"/>
      <c r="D63" s="223">
        <v>-29</v>
      </c>
      <c r="E63" s="397">
        <v>62090.8</v>
      </c>
    </row>
    <row r="64" spans="1:5" ht="12.75">
      <c r="A64" s="101">
        <v>38440</v>
      </c>
      <c r="B64" s="88" t="s">
        <v>432</v>
      </c>
      <c r="C64" s="88"/>
      <c r="D64" s="223">
        <v>-245</v>
      </c>
      <c r="E64" s="397">
        <v>61845.8</v>
      </c>
    </row>
    <row r="65" spans="1:5" ht="12.75">
      <c r="A65" s="101">
        <v>38489</v>
      </c>
      <c r="B65" s="88" t="s">
        <v>493</v>
      </c>
      <c r="C65" s="88"/>
      <c r="D65" s="223">
        <v>-100</v>
      </c>
      <c r="E65" s="397">
        <v>61745.8</v>
      </c>
    </row>
    <row r="66" spans="1:5" ht="12.75">
      <c r="A66" s="101">
        <v>38532</v>
      </c>
      <c r="B66" s="88" t="s">
        <v>531</v>
      </c>
      <c r="C66" s="88"/>
      <c r="D66" s="223">
        <v>-274</v>
      </c>
      <c r="E66" s="397">
        <v>61471.8</v>
      </c>
    </row>
    <row r="67" spans="1:5" ht="12.75">
      <c r="A67" s="101">
        <v>38532</v>
      </c>
      <c r="B67" s="88" t="s">
        <v>532</v>
      </c>
      <c r="C67" s="88"/>
      <c r="D67" s="223">
        <v>-45</v>
      </c>
      <c r="E67" s="397">
        <v>61426.8</v>
      </c>
    </row>
    <row r="68" spans="1:5" ht="12.75">
      <c r="A68" s="101">
        <v>38532</v>
      </c>
      <c r="B68" s="88" t="s">
        <v>533</v>
      </c>
      <c r="C68" s="88"/>
      <c r="D68" s="223">
        <v>-3266</v>
      </c>
      <c r="E68" s="397">
        <v>58160.8</v>
      </c>
    </row>
    <row r="69" spans="1:5" ht="12.75">
      <c r="A69" s="101">
        <v>38532</v>
      </c>
      <c r="B69" s="88" t="s">
        <v>534</v>
      </c>
      <c r="C69" s="88"/>
      <c r="D69" s="223">
        <v>-330</v>
      </c>
      <c r="E69" s="397">
        <v>57830.8</v>
      </c>
    </row>
    <row r="70" spans="1:5" ht="12.75">
      <c r="A70" s="101">
        <v>38532</v>
      </c>
      <c r="B70" s="88" t="s">
        <v>535</v>
      </c>
      <c r="C70" s="88"/>
      <c r="D70" s="223">
        <v>-11000</v>
      </c>
      <c r="E70" s="397">
        <v>46830.8</v>
      </c>
    </row>
    <row r="71" spans="1:5" ht="12.75">
      <c r="A71" s="101">
        <v>38532</v>
      </c>
      <c r="B71" s="88" t="s">
        <v>536</v>
      </c>
      <c r="C71" s="88"/>
      <c r="D71" s="223">
        <v>-200</v>
      </c>
      <c r="E71" s="397">
        <v>46630.8</v>
      </c>
    </row>
    <row r="72" spans="1:5" ht="12.75">
      <c r="A72" s="101">
        <v>38555</v>
      </c>
      <c r="B72" s="88" t="s">
        <v>571</v>
      </c>
      <c r="C72" s="88"/>
      <c r="D72" s="223">
        <v>-55.5</v>
      </c>
      <c r="E72" s="397">
        <v>46575.3</v>
      </c>
    </row>
    <row r="73" spans="1:5" ht="12.75">
      <c r="A73" s="101">
        <v>38555</v>
      </c>
      <c r="B73" s="88" t="s">
        <v>570</v>
      </c>
      <c r="C73" s="88"/>
      <c r="D73" s="223">
        <v>-300</v>
      </c>
      <c r="E73" s="397">
        <v>46275.3</v>
      </c>
    </row>
    <row r="74" spans="1:5" ht="12.75">
      <c r="A74" s="101">
        <v>38555</v>
      </c>
      <c r="B74" s="88" t="s">
        <v>572</v>
      </c>
      <c r="C74" s="88"/>
      <c r="D74" s="223">
        <v>-2792</v>
      </c>
      <c r="E74" s="397">
        <v>43483.3</v>
      </c>
    </row>
    <row r="75" spans="1:5" ht="12.75">
      <c r="A75" s="101">
        <v>38555</v>
      </c>
      <c r="B75" s="88" t="s">
        <v>573</v>
      </c>
      <c r="C75" s="88"/>
      <c r="D75" s="223">
        <v>3507</v>
      </c>
      <c r="E75" s="397">
        <v>46990.3</v>
      </c>
    </row>
    <row r="76" spans="1:5" ht="12.75">
      <c r="A76" s="101">
        <v>38555</v>
      </c>
      <c r="B76" s="88" t="s">
        <v>574</v>
      </c>
      <c r="C76" s="88"/>
      <c r="D76" s="223">
        <v>-2766</v>
      </c>
      <c r="E76" s="397">
        <v>44224.3</v>
      </c>
    </row>
    <row r="77" spans="1:5" ht="12.75">
      <c r="A77" s="101">
        <v>38555</v>
      </c>
      <c r="B77" s="88" t="s">
        <v>575</v>
      </c>
      <c r="C77" s="88"/>
      <c r="D77" s="223">
        <v>-69.5</v>
      </c>
      <c r="E77" s="397">
        <v>44154.8</v>
      </c>
    </row>
    <row r="78" spans="1:5" ht="12.75">
      <c r="A78" s="101">
        <v>38555</v>
      </c>
      <c r="B78" s="88" t="s">
        <v>576</v>
      </c>
      <c r="C78" s="88"/>
      <c r="D78" s="223">
        <v>-3000</v>
      </c>
      <c r="E78" s="380">
        <v>41154.8</v>
      </c>
    </row>
    <row r="79" spans="1:5" ht="12.75">
      <c r="A79" s="101"/>
      <c r="B79" s="88"/>
      <c r="C79" s="88"/>
      <c r="D79" s="223"/>
      <c r="E79" s="380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95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24" sqref="G24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611</v>
      </c>
    </row>
    <row r="3" ht="18">
      <c r="A3" s="227" t="s">
        <v>774</v>
      </c>
    </row>
    <row r="4" ht="20.25">
      <c r="A4" s="526" t="s">
        <v>775</v>
      </c>
    </row>
    <row r="6" ht="18">
      <c r="C6" s="527">
        <v>38595</v>
      </c>
    </row>
    <row r="8" spans="1:3" ht="12.75">
      <c r="A8" s="4" t="str">
        <f>"Aktuální hodnota portfolia ke dni "&amp;TEXT(C6,"d.m.yyy")</f>
        <v>Aktuální hodnota portfolia ke dni 31.8.2005</v>
      </c>
      <c r="B8" s="528">
        <v>118199096.03</v>
      </c>
      <c r="C8" s="529"/>
    </row>
    <row r="9" spans="1:4" ht="12.75">
      <c r="A9" s="530"/>
      <c r="B9" s="531"/>
      <c r="C9" s="532"/>
      <c r="D9" s="184"/>
    </row>
    <row r="10" spans="1:3" ht="12.75">
      <c r="A10" s="533" t="s">
        <v>790</v>
      </c>
      <c r="B10" s="534"/>
      <c r="C10" s="535"/>
    </row>
    <row r="11" spans="1:3" ht="12.75">
      <c r="A11" s="4" t="s">
        <v>777</v>
      </c>
      <c r="B11" s="528">
        <v>613102.92</v>
      </c>
      <c r="C11" s="554"/>
    </row>
    <row r="12" spans="1:4" ht="12.75">
      <c r="A12" s="530"/>
      <c r="B12" s="531"/>
      <c r="C12" s="539"/>
      <c r="D12" s="184"/>
    </row>
    <row r="13" spans="1:3" ht="12.75">
      <c r="A13" s="533" t="s">
        <v>787</v>
      </c>
      <c r="B13" s="534"/>
      <c r="C13" s="540"/>
    </row>
    <row r="14" spans="1:3" ht="12.75">
      <c r="A14" s="4" t="s">
        <v>776</v>
      </c>
      <c r="B14" s="528">
        <v>-754972.97</v>
      </c>
      <c r="C14" s="555" t="s">
        <v>797</v>
      </c>
    </row>
    <row r="15" spans="1:3" ht="12.75">
      <c r="A15" s="4" t="s">
        <v>786</v>
      </c>
      <c r="B15" s="528">
        <v>0</v>
      </c>
      <c r="C15" s="529"/>
    </row>
    <row r="16" spans="1:3" ht="12.75">
      <c r="A16" s="543" t="s">
        <v>789</v>
      </c>
      <c r="B16" s="528">
        <v>-754972.97</v>
      </c>
      <c r="C16" s="555" t="s">
        <v>797</v>
      </c>
    </row>
    <row r="18" ht="12.75">
      <c r="A18" s="533" t="s">
        <v>788</v>
      </c>
    </row>
    <row r="19" spans="1:3" ht="12.75">
      <c r="A19" s="4" t="str">
        <f>"Zhodnocení od 22.1.2004 do "&amp;TEXT(C6,"d.m.yyy")</f>
        <v>Zhodnocení od 22.1.2004 do 31.8.2005</v>
      </c>
      <c r="B19" s="528"/>
      <c r="C19" s="554" t="s">
        <v>798</v>
      </c>
    </row>
    <row r="20" ht="12.75">
      <c r="A20" s="533"/>
    </row>
    <row r="21" spans="1:3" ht="15.75">
      <c r="A21" s="546" t="str">
        <f>"Struktura portfolia ke dni "&amp;TEXT(C6,"d.m.yyy")</f>
        <v>Struktura portfolia ke dni 31.8.2005</v>
      </c>
      <c r="B21" s="547"/>
      <c r="C21" s="548"/>
    </row>
    <row r="22" spans="1:3" ht="12.75">
      <c r="A22" s="21" t="s">
        <v>778</v>
      </c>
      <c r="B22" s="21" t="s">
        <v>779</v>
      </c>
      <c r="C22" s="21" t="s">
        <v>780</v>
      </c>
    </row>
    <row r="23" spans="1:3" ht="12.75">
      <c r="A23" s="4" t="s">
        <v>799</v>
      </c>
      <c r="B23" s="556">
        <v>61450933.89</v>
      </c>
      <c r="C23" s="550">
        <f>B23/$B$26</f>
        <v>0.5198934336553911</v>
      </c>
    </row>
    <row r="24" spans="1:3" ht="12.75">
      <c r="A24" s="4" t="s">
        <v>800</v>
      </c>
      <c r="B24" s="556">
        <v>21941735.94</v>
      </c>
      <c r="C24" s="550">
        <f>B24/$B$26</f>
        <v>0.18563370344584523</v>
      </c>
    </row>
    <row r="25" spans="1:3" ht="12.75">
      <c r="A25" s="4" t="s">
        <v>801</v>
      </c>
      <c r="B25" s="556">
        <v>34806426.2</v>
      </c>
      <c r="C25" s="550">
        <f>B25/$B$26</f>
        <v>0.2944728628987638</v>
      </c>
    </row>
    <row r="26" spans="1:3" ht="12.75">
      <c r="A26" s="21" t="s">
        <v>781</v>
      </c>
      <c r="B26" s="551">
        <f>SUM(B23:B25)</f>
        <v>118199096.03</v>
      </c>
      <c r="C26" s="552"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57"/>
  <sheetViews>
    <sheetView workbookViewId="0" topLeftCell="B1">
      <selection activeCell="F19" sqref="F19"/>
    </sheetView>
  </sheetViews>
  <sheetFormatPr defaultColWidth="9.00390625" defaultRowHeight="12.75"/>
  <cols>
    <col min="2" max="2" width="36.875" style="0" customWidth="1"/>
    <col min="3" max="4" width="22.00390625" style="0" customWidth="1"/>
  </cols>
  <sheetData>
    <row r="1" ht="18">
      <c r="B1" s="227" t="s">
        <v>612</v>
      </c>
    </row>
    <row r="3" ht="18">
      <c r="B3" s="227" t="s">
        <v>774</v>
      </c>
    </row>
    <row r="4" ht="20.25">
      <c r="B4" s="526" t="s">
        <v>775</v>
      </c>
    </row>
    <row r="6" ht="18">
      <c r="D6" s="527">
        <v>38595</v>
      </c>
    </row>
    <row r="8" spans="2:4" ht="12.75">
      <c r="B8" s="4" t="str">
        <f>"Aktuální hodnota portfolia ke dni "&amp;TEXT(D6,"d.m.rrr")</f>
        <v>Aktuální hodnota portfolia ke dni 31.8.rrr</v>
      </c>
      <c r="C8" s="528">
        <f>'[1]KrVys'!$D$7</f>
        <v>40020732.26</v>
      </c>
      <c r="D8" s="529"/>
    </row>
    <row r="9" spans="2:5" ht="12.75">
      <c r="B9" s="530"/>
      <c r="C9" s="531"/>
      <c r="D9" s="532"/>
      <c r="E9" s="184"/>
    </row>
    <row r="10" spans="2:4" ht="12.75">
      <c r="B10" s="533" t="s">
        <v>790</v>
      </c>
      <c r="C10" s="534"/>
      <c r="D10" s="535"/>
    </row>
    <row r="11" spans="2:6" ht="12.75">
      <c r="B11" s="4" t="s">
        <v>777</v>
      </c>
      <c r="C11" s="536">
        <f>'[2]KrVys'!$C$21-'[2]KrVys'!$C$20-'[2]KrVys'!$L$8</f>
        <v>72013.97000000114</v>
      </c>
      <c r="D11" s="537" t="s">
        <v>793</v>
      </c>
      <c r="F11" s="538"/>
    </row>
    <row r="12" spans="2:5" ht="12.75">
      <c r="B12" s="530"/>
      <c r="C12" s="531"/>
      <c r="D12" s="539"/>
      <c r="E12" s="184"/>
    </row>
    <row r="13" spans="2:4" ht="12.75">
      <c r="B13" s="533" t="s">
        <v>787</v>
      </c>
      <c r="C13" s="534"/>
      <c r="D13" s="540"/>
    </row>
    <row r="14" spans="2:6" ht="12.75">
      <c r="B14" s="4" t="s">
        <v>776</v>
      </c>
      <c r="C14" s="528">
        <f>'[1]KrVys'!$D$28</f>
        <v>1269797.6999999955</v>
      </c>
      <c r="D14" s="541" t="s">
        <v>796</v>
      </c>
      <c r="F14" s="542"/>
    </row>
    <row r="15" spans="2:4" ht="12.75">
      <c r="B15" s="4" t="s">
        <v>786</v>
      </c>
      <c r="C15" s="528">
        <f>'[1]KrVys'!$D$41</f>
        <v>109508.27413839391</v>
      </c>
      <c r="D15" s="529"/>
    </row>
    <row r="16" spans="2:6" ht="12.75">
      <c r="B16" s="543" t="s">
        <v>789</v>
      </c>
      <c r="C16" s="528">
        <f>C14-C15</f>
        <v>1160289.4258616017</v>
      </c>
      <c r="D16" s="544" t="s">
        <v>795</v>
      </c>
      <c r="F16" s="542"/>
    </row>
    <row r="18" ht="12.75">
      <c r="B18" s="533" t="s">
        <v>788</v>
      </c>
    </row>
    <row r="19" spans="2:4" ht="12.75">
      <c r="B19" s="4" t="str">
        <f>"Zhodnocení od 22.1.2004 do "&amp;TEXT(D6,"d.m.rrr")</f>
        <v>Zhodnocení od 22.1.2004 do 31.8.rrr</v>
      </c>
      <c r="C19" s="528">
        <f>1711218.22+C14</f>
        <v>2981015.9199999953</v>
      </c>
      <c r="D19" s="545" t="s">
        <v>794</v>
      </c>
    </row>
    <row r="20" ht="12.75">
      <c r="B20" s="533"/>
    </row>
    <row r="21" spans="2:4" ht="15.75">
      <c r="B21" s="546" t="str">
        <f>"Struktura portfolia ke dni "&amp;TEXT(D6,"d.m.rrr")</f>
        <v>Struktura portfolia ke dni 31.8.rrr</v>
      </c>
      <c r="C21" s="547"/>
      <c r="D21" s="548"/>
    </row>
    <row r="22" spans="2:4" ht="12.75">
      <c r="B22" s="21" t="s">
        <v>778</v>
      </c>
      <c r="C22" s="21" t="s">
        <v>779</v>
      </c>
      <c r="D22" s="21" t="s">
        <v>780</v>
      </c>
    </row>
    <row r="23" spans="2:4" ht="12.75">
      <c r="B23" s="4" t="s">
        <v>782</v>
      </c>
      <c r="C23" s="549">
        <v>23153567.34</v>
      </c>
      <c r="D23" s="550">
        <f>C23/$C$27</f>
        <v>0.5785393228084826</v>
      </c>
    </row>
    <row r="24" spans="2:4" ht="12.75">
      <c r="B24" s="4" t="s">
        <v>783</v>
      </c>
      <c r="C24" s="549">
        <v>3109374.25</v>
      </c>
      <c r="D24" s="550">
        <f>C24/$C$27</f>
        <v>0.07769408689974829</v>
      </c>
    </row>
    <row r="25" spans="2:4" ht="12.75">
      <c r="B25" s="4" t="s">
        <v>784</v>
      </c>
      <c r="C25" s="549">
        <v>13708500</v>
      </c>
      <c r="D25" s="550">
        <f>C25/$C$27</f>
        <v>0.3425349619027685</v>
      </c>
    </row>
    <row r="26" spans="2:4" ht="12.75">
      <c r="B26" s="4" t="s">
        <v>785</v>
      </c>
      <c r="C26" s="549">
        <v>49290.67</v>
      </c>
      <c r="D26" s="550">
        <f>C26/$C$27</f>
        <v>0.0012316283890003964</v>
      </c>
    </row>
    <row r="27" spans="2:4" ht="12.75">
      <c r="B27" s="21" t="s">
        <v>781</v>
      </c>
      <c r="C27" s="551">
        <f>SUM(C23:C26)</f>
        <v>40020732.260000005</v>
      </c>
      <c r="D27" s="552">
        <v>1</v>
      </c>
    </row>
    <row r="55" ht="12.75">
      <c r="B55" s="267" t="s">
        <v>792</v>
      </c>
    </row>
    <row r="56" ht="12.75">
      <c r="B56" s="267"/>
    </row>
    <row r="57" spans="3:4" ht="12.75">
      <c r="C57" s="514" t="s">
        <v>791</v>
      </c>
      <c r="D57" s="553">
        <v>38604</v>
      </c>
    </row>
  </sheetData>
  <printOptions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9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N57" sqref="N5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81" t="s">
        <v>593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>
        <v>44455</v>
      </c>
      <c r="F4" s="47">
        <v>48405</v>
      </c>
      <c r="G4" s="47">
        <v>64045</v>
      </c>
      <c r="H4" s="47">
        <v>64234</v>
      </c>
      <c r="I4" s="47">
        <f>N4-B4-C4-D4-E4-F4-G4-H4</f>
        <v>61653</v>
      </c>
      <c r="J4" s="47"/>
      <c r="K4" s="47"/>
      <c r="L4" s="47"/>
      <c r="M4" s="47"/>
      <c r="N4" s="290">
        <v>435699</v>
      </c>
      <c r="O4" s="47">
        <v>679084</v>
      </c>
      <c r="P4" s="30">
        <f aca="true" t="shared" si="0" ref="P4:P9">+N4/O4*100</f>
        <v>64.15980939029635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>
        <v>34060</v>
      </c>
      <c r="F5" s="47">
        <v>0</v>
      </c>
      <c r="G5" s="47">
        <v>1610</v>
      </c>
      <c r="H5" s="47">
        <v>23373</v>
      </c>
      <c r="I5" s="47">
        <f>N5-B5-C5-D5-E5-F5-G5-H5</f>
        <v>309</v>
      </c>
      <c r="J5" s="47"/>
      <c r="K5" s="47"/>
      <c r="L5" s="47"/>
      <c r="M5" s="47"/>
      <c r="N5" s="290">
        <v>73069</v>
      </c>
      <c r="O5" s="47">
        <v>113181</v>
      </c>
      <c r="P5" s="30">
        <f t="shared" si="0"/>
        <v>64.55942251791379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>
        <v>2686</v>
      </c>
      <c r="F6" s="47">
        <v>3356</v>
      </c>
      <c r="G6" s="47">
        <v>3723</v>
      </c>
      <c r="H6" s="47">
        <v>3934</v>
      </c>
      <c r="I6" s="47">
        <f>N6-B6-C6-D6-E6-F6-G6-H6</f>
        <v>3632</v>
      </c>
      <c r="J6" s="47"/>
      <c r="K6" s="47"/>
      <c r="L6" s="47"/>
      <c r="M6" s="47"/>
      <c r="N6" s="290">
        <v>25794</v>
      </c>
      <c r="O6" s="47">
        <v>47884</v>
      </c>
      <c r="P6" s="30">
        <f t="shared" si="0"/>
        <v>53.86768022721577</v>
      </c>
    </row>
    <row r="7" spans="1:16" ht="12.75">
      <c r="A7" s="82" t="s">
        <v>360</v>
      </c>
      <c r="B7" s="47">
        <v>4096</v>
      </c>
      <c r="C7" s="47">
        <v>7927</v>
      </c>
      <c r="D7" s="47">
        <v>75994</v>
      </c>
      <c r="E7" s="47">
        <v>93043</v>
      </c>
      <c r="F7" s="47">
        <v>0</v>
      </c>
      <c r="G7" s="47">
        <v>78404</v>
      </c>
      <c r="H7" s="47">
        <v>281425</v>
      </c>
      <c r="I7" s="47">
        <f>N7-B7-C7-D7-E7-F7-G7-H7</f>
        <v>0</v>
      </c>
      <c r="J7" s="47"/>
      <c r="K7" s="47"/>
      <c r="L7" s="47"/>
      <c r="M7" s="47"/>
      <c r="N7" s="290">
        <v>540889</v>
      </c>
      <c r="O7" s="47">
        <v>719506</v>
      </c>
      <c r="P7" s="30">
        <f t="shared" si="0"/>
        <v>75.17505065975823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>
        <v>97896</v>
      </c>
      <c r="F8" s="47">
        <v>153811</v>
      </c>
      <c r="G8" s="47">
        <v>66502</v>
      </c>
      <c r="H8" s="47">
        <v>102059</v>
      </c>
      <c r="I8" s="47">
        <f>N8-B8-C8-D8-E8-F8-G8-H8</f>
        <v>182618</v>
      </c>
      <c r="J8" s="47"/>
      <c r="K8" s="47"/>
      <c r="L8" s="47"/>
      <c r="M8" s="47"/>
      <c r="N8" s="290">
        <v>827333</v>
      </c>
      <c r="O8" s="47">
        <v>1361279</v>
      </c>
      <c r="P8" s="30">
        <f t="shared" si="0"/>
        <v>60.77615242723938</v>
      </c>
    </row>
    <row r="9" spans="1:16" ht="12.75">
      <c r="A9" s="83" t="s">
        <v>122</v>
      </c>
      <c r="B9" s="48">
        <f aca="true" t="shared" si="1" ref="B9:G9">SUM(B4:B8)</f>
        <v>107585</v>
      </c>
      <c r="C9" s="48">
        <f t="shared" si="1"/>
        <v>227036</v>
      </c>
      <c r="D9" s="48">
        <f t="shared" si="1"/>
        <v>152930</v>
      </c>
      <c r="E9" s="48">
        <f t="shared" si="1"/>
        <v>272140</v>
      </c>
      <c r="F9" s="48">
        <f t="shared" si="1"/>
        <v>205572</v>
      </c>
      <c r="G9" s="48">
        <f t="shared" si="1"/>
        <v>214284</v>
      </c>
      <c r="H9" s="48">
        <f>SUM(H4:H8)</f>
        <v>475025</v>
      </c>
      <c r="I9" s="48">
        <f>SUM(I4:I8)</f>
        <v>248212</v>
      </c>
      <c r="J9" s="48"/>
      <c r="K9" s="48"/>
      <c r="L9" s="48"/>
      <c r="M9" s="48"/>
      <c r="N9" s="49">
        <f>SUM(N4:N8)</f>
        <v>1902784</v>
      </c>
      <c r="O9" s="49">
        <f>SUM(O4:O8)</f>
        <v>2920934</v>
      </c>
      <c r="P9" s="35">
        <f t="shared" si="0"/>
        <v>65.14299878052705</v>
      </c>
    </row>
    <row r="10" spans="1:16" ht="12.75">
      <c r="A10" s="316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7"/>
      <c r="O10" s="317"/>
      <c r="P10" s="318"/>
    </row>
    <row r="11" spans="1:16" ht="12.75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8.75" customHeight="1">
      <c r="A12" s="80" t="s">
        <v>361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/>
      <c r="H12" s="47">
        <v>62942</v>
      </c>
      <c r="I12" s="47"/>
      <c r="J12" s="47"/>
      <c r="K12" s="47"/>
      <c r="L12" s="47"/>
      <c r="M12" s="47"/>
      <c r="N12" s="290">
        <f>SUM(B12:M12)</f>
        <v>62942</v>
      </c>
      <c r="O12" s="47"/>
      <c r="P12" s="30"/>
    </row>
    <row r="13" ht="22.5" customHeight="1"/>
    <row r="39" spans="1:16" ht="18">
      <c r="A39" s="579" t="s">
        <v>413</v>
      </c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</row>
    <row r="41" ht="12.75">
      <c r="A41" s="2" t="s">
        <v>379</v>
      </c>
    </row>
    <row r="42" spans="1:16" ht="12.75">
      <c r="A42" s="45" t="s">
        <v>0</v>
      </c>
      <c r="B42" s="45" t="s">
        <v>110</v>
      </c>
      <c r="C42" s="45" t="s">
        <v>111</v>
      </c>
      <c r="D42" s="45" t="s">
        <v>112</v>
      </c>
      <c r="E42" s="45" t="s">
        <v>113</v>
      </c>
      <c r="F42" s="45" t="s">
        <v>114</v>
      </c>
      <c r="G42" s="45" t="s">
        <v>115</v>
      </c>
      <c r="H42" s="45" t="s">
        <v>116</v>
      </c>
      <c r="I42" s="45" t="s">
        <v>117</v>
      </c>
      <c r="J42" s="45" t="s">
        <v>118</v>
      </c>
      <c r="K42" s="45" t="s">
        <v>119</v>
      </c>
      <c r="L42" s="45" t="s">
        <v>120</v>
      </c>
      <c r="M42" s="45" t="s">
        <v>121</v>
      </c>
      <c r="N42" s="45" t="s">
        <v>83</v>
      </c>
      <c r="O42" s="45" t="s">
        <v>135</v>
      </c>
      <c r="P42" s="46" t="s">
        <v>1</v>
      </c>
    </row>
    <row r="43" spans="1:16" ht="12.75">
      <c r="A43" s="80" t="s">
        <v>99</v>
      </c>
      <c r="B43" s="47">
        <v>57994</v>
      </c>
      <c r="C43" s="47">
        <v>52422</v>
      </c>
      <c r="D43" s="47">
        <v>42491</v>
      </c>
      <c r="E43" s="47">
        <v>44455</v>
      </c>
      <c r="F43" s="47">
        <v>48405</v>
      </c>
      <c r="G43" s="47">
        <v>64045</v>
      </c>
      <c r="H43" s="47">
        <v>64234</v>
      </c>
      <c r="I43" s="47">
        <f>N43-B43-C43-D43-E43-F43-G43-H43</f>
        <v>61653</v>
      </c>
      <c r="J43" s="47"/>
      <c r="K43" s="47"/>
      <c r="L43" s="47"/>
      <c r="M43" s="47"/>
      <c r="N43" s="290">
        <v>435699</v>
      </c>
      <c r="O43" s="47">
        <v>679084</v>
      </c>
      <c r="P43" s="89">
        <f aca="true" t="shared" si="2" ref="P43:P48">N43/O43*100</f>
        <v>64.15980939029635</v>
      </c>
    </row>
    <row r="44" spans="1:16" ht="12.75">
      <c r="A44" s="82" t="s">
        <v>7</v>
      </c>
      <c r="B44" s="47">
        <v>1265</v>
      </c>
      <c r="C44" s="47">
        <v>2033</v>
      </c>
      <c r="D44" s="47">
        <v>10419</v>
      </c>
      <c r="E44" s="47">
        <v>34060</v>
      </c>
      <c r="F44" s="47">
        <v>0</v>
      </c>
      <c r="G44" s="47">
        <v>1610</v>
      </c>
      <c r="H44" s="47">
        <v>23373</v>
      </c>
      <c r="I44" s="47">
        <f>N44-B44-C44-D44-E44-F44-G44-H44</f>
        <v>309</v>
      </c>
      <c r="J44" s="47"/>
      <c r="K44" s="47"/>
      <c r="L44" s="47"/>
      <c r="M44" s="47"/>
      <c r="N44" s="290">
        <v>73069</v>
      </c>
      <c r="O44" s="47">
        <v>113181</v>
      </c>
      <c r="P44" s="89">
        <f t="shared" si="2"/>
        <v>64.55942251791379</v>
      </c>
    </row>
    <row r="45" spans="1:16" ht="12.75">
      <c r="A45" s="82" t="s">
        <v>8</v>
      </c>
      <c r="B45" s="47">
        <v>2012</v>
      </c>
      <c r="C45" s="47">
        <v>4073</v>
      </c>
      <c r="D45" s="47">
        <v>2378</v>
      </c>
      <c r="E45" s="47">
        <v>2686</v>
      </c>
      <c r="F45" s="47">
        <v>3356</v>
      </c>
      <c r="G45" s="47">
        <v>3723</v>
      </c>
      <c r="H45" s="47">
        <v>3934</v>
      </c>
      <c r="I45" s="47">
        <f>N45-B45-C45-D45-E45-F45-G45-H45</f>
        <v>3632</v>
      </c>
      <c r="J45" s="47"/>
      <c r="K45" s="47"/>
      <c r="L45" s="47"/>
      <c r="M45" s="47"/>
      <c r="N45" s="290">
        <v>25794</v>
      </c>
      <c r="O45" s="47">
        <v>47884</v>
      </c>
      <c r="P45" s="89">
        <f t="shared" si="2"/>
        <v>53.86768022721577</v>
      </c>
    </row>
    <row r="46" spans="1:16" ht="12.75">
      <c r="A46" s="82" t="s">
        <v>360</v>
      </c>
      <c r="B46" s="47">
        <v>4096</v>
      </c>
      <c r="C46" s="47">
        <v>7927</v>
      </c>
      <c r="D46" s="47">
        <v>75994</v>
      </c>
      <c r="E46" s="47">
        <v>93043</v>
      </c>
      <c r="F46" s="47">
        <v>0</v>
      </c>
      <c r="G46" s="47">
        <v>78404</v>
      </c>
      <c r="H46" s="47">
        <v>281425</v>
      </c>
      <c r="I46" s="47">
        <f>N46-B46-C46-D46-E46-F46-G46-H46</f>
        <v>0</v>
      </c>
      <c r="J46" s="47"/>
      <c r="K46" s="47"/>
      <c r="L46" s="47"/>
      <c r="M46" s="47"/>
      <c r="N46" s="290">
        <v>540889</v>
      </c>
      <c r="O46" s="47">
        <v>719506</v>
      </c>
      <c r="P46" s="89">
        <f t="shared" si="2"/>
        <v>75.17505065975823</v>
      </c>
    </row>
    <row r="47" spans="1:16" ht="12.75">
      <c r="A47" s="82" t="s">
        <v>10</v>
      </c>
      <c r="B47" s="47">
        <v>42218</v>
      </c>
      <c r="C47" s="47">
        <v>160581</v>
      </c>
      <c r="D47" s="47">
        <v>21648</v>
      </c>
      <c r="E47" s="47">
        <v>97896</v>
      </c>
      <c r="F47" s="47">
        <v>153811</v>
      </c>
      <c r="G47" s="47">
        <v>66502</v>
      </c>
      <c r="H47" s="47">
        <v>102059</v>
      </c>
      <c r="I47" s="47">
        <f>N47-B47-C47-D47-E47-F47-G47-H47</f>
        <v>182618</v>
      </c>
      <c r="J47" s="47"/>
      <c r="K47" s="47"/>
      <c r="L47" s="47"/>
      <c r="M47" s="47"/>
      <c r="N47" s="290">
        <v>827333</v>
      </c>
      <c r="O47" s="47">
        <v>1361279</v>
      </c>
      <c r="P47" s="89">
        <f>N47/O47*100</f>
        <v>60.77615242723938</v>
      </c>
    </row>
    <row r="48" spans="1:16" ht="12.75">
      <c r="A48" s="83" t="s">
        <v>122</v>
      </c>
      <c r="B48" s="48">
        <f aca="true" t="shared" si="3" ref="B48:G48">SUM(B43:B47)</f>
        <v>107585</v>
      </c>
      <c r="C48" s="48">
        <f t="shared" si="3"/>
        <v>227036</v>
      </c>
      <c r="D48" s="48">
        <f t="shared" si="3"/>
        <v>152930</v>
      </c>
      <c r="E48" s="48">
        <f t="shared" si="3"/>
        <v>272140</v>
      </c>
      <c r="F48" s="48">
        <f t="shared" si="3"/>
        <v>205572</v>
      </c>
      <c r="G48" s="48">
        <f t="shared" si="3"/>
        <v>214284</v>
      </c>
      <c r="H48" s="48">
        <f>SUM(H43:H47)</f>
        <v>475025</v>
      </c>
      <c r="I48" s="48">
        <f>SUM(I43:I47)</f>
        <v>248212</v>
      </c>
      <c r="J48" s="48"/>
      <c r="K48" s="48"/>
      <c r="L48" s="48"/>
      <c r="M48" s="48"/>
      <c r="N48" s="49">
        <f>SUM(N43:N47)</f>
        <v>1902784</v>
      </c>
      <c r="O48" s="49">
        <f>SUM(O43:O47)</f>
        <v>2920934</v>
      </c>
      <c r="P48" s="90">
        <f t="shared" si="2"/>
        <v>65.14299878052705</v>
      </c>
    </row>
    <row r="49" spans="1:16" ht="12.75">
      <c r="A49" s="316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7"/>
      <c r="O49" s="317"/>
      <c r="P49" s="312"/>
    </row>
    <row r="50" spans="1:16" ht="12.75">
      <c r="A50" s="311" t="s">
        <v>421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7"/>
      <c r="P50" s="312"/>
    </row>
    <row r="51" spans="1:16" ht="12.75">
      <c r="A51" s="92" t="s">
        <v>0</v>
      </c>
      <c r="B51" s="92" t="s">
        <v>110</v>
      </c>
      <c r="C51" s="92" t="s">
        <v>111</v>
      </c>
      <c r="D51" s="92" t="s">
        <v>112</v>
      </c>
      <c r="E51" s="92" t="s">
        <v>113</v>
      </c>
      <c r="F51" s="92" t="s">
        <v>114</v>
      </c>
      <c r="G51" s="92" t="s">
        <v>115</v>
      </c>
      <c r="H51" s="92" t="s">
        <v>116</v>
      </c>
      <c r="I51" s="92" t="s">
        <v>117</v>
      </c>
      <c r="J51" s="92" t="s">
        <v>118</v>
      </c>
      <c r="K51" s="92" t="s">
        <v>119</v>
      </c>
      <c r="L51" s="92" t="s">
        <v>120</v>
      </c>
      <c r="M51" s="92" t="s">
        <v>121</v>
      </c>
      <c r="N51" s="92" t="s">
        <v>83</v>
      </c>
      <c r="O51" s="45" t="s">
        <v>135</v>
      </c>
      <c r="P51" s="46" t="s">
        <v>1</v>
      </c>
    </row>
    <row r="52" spans="1:16" ht="12.75">
      <c r="A52" s="93" t="s">
        <v>99</v>
      </c>
      <c r="B52" s="47">
        <v>79462.28457637575</v>
      </c>
      <c r="C52" s="47">
        <v>46631.595208430124</v>
      </c>
      <c r="D52" s="47">
        <v>43981</v>
      </c>
      <c r="E52" s="47">
        <v>35549</v>
      </c>
      <c r="F52" s="47">
        <v>52738</v>
      </c>
      <c r="G52" s="47">
        <v>59439</v>
      </c>
      <c r="H52" s="47">
        <v>58916</v>
      </c>
      <c r="I52" s="47">
        <v>56584</v>
      </c>
      <c r="J52" s="47"/>
      <c r="K52" s="47"/>
      <c r="L52" s="47"/>
      <c r="M52" s="47"/>
      <c r="N52" s="47">
        <f aca="true" t="shared" si="4" ref="N52:N57">SUM(B52:M52)</f>
        <v>433300.8797848059</v>
      </c>
      <c r="O52" s="47">
        <v>626225.0255114493</v>
      </c>
      <c r="P52" s="89">
        <f aca="true" t="shared" si="5" ref="P52:P57">N52/O52*100</f>
        <v>69.19252060086887</v>
      </c>
    </row>
    <row r="53" spans="1:16" ht="12.75">
      <c r="A53" s="93" t="s">
        <v>7</v>
      </c>
      <c r="B53" s="47">
        <v>6849.889256602537</v>
      </c>
      <c r="C53" s="47">
        <v>1716.1902305947299</v>
      </c>
      <c r="D53" s="47">
        <v>13319</v>
      </c>
      <c r="E53" s="47">
        <v>25460</v>
      </c>
      <c r="F53" s="47">
        <v>0</v>
      </c>
      <c r="G53" s="47">
        <v>5714</v>
      </c>
      <c r="H53" s="47">
        <v>16939</v>
      </c>
      <c r="I53" s="47">
        <v>309</v>
      </c>
      <c r="J53" s="47"/>
      <c r="K53" s="47"/>
      <c r="L53" s="47"/>
      <c r="M53" s="47"/>
      <c r="N53" s="47">
        <f t="shared" si="4"/>
        <v>70307.07948719728</v>
      </c>
      <c r="O53" s="47">
        <v>95520.70928171535</v>
      </c>
      <c r="P53" s="89">
        <f t="shared" si="5"/>
        <v>73.60401740720273</v>
      </c>
    </row>
    <row r="54" spans="1:16" ht="12.75">
      <c r="A54" s="93" t="s">
        <v>8</v>
      </c>
      <c r="B54" s="47">
        <v>10216.834388375908</v>
      </c>
      <c r="C54" s="47">
        <v>8224.031174340429</v>
      </c>
      <c r="D54" s="47">
        <v>2576</v>
      </c>
      <c r="E54" s="47">
        <v>3304</v>
      </c>
      <c r="F54" s="47">
        <v>2811</v>
      </c>
      <c r="G54" s="47">
        <v>3200</v>
      </c>
      <c r="H54" s="47">
        <v>3438</v>
      </c>
      <c r="I54" s="47">
        <v>3203</v>
      </c>
      <c r="J54" s="47"/>
      <c r="K54" s="47"/>
      <c r="L54" s="47"/>
      <c r="M54" s="47"/>
      <c r="N54" s="47">
        <f t="shared" si="4"/>
        <v>36972.86556271634</v>
      </c>
      <c r="O54" s="47">
        <v>36691.37380349496</v>
      </c>
      <c r="P54" s="89">
        <f t="shared" si="5"/>
        <v>100.76718784292173</v>
      </c>
    </row>
    <row r="55" spans="1:16" ht="12.75">
      <c r="A55" s="93" t="s">
        <v>360</v>
      </c>
      <c r="B55" s="47">
        <v>2358.646192134525</v>
      </c>
      <c r="C55" s="47">
        <v>8521.464489868114</v>
      </c>
      <c r="D55" s="47">
        <v>114411</v>
      </c>
      <c r="E55" s="47">
        <v>23842</v>
      </c>
      <c r="F55" s="47">
        <v>0</v>
      </c>
      <c r="G55" s="47">
        <v>112433</v>
      </c>
      <c r="H55" s="47">
        <v>188992</v>
      </c>
      <c r="I55" s="47">
        <v>0</v>
      </c>
      <c r="J55" s="47"/>
      <c r="K55" s="47"/>
      <c r="L55" s="47"/>
      <c r="M55" s="47"/>
      <c r="N55" s="47">
        <f t="shared" si="4"/>
        <v>450558.1106820026</v>
      </c>
      <c r="O55" s="47">
        <v>689034.0187514302</v>
      </c>
      <c r="P55" s="89">
        <f t="shared" si="5"/>
        <v>65.389820882638</v>
      </c>
    </row>
    <row r="56" spans="1:16" ht="12.75">
      <c r="A56" s="93" t="s">
        <v>10</v>
      </c>
      <c r="B56" s="47">
        <v>179153.0089417892</v>
      </c>
      <c r="C56" s="47">
        <v>117254.16164732313</v>
      </c>
      <c r="D56" s="47">
        <v>48532</v>
      </c>
      <c r="E56" s="47">
        <v>127409</v>
      </c>
      <c r="F56" s="47">
        <v>120077</v>
      </c>
      <c r="G56" s="47">
        <v>0</v>
      </c>
      <c r="H56" s="47">
        <v>24083</v>
      </c>
      <c r="I56" s="47">
        <v>138259</v>
      </c>
      <c r="J56" s="47"/>
      <c r="K56" s="47"/>
      <c r="L56" s="47"/>
      <c r="M56" s="47"/>
      <c r="N56" s="47">
        <f t="shared" si="4"/>
        <v>754767.1705891123</v>
      </c>
      <c r="O56" s="47">
        <v>1087032.5125921776</v>
      </c>
      <c r="P56" s="89">
        <f t="shared" si="5"/>
        <v>69.43372547241175</v>
      </c>
    </row>
    <row r="57" spans="1:16" ht="12.75">
      <c r="A57" s="48" t="s">
        <v>122</v>
      </c>
      <c r="B57" s="48">
        <f aca="true" t="shared" si="6" ref="B57:G57">SUM(B52:B56)</f>
        <v>278040.6633552779</v>
      </c>
      <c r="C57" s="48">
        <f t="shared" si="6"/>
        <v>182347.4427505565</v>
      </c>
      <c r="D57" s="48">
        <f t="shared" si="6"/>
        <v>222819</v>
      </c>
      <c r="E57" s="48">
        <f t="shared" si="6"/>
        <v>215564</v>
      </c>
      <c r="F57" s="48">
        <f t="shared" si="6"/>
        <v>175626</v>
      </c>
      <c r="G57" s="48">
        <f t="shared" si="6"/>
        <v>180786</v>
      </c>
      <c r="H57" s="48">
        <f>SUM(H52:H56)</f>
        <v>292368</v>
      </c>
      <c r="I57" s="48">
        <f>SUM(I52:I56)</f>
        <v>198355</v>
      </c>
      <c r="J57" s="48"/>
      <c r="K57" s="48"/>
      <c r="L57" s="48"/>
      <c r="M57" s="48"/>
      <c r="N57" s="48">
        <f t="shared" si="4"/>
        <v>1745906.1061058345</v>
      </c>
      <c r="O57" s="49">
        <v>2534503.639940267</v>
      </c>
      <c r="P57" s="90">
        <f t="shared" si="5"/>
        <v>68.88552372120412</v>
      </c>
    </row>
    <row r="58" spans="1:16" ht="12.75">
      <c r="A58" s="316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7"/>
      <c r="O58" s="317"/>
      <c r="P58" s="312"/>
    </row>
    <row r="59" ht="12.75">
      <c r="A59" s="91" t="s">
        <v>302</v>
      </c>
    </row>
    <row r="60" spans="1:16" ht="12.75">
      <c r="A60" s="92" t="s">
        <v>0</v>
      </c>
      <c r="B60" s="92" t="s">
        <v>110</v>
      </c>
      <c r="C60" s="92" t="s">
        <v>111</v>
      </c>
      <c r="D60" s="92" t="s">
        <v>112</v>
      </c>
      <c r="E60" s="92" t="s">
        <v>113</v>
      </c>
      <c r="F60" s="92" t="s">
        <v>114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83</v>
      </c>
      <c r="O60" s="92" t="s">
        <v>135</v>
      </c>
      <c r="P60" s="418" t="s">
        <v>1</v>
      </c>
    </row>
    <row r="61" spans="1:16" ht="12.75">
      <c r="A61" s="93" t="s">
        <v>99</v>
      </c>
      <c r="B61" s="47">
        <v>26716</v>
      </c>
      <c r="C61" s="47">
        <v>15678</v>
      </c>
      <c r="D61" s="47">
        <v>14787</v>
      </c>
      <c r="E61" s="47">
        <v>11952</v>
      </c>
      <c r="F61" s="47">
        <v>17731</v>
      </c>
      <c r="G61" s="47">
        <v>19984</v>
      </c>
      <c r="H61" s="47">
        <v>19808</v>
      </c>
      <c r="I61" s="47">
        <v>19024</v>
      </c>
      <c r="J61" s="47"/>
      <c r="K61" s="47"/>
      <c r="L61" s="47"/>
      <c r="M61" s="47"/>
      <c r="N61" s="47">
        <f>SUM(B61:M61)</f>
        <v>145680</v>
      </c>
      <c r="O61" s="47">
        <v>210543</v>
      </c>
      <c r="P61" s="89">
        <f aca="true" t="shared" si="7" ref="P61:P66">N61/O61*100</f>
        <v>69.19251649306793</v>
      </c>
    </row>
    <row r="62" spans="1:16" ht="12.75">
      <c r="A62" s="93" t="s">
        <v>7</v>
      </c>
      <c r="B62" s="47">
        <v>2303</v>
      </c>
      <c r="C62" s="47">
        <v>577</v>
      </c>
      <c r="D62" s="47">
        <v>4478</v>
      </c>
      <c r="E62" s="47">
        <v>8560</v>
      </c>
      <c r="F62" s="47">
        <v>0</v>
      </c>
      <c r="G62" s="47">
        <v>1921</v>
      </c>
      <c r="H62" s="47">
        <v>5695</v>
      </c>
      <c r="I62" s="47">
        <v>104</v>
      </c>
      <c r="J62" s="47"/>
      <c r="K62" s="47"/>
      <c r="L62" s="47"/>
      <c r="M62" s="47"/>
      <c r="N62" s="47">
        <f>SUM(B62:M62)</f>
        <v>23638</v>
      </c>
      <c r="O62" s="47">
        <v>32115</v>
      </c>
      <c r="P62" s="89">
        <f t="shared" si="7"/>
        <v>73.60423478125486</v>
      </c>
    </row>
    <row r="63" spans="1:16" ht="12.75">
      <c r="A63" s="93" t="s">
        <v>8</v>
      </c>
      <c r="B63" s="47">
        <v>3435</v>
      </c>
      <c r="C63" s="47">
        <v>2765</v>
      </c>
      <c r="D63" s="47">
        <v>866</v>
      </c>
      <c r="E63" s="47">
        <v>1111</v>
      </c>
      <c r="F63" s="47">
        <v>945</v>
      </c>
      <c r="G63" s="47">
        <v>1076</v>
      </c>
      <c r="H63" s="47">
        <v>1156</v>
      </c>
      <c r="I63" s="47">
        <v>1077</v>
      </c>
      <c r="J63" s="47"/>
      <c r="K63" s="47"/>
      <c r="L63" s="47"/>
      <c r="M63" s="47"/>
      <c r="N63" s="47">
        <f>SUM(B63:M63)</f>
        <v>12431</v>
      </c>
      <c r="O63" s="47">
        <v>12336</v>
      </c>
      <c r="P63" s="89">
        <f t="shared" si="7"/>
        <v>100.77010376134889</v>
      </c>
    </row>
    <row r="64" spans="1:16" ht="12.75">
      <c r="A64" s="93" t="s">
        <v>9</v>
      </c>
      <c r="B64" s="47">
        <v>793</v>
      </c>
      <c r="C64" s="47">
        <v>2865</v>
      </c>
      <c r="D64" s="47">
        <v>38466</v>
      </c>
      <c r="E64" s="47">
        <v>8016</v>
      </c>
      <c r="F64" s="47">
        <v>0</v>
      </c>
      <c r="G64" s="47">
        <v>37801</v>
      </c>
      <c r="H64" s="47">
        <v>63541</v>
      </c>
      <c r="I64" s="47">
        <v>0</v>
      </c>
      <c r="J64" s="47"/>
      <c r="K64" s="47"/>
      <c r="L64" s="47"/>
      <c r="M64" s="47"/>
      <c r="N64" s="47">
        <f>SUM(B64:M64)</f>
        <v>151482</v>
      </c>
      <c r="O64" s="47">
        <v>231660</v>
      </c>
      <c r="P64" s="89">
        <f t="shared" si="7"/>
        <v>65.3897953897954</v>
      </c>
    </row>
    <row r="65" spans="1:16" ht="12.75">
      <c r="A65" s="93" t="s">
        <v>10</v>
      </c>
      <c r="B65" s="47">
        <v>60233</v>
      </c>
      <c r="C65" s="47">
        <v>39422</v>
      </c>
      <c r="D65" s="47">
        <v>16317</v>
      </c>
      <c r="E65" s="47">
        <v>42836</v>
      </c>
      <c r="F65" s="47">
        <v>40371</v>
      </c>
      <c r="G65" s="47">
        <v>0</v>
      </c>
      <c r="H65" s="47">
        <v>8097</v>
      </c>
      <c r="I65" s="47">
        <v>46484</v>
      </c>
      <c r="J65" s="47"/>
      <c r="K65" s="47"/>
      <c r="L65" s="47"/>
      <c r="M65" s="47"/>
      <c r="N65" s="47">
        <f>SUM(B65:M65)</f>
        <v>253760</v>
      </c>
      <c r="O65" s="47">
        <v>365471</v>
      </c>
      <c r="P65" s="89">
        <f t="shared" si="7"/>
        <v>69.43368967715632</v>
      </c>
    </row>
    <row r="66" spans="1:16" ht="12.75">
      <c r="A66" s="48" t="s">
        <v>122</v>
      </c>
      <c r="B66" s="48">
        <f aca="true" t="shared" si="8" ref="B66:G66">SUM(B61:B65)</f>
        <v>93480</v>
      </c>
      <c r="C66" s="48">
        <f t="shared" si="8"/>
        <v>61307</v>
      </c>
      <c r="D66" s="48">
        <f t="shared" si="8"/>
        <v>74914</v>
      </c>
      <c r="E66" s="48">
        <f t="shared" si="8"/>
        <v>72475</v>
      </c>
      <c r="F66" s="48">
        <f t="shared" si="8"/>
        <v>59047</v>
      </c>
      <c r="G66" s="48">
        <f t="shared" si="8"/>
        <v>60782</v>
      </c>
      <c r="H66" s="48">
        <f>SUM(H61:H65)</f>
        <v>98297</v>
      </c>
      <c r="I66" s="48">
        <f>SUM(I61:I65)</f>
        <v>66689</v>
      </c>
      <c r="J66" s="48"/>
      <c r="K66" s="48"/>
      <c r="L66" s="48"/>
      <c r="M66" s="48"/>
      <c r="N66" s="48">
        <f>SUM(N61:N65)</f>
        <v>586991</v>
      </c>
      <c r="O66" s="48">
        <f>SUM(O61:O65)</f>
        <v>852125</v>
      </c>
      <c r="P66" s="90">
        <f t="shared" si="7"/>
        <v>68.88555082881032</v>
      </c>
    </row>
    <row r="67" spans="1:16" ht="12.75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2"/>
    </row>
    <row r="68" spans="1:16" ht="12.75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2"/>
    </row>
    <row r="69" ht="12.75">
      <c r="F69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1"/>
  <sheetViews>
    <sheetView workbookViewId="0" topLeftCell="A447">
      <selection activeCell="U15" sqref="U15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87" t="s">
        <v>594</v>
      </c>
      <c r="B1" s="587"/>
      <c r="C1" s="587"/>
      <c r="D1" s="587"/>
      <c r="E1" s="587"/>
      <c r="F1" s="587"/>
      <c r="G1" s="587"/>
      <c r="I1" s="8"/>
    </row>
    <row r="2" spans="1:9" ht="18">
      <c r="A2" s="480"/>
      <c r="B2" s="480"/>
      <c r="C2" s="480"/>
      <c r="D2" s="480"/>
      <c r="E2" s="480"/>
      <c r="F2" s="480"/>
      <c r="G2" s="480"/>
      <c r="I2" s="8"/>
    </row>
    <row r="3" ht="12" customHeight="1">
      <c r="G3" s="24" t="s">
        <v>106</v>
      </c>
    </row>
    <row r="4" ht="12.75" hidden="1">
      <c r="G4" s="24"/>
    </row>
    <row r="5" spans="1:7" ht="25.5" customHeight="1">
      <c r="A5" s="591" t="s">
        <v>84</v>
      </c>
      <c r="B5" s="592"/>
      <c r="C5" s="593"/>
      <c r="D5" s="52" t="s">
        <v>126</v>
      </c>
      <c r="E5" s="59" t="s">
        <v>127</v>
      </c>
      <c r="F5" s="5" t="s">
        <v>2</v>
      </c>
      <c r="G5" s="51" t="s">
        <v>128</v>
      </c>
    </row>
    <row r="6" spans="1:256" s="29" customFormat="1" ht="12.75">
      <c r="A6" s="558" t="s">
        <v>70</v>
      </c>
      <c r="B6" s="559"/>
      <c r="C6" s="560"/>
      <c r="D6" s="243">
        <v>111103</v>
      </c>
      <c r="E6" s="451">
        <f>E41+E50</f>
        <v>129006</v>
      </c>
      <c r="F6" s="451">
        <f>F52</f>
        <v>22625</v>
      </c>
      <c r="G6" s="63">
        <f aca="true" t="shared" si="0" ref="G6:G27">F6/E6*100</f>
        <v>17.53794397159822</v>
      </c>
      <c r="O6" s="84"/>
      <c r="P6" s="2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76" t="s">
        <v>71</v>
      </c>
      <c r="B7" s="577"/>
      <c r="C7" s="557"/>
      <c r="D7" s="243">
        <f>D144</f>
        <v>3595130</v>
      </c>
      <c r="E7" s="451">
        <f>E144</f>
        <v>3901899</v>
      </c>
      <c r="F7" s="451">
        <f>F144</f>
        <v>2621475</v>
      </c>
      <c r="G7" s="63">
        <f t="shared" si="0"/>
        <v>67.18459396309335</v>
      </c>
      <c r="O7" s="84"/>
      <c r="P7" s="172"/>
      <c r="Q7" s="15"/>
      <c r="R7" s="17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58" t="s">
        <v>72</v>
      </c>
      <c r="B8" s="559"/>
      <c r="C8" s="560"/>
      <c r="D8" s="243">
        <f>D176</f>
        <v>117094</v>
      </c>
      <c r="E8" s="451">
        <f>E176</f>
        <v>133786</v>
      </c>
      <c r="F8" s="451">
        <f>F176</f>
        <v>75886</v>
      </c>
      <c r="G8" s="63">
        <f t="shared" si="0"/>
        <v>56.72192905087229</v>
      </c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58" t="s">
        <v>73</v>
      </c>
      <c r="B9" s="559"/>
      <c r="C9" s="560"/>
      <c r="D9" s="243">
        <f>D203</f>
        <v>416548</v>
      </c>
      <c r="E9" s="451">
        <f>E203</f>
        <v>494825</v>
      </c>
      <c r="F9" s="451">
        <f>F203</f>
        <v>233067</v>
      </c>
      <c r="G9" s="63">
        <f t="shared" si="0"/>
        <v>47.10089425554489</v>
      </c>
      <c r="I9" s="84"/>
      <c r="O9" s="84"/>
      <c r="P9" s="22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58" t="s">
        <v>74</v>
      </c>
      <c r="B10" s="559"/>
      <c r="C10" s="560"/>
      <c r="D10" s="243">
        <f>D221</f>
        <v>5200</v>
      </c>
      <c r="E10" s="451">
        <f>E221</f>
        <v>9186</v>
      </c>
      <c r="F10" s="451">
        <f>F221</f>
        <v>2644</v>
      </c>
      <c r="G10" s="63">
        <f t="shared" si="0"/>
        <v>28.782930546483783</v>
      </c>
      <c r="O10" s="84"/>
      <c r="P10" s="2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58" t="s">
        <v>75</v>
      </c>
      <c r="B11" s="559"/>
      <c r="C11" s="560"/>
      <c r="D11" s="243">
        <f>D237</f>
        <v>1728</v>
      </c>
      <c r="E11" s="451">
        <f>E237</f>
        <v>1728</v>
      </c>
      <c r="F11" s="451">
        <f>F237</f>
        <v>0</v>
      </c>
      <c r="G11" s="63">
        <f t="shared" si="0"/>
        <v>0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58" t="s">
        <v>76</v>
      </c>
      <c r="B12" s="559"/>
      <c r="C12" s="560"/>
      <c r="D12" s="243">
        <f>SUM(D244:D247)+D253</f>
        <v>1056303</v>
      </c>
      <c r="E12" s="451">
        <f>E257</f>
        <v>1058603</v>
      </c>
      <c r="F12" s="451">
        <f>SUM(F244:F247)+F253</f>
        <v>708542</v>
      </c>
      <c r="G12" s="63">
        <f t="shared" si="0"/>
        <v>66.93179596128105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58" t="s">
        <v>77</v>
      </c>
      <c r="B13" s="559"/>
      <c r="C13" s="560"/>
      <c r="D13" s="243">
        <f>D290</f>
        <v>324588</v>
      </c>
      <c r="E13" s="451">
        <f>E290</f>
        <v>337827</v>
      </c>
      <c r="F13" s="451">
        <f>F290</f>
        <v>235856</v>
      </c>
      <c r="G13" s="63">
        <f t="shared" si="0"/>
        <v>69.81561568495117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58" t="s">
        <v>78</v>
      </c>
      <c r="B14" s="559"/>
      <c r="C14" s="560"/>
      <c r="D14" s="243">
        <f>D311</f>
        <v>15510</v>
      </c>
      <c r="E14" s="451">
        <f>E311</f>
        <v>16533</v>
      </c>
      <c r="F14" s="451">
        <f>F311</f>
        <v>13508</v>
      </c>
      <c r="G14" s="63">
        <f t="shared" si="0"/>
        <v>81.70326014637392</v>
      </c>
      <c r="O14" s="84"/>
      <c r="P14" s="17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58" t="s">
        <v>79</v>
      </c>
      <c r="B15" s="559"/>
      <c r="C15" s="560"/>
      <c r="D15" s="243">
        <f>D353</f>
        <v>39190</v>
      </c>
      <c r="E15" s="451">
        <f>E353</f>
        <v>40128</v>
      </c>
      <c r="F15" s="451">
        <f>F353</f>
        <v>19243</v>
      </c>
      <c r="G15" s="63">
        <f t="shared" si="0"/>
        <v>47.95404704944178</v>
      </c>
      <c r="O15" s="84"/>
      <c r="P15" s="17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58" t="s">
        <v>80</v>
      </c>
      <c r="B16" s="559"/>
      <c r="C16" s="560"/>
      <c r="D16" s="243">
        <f>D378</f>
        <v>210786</v>
      </c>
      <c r="E16" s="451">
        <f>E378</f>
        <v>273854</v>
      </c>
      <c r="F16" s="451">
        <f>F378</f>
        <v>181896</v>
      </c>
      <c r="G16" s="63">
        <f t="shared" si="0"/>
        <v>66.42079356153279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76" t="s">
        <v>150</v>
      </c>
      <c r="B17" s="577"/>
      <c r="C17" s="557"/>
      <c r="D17" s="243">
        <f>D413</f>
        <v>648618</v>
      </c>
      <c r="E17" s="451">
        <f>E413</f>
        <v>810261</v>
      </c>
      <c r="F17" s="451">
        <f>F413</f>
        <v>258891</v>
      </c>
      <c r="G17" s="63">
        <f t="shared" si="0"/>
        <v>31.951556350361184</v>
      </c>
      <c r="O17" s="84"/>
      <c r="P17" s="172"/>
      <c r="Q17" s="15"/>
      <c r="R17" s="15"/>
      <c r="S17" s="15"/>
      <c r="T17" s="1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558" t="s">
        <v>81</v>
      </c>
      <c r="B18" s="559"/>
      <c r="C18" s="560"/>
      <c r="D18" s="243">
        <f>D436</f>
        <v>87834</v>
      </c>
      <c r="E18" s="451">
        <f>E436</f>
        <v>93059</v>
      </c>
      <c r="F18" s="451">
        <f>F436</f>
        <v>42609</v>
      </c>
      <c r="G18" s="63">
        <f>F18/E18*100</f>
        <v>45.78708131400509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358" t="s">
        <v>382</v>
      </c>
      <c r="B19" s="359"/>
      <c r="C19" s="360"/>
      <c r="D19" s="243">
        <f>D455</f>
        <v>22950</v>
      </c>
      <c r="E19" s="451">
        <f>E455</f>
        <v>25533</v>
      </c>
      <c r="F19" s="451">
        <f>F455</f>
        <v>11552</v>
      </c>
      <c r="G19" s="63">
        <f>F19/E19*100</f>
        <v>45.243410488387575</v>
      </c>
      <c r="O19" s="84"/>
      <c r="P19" s="17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576" t="s">
        <v>383</v>
      </c>
      <c r="B20" s="577"/>
      <c r="C20" s="557"/>
      <c r="D20" s="243">
        <f>D465</f>
        <v>161</v>
      </c>
      <c r="E20" s="451">
        <f>E465</f>
        <v>161</v>
      </c>
      <c r="F20" s="451">
        <f>F465</f>
        <v>1</v>
      </c>
      <c r="G20" s="63">
        <f>F20/E20*100</f>
        <v>0.6211180124223602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320" t="s">
        <v>364</v>
      </c>
      <c r="B21" s="325"/>
      <c r="C21" s="321"/>
      <c r="D21" s="326">
        <f>SUM(D6:D20)</f>
        <v>6652743</v>
      </c>
      <c r="E21" s="448">
        <f>SUM(E6:E20)</f>
        <v>7326389</v>
      </c>
      <c r="F21" s="448">
        <f>SUM(F6:F20)</f>
        <v>4427795</v>
      </c>
      <c r="G21" s="123">
        <f t="shared" si="0"/>
        <v>60.43625311186725</v>
      </c>
      <c r="O21" s="84"/>
      <c r="P21" s="15"/>
      <c r="Q21" s="17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58" t="s">
        <v>82</v>
      </c>
      <c r="B22" s="559"/>
      <c r="C22" s="560"/>
      <c r="D22" s="243">
        <f>D470+D471+D472</f>
        <v>127748</v>
      </c>
      <c r="E22" s="451">
        <f>E470+E471+E472</f>
        <v>66050</v>
      </c>
      <c r="F22" s="451" t="s">
        <v>313</v>
      </c>
      <c r="G22" s="63" t="s">
        <v>313</v>
      </c>
      <c r="O22" s="84"/>
      <c r="P22" s="17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70" t="s">
        <v>299</v>
      </c>
      <c r="B23" s="571"/>
      <c r="C23" s="572"/>
      <c r="D23" s="244">
        <f>D470</f>
        <v>89748</v>
      </c>
      <c r="E23" s="462">
        <f>E470</f>
        <v>41155</v>
      </c>
      <c r="F23" s="462" t="str">
        <f>F470</f>
        <v>*****</v>
      </c>
      <c r="G23" s="63" t="s">
        <v>313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70" t="s">
        <v>300</v>
      </c>
      <c r="B24" s="571"/>
      <c r="C24" s="572"/>
      <c r="D24" s="244">
        <f aca="true" t="shared" si="1" ref="D24:F25">D471</f>
        <v>30000</v>
      </c>
      <c r="E24" s="462">
        <f>E471</f>
        <v>16365</v>
      </c>
      <c r="F24" s="462" t="str">
        <f t="shared" si="1"/>
        <v>*****</v>
      </c>
      <c r="G24" s="63" t="s">
        <v>313</v>
      </c>
      <c r="O24" s="8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70" t="s">
        <v>301</v>
      </c>
      <c r="B25" s="571"/>
      <c r="C25" s="572"/>
      <c r="D25" s="244">
        <f t="shared" si="1"/>
        <v>8000</v>
      </c>
      <c r="E25" s="462">
        <f>E472</f>
        <v>8530</v>
      </c>
      <c r="F25" s="462" t="str">
        <f t="shared" si="1"/>
        <v>*****</v>
      </c>
      <c r="G25" s="63" t="s">
        <v>313</v>
      </c>
      <c r="O25" s="84"/>
      <c r="P25" s="15"/>
      <c r="Q25" s="15"/>
      <c r="R25" s="17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99" t="s">
        <v>501</v>
      </c>
      <c r="B26" s="600"/>
      <c r="C26" s="601"/>
      <c r="D26" s="245">
        <v>0</v>
      </c>
      <c r="E26" s="516">
        <v>26163</v>
      </c>
      <c r="F26" s="516">
        <f>F478</f>
        <v>26511</v>
      </c>
      <c r="G26" s="63">
        <f>F26/E26*100</f>
        <v>101.3301226923518</v>
      </c>
      <c r="O26" s="8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9" customFormat="1" ht="12.75">
      <c r="A27" s="588" t="s">
        <v>83</v>
      </c>
      <c r="B27" s="589"/>
      <c r="C27" s="590"/>
      <c r="D27" s="122">
        <f>D21+D22</f>
        <v>6780491</v>
      </c>
      <c r="E27" s="122">
        <f>E21+E22+E26</f>
        <v>7418602</v>
      </c>
      <c r="F27" s="122">
        <f>SUM(F6:F20)+F26</f>
        <v>4454306</v>
      </c>
      <c r="G27" s="123">
        <f t="shared" si="0"/>
        <v>60.04239073615217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2.75">
      <c r="G28" s="24"/>
    </row>
    <row r="29" ht="12.75">
      <c r="G29" s="24"/>
    </row>
    <row r="30" spans="1:256" s="29" customFormat="1" ht="15.75">
      <c r="A30" s="74" t="s">
        <v>245</v>
      </c>
      <c r="D30" s="84"/>
      <c r="E30" s="84"/>
      <c r="F30" s="8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ht="12.75" customHeight="1">
      <c r="A31" s="74"/>
    </row>
    <row r="32" spans="1:5" ht="12.75">
      <c r="A32" s="574" t="s">
        <v>37</v>
      </c>
      <c r="B32" s="574"/>
      <c r="E32" s="84"/>
    </row>
    <row r="33" spans="1:2" ht="12.75">
      <c r="A33" s="75"/>
      <c r="B33" s="22"/>
    </row>
    <row r="34" spans="1:15" ht="25.5">
      <c r="A34" s="7" t="s">
        <v>11</v>
      </c>
      <c r="B34" s="7" t="s">
        <v>12</v>
      </c>
      <c r="C34" s="5" t="s">
        <v>13</v>
      </c>
      <c r="D34" s="52" t="s">
        <v>126</v>
      </c>
      <c r="E34" s="59" t="s">
        <v>127</v>
      </c>
      <c r="F34" s="5" t="s">
        <v>2</v>
      </c>
      <c r="G34" s="51" t="s">
        <v>128</v>
      </c>
      <c r="O34" s="84"/>
    </row>
    <row r="35" spans="1:256" s="29" customFormat="1" ht="12.75">
      <c r="A35" s="146" t="s">
        <v>14</v>
      </c>
      <c r="B35" s="147">
        <v>1036</v>
      </c>
      <c r="C35" s="148" t="s">
        <v>408</v>
      </c>
      <c r="D35" s="337">
        <v>19364</v>
      </c>
      <c r="E35" s="187">
        <v>19364</v>
      </c>
      <c r="F35" s="517">
        <v>0</v>
      </c>
      <c r="G35" s="188">
        <f aca="true" t="shared" si="2" ref="G35:G41">F35/E35*100</f>
        <v>0</v>
      </c>
      <c r="O35" s="84" t="s">
        <v>257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1037</v>
      </c>
      <c r="C36" s="149" t="s">
        <v>356</v>
      </c>
      <c r="D36" s="337">
        <v>34299</v>
      </c>
      <c r="E36" s="187">
        <v>34299</v>
      </c>
      <c r="F36" s="517">
        <v>0</v>
      </c>
      <c r="G36" s="188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1019</v>
      </c>
      <c r="C37" s="148" t="s">
        <v>311</v>
      </c>
      <c r="D37" s="338">
        <v>180</v>
      </c>
      <c r="E37" s="187">
        <v>345</v>
      </c>
      <c r="F37" s="517">
        <v>3</v>
      </c>
      <c r="G37" s="188">
        <f t="shared" si="2"/>
        <v>0.8695652173913043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1039</v>
      </c>
      <c r="C38" s="149" t="s">
        <v>129</v>
      </c>
      <c r="D38" s="339">
        <v>360</v>
      </c>
      <c r="E38" s="187">
        <v>360</v>
      </c>
      <c r="F38" s="517">
        <v>4</v>
      </c>
      <c r="G38" s="188">
        <f t="shared" si="2"/>
        <v>1.1111111111111112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2399</v>
      </c>
      <c r="C39" s="148" t="s">
        <v>15</v>
      </c>
      <c r="D39" s="339">
        <v>200</v>
      </c>
      <c r="E39" s="187">
        <v>200</v>
      </c>
      <c r="F39" s="517">
        <v>166</v>
      </c>
      <c r="G39" s="188">
        <f>F39/E39*100</f>
        <v>83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146" t="s">
        <v>14</v>
      </c>
      <c r="B40" s="147">
        <v>3799</v>
      </c>
      <c r="C40" s="148" t="s">
        <v>414</v>
      </c>
      <c r="D40" s="339">
        <v>0</v>
      </c>
      <c r="E40" s="187">
        <v>519</v>
      </c>
      <c r="F40" s="517">
        <v>519</v>
      </c>
      <c r="G40" s="188">
        <f t="shared" si="2"/>
        <v>100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230"/>
      <c r="B41" s="247"/>
      <c r="C41" s="246" t="s">
        <v>314</v>
      </c>
      <c r="D41" s="231">
        <f>SUM(D35:D40)</f>
        <v>54403</v>
      </c>
      <c r="E41" s="232">
        <f>SUM(E35:E40)</f>
        <v>55087</v>
      </c>
      <c r="F41" s="452">
        <f>SUM(F35:F40)</f>
        <v>692</v>
      </c>
      <c r="G41" s="131">
        <f t="shared" si="2"/>
        <v>1.2561947464919128</v>
      </c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16"/>
      <c r="B42" s="69"/>
      <c r="C42" s="204"/>
      <c r="D42" s="205"/>
      <c r="E42" s="72"/>
      <c r="F42" s="206"/>
      <c r="G42" s="207"/>
      <c r="O42" s="8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574" t="s">
        <v>276</v>
      </c>
      <c r="B43" s="574"/>
      <c r="C43" s="574"/>
      <c r="D43" s="16"/>
      <c r="E43" s="69"/>
      <c r="F43" s="204"/>
      <c r="G43" s="205"/>
      <c r="H43" s="72"/>
      <c r="I43" s="206"/>
      <c r="J43" s="207"/>
      <c r="R43" s="8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12.75">
      <c r="A44" s="16"/>
      <c r="B44" s="69"/>
      <c r="C44" s="204"/>
      <c r="D44" s="205"/>
      <c r="E44" s="72"/>
      <c r="F44" s="515"/>
      <c r="G44" s="207"/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27" customHeight="1">
      <c r="A45" s="7" t="s">
        <v>11</v>
      </c>
      <c r="B45" s="7" t="s">
        <v>12</v>
      </c>
      <c r="C45" s="5" t="s">
        <v>13</v>
      </c>
      <c r="D45" s="52" t="s">
        <v>126</v>
      </c>
      <c r="E45" s="59" t="s">
        <v>127</v>
      </c>
      <c r="F45" s="5" t="s">
        <v>2</v>
      </c>
      <c r="G45" s="51" t="s">
        <v>128</v>
      </c>
      <c r="O45" s="8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19" customFormat="1" ht="12.75">
      <c r="A46" s="151">
        <v>20</v>
      </c>
      <c r="B46" s="151">
        <v>2321</v>
      </c>
      <c r="C46" s="152" t="s">
        <v>310</v>
      </c>
      <c r="D46" s="340">
        <v>46700</v>
      </c>
      <c r="E46" s="192">
        <v>50700</v>
      </c>
      <c r="F46" s="372">
        <v>21600</v>
      </c>
      <c r="G46" s="188">
        <f>F46/E46*100</f>
        <v>42.60355029585799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51">
        <v>20</v>
      </c>
      <c r="B47" s="151">
        <v>2332</v>
      </c>
      <c r="C47" s="152" t="s">
        <v>505</v>
      </c>
      <c r="D47" s="340">
        <v>0</v>
      </c>
      <c r="E47" s="192">
        <v>5000</v>
      </c>
      <c r="F47" s="372">
        <v>0</v>
      </c>
      <c r="G47" s="188"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19" customFormat="1" ht="12.75">
      <c r="A48" s="146" t="s">
        <v>14</v>
      </c>
      <c r="B48" s="147">
        <v>2399</v>
      </c>
      <c r="C48" s="148" t="s">
        <v>15</v>
      </c>
      <c r="D48" s="337">
        <v>10000</v>
      </c>
      <c r="E48" s="187">
        <v>17583</v>
      </c>
      <c r="F48" s="372">
        <v>0</v>
      </c>
      <c r="G48" s="188">
        <f>F48/E48*100</f>
        <v>0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</row>
    <row r="49" spans="1:256" s="29" customFormat="1" ht="12.75">
      <c r="A49" s="146" t="s">
        <v>14</v>
      </c>
      <c r="B49" s="147">
        <v>3799</v>
      </c>
      <c r="C49" s="148" t="s">
        <v>414</v>
      </c>
      <c r="D49" s="337">
        <v>0</v>
      </c>
      <c r="E49" s="187">
        <v>636</v>
      </c>
      <c r="F49" s="372">
        <v>333</v>
      </c>
      <c r="G49" s="188">
        <f>F49/E49*100</f>
        <v>52.358490566037744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230"/>
      <c r="B50" s="247"/>
      <c r="C50" s="246" t="s">
        <v>315</v>
      </c>
      <c r="D50" s="231">
        <f>SUM(D46:D49)</f>
        <v>56700</v>
      </c>
      <c r="E50" s="232">
        <f>SUM(E46:E49)</f>
        <v>73919</v>
      </c>
      <c r="F50" s="452">
        <f>SUM(F46:F49)</f>
        <v>21933</v>
      </c>
      <c r="G50" s="188">
        <f>F50/E50*100</f>
        <v>29.671667636196375</v>
      </c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16"/>
      <c r="B51" s="69"/>
      <c r="C51" s="234"/>
      <c r="D51" s="235"/>
      <c r="E51" s="236"/>
      <c r="F51" s="237"/>
      <c r="G51" s="238"/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239"/>
      <c r="B52" s="249"/>
      <c r="C52" s="248" t="s">
        <v>316</v>
      </c>
      <c r="D52" s="240">
        <f>D41+D50</f>
        <v>111103</v>
      </c>
      <c r="E52" s="241">
        <f>E41+E50</f>
        <v>129006</v>
      </c>
      <c r="F52" s="242">
        <f>F41+F50</f>
        <v>22625</v>
      </c>
      <c r="G52" s="10">
        <f>F52/E52*100</f>
        <v>17.53794397159822</v>
      </c>
      <c r="O52" s="8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16"/>
      <c r="B53" s="69"/>
      <c r="C53" s="234"/>
      <c r="D53" s="235"/>
      <c r="E53" s="236"/>
      <c r="F53" s="237"/>
      <c r="G53" s="238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7" ht="15.75">
      <c r="A54" s="74" t="s">
        <v>16</v>
      </c>
      <c r="B54" s="29"/>
      <c r="C54" s="29"/>
      <c r="D54" s="84"/>
      <c r="E54" s="84"/>
      <c r="G54" s="29"/>
    </row>
    <row r="55" spans="1:256" s="132" customFormat="1" ht="15.75">
      <c r="A55" s="74"/>
      <c r="B55" s="29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 t="s">
        <v>253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575" t="s">
        <v>37</v>
      </c>
      <c r="B56" s="575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76"/>
      <c r="B57" s="76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12.75">
      <c r="A58" s="138" t="s">
        <v>124</v>
      </c>
      <c r="B58" s="29"/>
      <c r="C58" s="29"/>
      <c r="D58" s="84"/>
      <c r="E58" s="84"/>
      <c r="F58" s="84"/>
      <c r="G58" s="29"/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25.5">
      <c r="A59" s="7" t="s">
        <v>11</v>
      </c>
      <c r="B59" s="7" t="s">
        <v>12</v>
      </c>
      <c r="C59" s="5" t="s">
        <v>13</v>
      </c>
      <c r="D59" s="52" t="s">
        <v>126</v>
      </c>
      <c r="E59" s="59" t="s">
        <v>127</v>
      </c>
      <c r="F59" s="5" t="s">
        <v>2</v>
      </c>
      <c r="G59" s="51" t="s">
        <v>128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61" t="s">
        <v>17</v>
      </c>
      <c r="B60" s="44">
        <v>3114</v>
      </c>
      <c r="C60" s="34" t="s">
        <v>19</v>
      </c>
      <c r="D60" s="187">
        <v>11067</v>
      </c>
      <c r="E60" s="187">
        <v>11173</v>
      </c>
      <c r="F60" s="517">
        <v>7447</v>
      </c>
      <c r="G60" s="188">
        <f aca="true" t="shared" si="3" ref="G60:G72">F60/E60*100</f>
        <v>66.65174975387093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62"/>
      <c r="B61" s="44">
        <v>3116</v>
      </c>
      <c r="C61" s="34" t="s">
        <v>20</v>
      </c>
      <c r="D61" s="189">
        <v>3199</v>
      </c>
      <c r="E61" s="189">
        <v>3510</v>
      </c>
      <c r="F61" s="517">
        <v>2132</v>
      </c>
      <c r="G61" s="188">
        <f t="shared" si="3"/>
        <v>60.74074074074074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62"/>
      <c r="B62" s="44">
        <v>3121</v>
      </c>
      <c r="C62" s="34" t="s">
        <v>21</v>
      </c>
      <c r="D62" s="189">
        <v>47201</v>
      </c>
      <c r="E62" s="189">
        <v>48112</v>
      </c>
      <c r="F62" s="517">
        <v>32074</v>
      </c>
      <c r="G62" s="188">
        <f t="shared" si="3"/>
        <v>66.6652810109744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62"/>
      <c r="B63" s="44">
        <v>3122</v>
      </c>
      <c r="C63" s="34" t="s">
        <v>22</v>
      </c>
      <c r="D63" s="189">
        <v>90859</v>
      </c>
      <c r="E63" s="189">
        <v>90794</v>
      </c>
      <c r="F63" s="517">
        <v>60528</v>
      </c>
      <c r="G63" s="188">
        <f t="shared" si="3"/>
        <v>66.66519814084631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62"/>
      <c r="B64" s="44">
        <v>3123</v>
      </c>
      <c r="C64" s="34" t="s">
        <v>23</v>
      </c>
      <c r="D64" s="187">
        <v>113971</v>
      </c>
      <c r="E64" s="187">
        <v>113883</v>
      </c>
      <c r="F64" s="517">
        <v>75922</v>
      </c>
      <c r="G64" s="188">
        <f t="shared" si="3"/>
        <v>66.66666666666666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62"/>
      <c r="B65" s="44">
        <v>3125</v>
      </c>
      <c r="C65" s="34" t="s">
        <v>24</v>
      </c>
      <c r="D65" s="189">
        <v>3223</v>
      </c>
      <c r="E65" s="189">
        <v>3223</v>
      </c>
      <c r="F65" s="517">
        <v>2149</v>
      </c>
      <c r="G65" s="188">
        <f t="shared" si="3"/>
        <v>66.67700899782811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62"/>
      <c r="B66" s="44">
        <v>3145</v>
      </c>
      <c r="C66" s="34" t="s">
        <v>25</v>
      </c>
      <c r="D66" s="189">
        <v>3476</v>
      </c>
      <c r="E66" s="189">
        <v>3243</v>
      </c>
      <c r="F66" s="517">
        <v>2162</v>
      </c>
      <c r="G66" s="188">
        <f t="shared" si="3"/>
        <v>66.66666666666666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62"/>
      <c r="B67" s="147">
        <v>3146</v>
      </c>
      <c r="C67" s="150" t="s">
        <v>166</v>
      </c>
      <c r="D67" s="189">
        <v>4185</v>
      </c>
      <c r="E67" s="189">
        <v>4185</v>
      </c>
      <c r="F67" s="518">
        <v>2790</v>
      </c>
      <c r="G67" s="190">
        <f t="shared" si="3"/>
        <v>66.66666666666666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32" customFormat="1" ht="12.75">
      <c r="A68" s="562"/>
      <c r="B68" s="44">
        <v>3147</v>
      </c>
      <c r="C68" s="34" t="s">
        <v>27</v>
      </c>
      <c r="D68" s="189">
        <v>3000</v>
      </c>
      <c r="E68" s="189">
        <v>3000</v>
      </c>
      <c r="F68" s="518">
        <v>3000</v>
      </c>
      <c r="G68" s="190">
        <f t="shared" si="3"/>
        <v>100</v>
      </c>
      <c r="H68" s="29"/>
      <c r="I68" s="29"/>
      <c r="J68" s="29"/>
      <c r="K68" s="29"/>
      <c r="L68" s="29"/>
      <c r="M68" s="29"/>
      <c r="N68" s="29"/>
      <c r="O68" s="8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562"/>
      <c r="B69" s="44">
        <v>3150</v>
      </c>
      <c r="C69" s="34" t="s">
        <v>28</v>
      </c>
      <c r="D69" s="189">
        <v>3090</v>
      </c>
      <c r="E69" s="189">
        <v>3090</v>
      </c>
      <c r="F69" s="517">
        <v>2060</v>
      </c>
      <c r="G69" s="188">
        <f t="shared" si="3"/>
        <v>66.66666666666666</v>
      </c>
    </row>
    <row r="70" spans="1:18" ht="12.75">
      <c r="A70" s="562"/>
      <c r="B70" s="44">
        <v>3421</v>
      </c>
      <c r="C70" s="34" t="s">
        <v>30</v>
      </c>
      <c r="D70" s="259">
        <v>5747</v>
      </c>
      <c r="E70" s="382">
        <v>4847</v>
      </c>
      <c r="F70" s="517">
        <v>3317</v>
      </c>
      <c r="G70" s="188">
        <f t="shared" si="3"/>
        <v>68.43408293789973</v>
      </c>
      <c r="R70" s="15" t="s">
        <v>164</v>
      </c>
    </row>
    <row r="71" spans="1:256" s="132" customFormat="1" ht="12.75">
      <c r="A71" s="563"/>
      <c r="B71" s="44">
        <v>4322</v>
      </c>
      <c r="C71" s="34" t="s">
        <v>31</v>
      </c>
      <c r="D71" s="259">
        <v>19788</v>
      </c>
      <c r="E71" s="189">
        <v>19788</v>
      </c>
      <c r="F71" s="517">
        <v>13192</v>
      </c>
      <c r="G71" s="188">
        <f t="shared" si="3"/>
        <v>66.66666666666666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596" t="s">
        <v>32</v>
      </c>
      <c r="B72" s="597"/>
      <c r="C72" s="598"/>
      <c r="D72" s="292">
        <f>SUM(D60:D71)</f>
        <v>308806</v>
      </c>
      <c r="E72" s="292">
        <f>SUM(E60:E71)</f>
        <v>308848</v>
      </c>
      <c r="F72" s="463">
        <f>SUM(F60:F71)</f>
        <v>206773</v>
      </c>
      <c r="G72" s="131">
        <f t="shared" si="3"/>
        <v>66.9497616950733</v>
      </c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137" t="s">
        <v>350</v>
      </c>
      <c r="B74" s="16"/>
      <c r="C74" s="17"/>
      <c r="D74" s="54"/>
      <c r="E74" s="18"/>
      <c r="F74" s="84"/>
      <c r="G74" s="29"/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25.5">
      <c r="A75" s="7" t="s">
        <v>11</v>
      </c>
      <c r="B75" s="7" t="s">
        <v>12</v>
      </c>
      <c r="C75" s="5" t="s">
        <v>13</v>
      </c>
      <c r="D75" s="52" t="s">
        <v>126</v>
      </c>
      <c r="E75" s="59" t="s">
        <v>127</v>
      </c>
      <c r="F75" s="5" t="s">
        <v>2</v>
      </c>
      <c r="G75" s="51" t="s">
        <v>128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61" t="s">
        <v>17</v>
      </c>
      <c r="B76" s="151">
        <v>3111</v>
      </c>
      <c r="C76" s="152" t="s">
        <v>101</v>
      </c>
      <c r="D76" s="191">
        <v>0</v>
      </c>
      <c r="E76" s="191">
        <v>319392</v>
      </c>
      <c r="F76" s="372">
        <v>213023</v>
      </c>
      <c r="G76" s="201">
        <f aca="true" t="shared" si="4" ref="G76:G92">F76/E76*100</f>
        <v>66.69641068029254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62"/>
      <c r="B77" s="44">
        <v>3112</v>
      </c>
      <c r="C77" s="34" t="s">
        <v>18</v>
      </c>
      <c r="D77" s="28">
        <v>0</v>
      </c>
      <c r="E77" s="191">
        <v>1472</v>
      </c>
      <c r="F77" s="431">
        <v>982</v>
      </c>
      <c r="G77" s="201">
        <f t="shared" si="4"/>
        <v>66.71195652173914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62"/>
      <c r="B78" s="44">
        <v>3113</v>
      </c>
      <c r="C78" s="34" t="s">
        <v>125</v>
      </c>
      <c r="D78" s="28">
        <v>0</v>
      </c>
      <c r="E78" s="191">
        <v>1660076</v>
      </c>
      <c r="F78" s="431">
        <v>1108270</v>
      </c>
      <c r="G78" s="201">
        <f t="shared" si="4"/>
        <v>66.76019652112313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62"/>
      <c r="B79" s="44">
        <v>3114</v>
      </c>
      <c r="C79" s="34" t="s">
        <v>19</v>
      </c>
      <c r="D79" s="28">
        <v>0</v>
      </c>
      <c r="E79" s="191">
        <v>86331</v>
      </c>
      <c r="F79" s="431">
        <v>57557</v>
      </c>
      <c r="G79" s="201">
        <f t="shared" si="4"/>
        <v>66.67014166406042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62"/>
      <c r="B80" s="44">
        <v>3116</v>
      </c>
      <c r="C80" s="34" t="s">
        <v>20</v>
      </c>
      <c r="D80" s="28">
        <v>0</v>
      </c>
      <c r="E80" s="191">
        <v>14325</v>
      </c>
      <c r="F80" s="431">
        <v>9550</v>
      </c>
      <c r="G80" s="201">
        <f t="shared" si="4"/>
        <v>66.66666666666666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62"/>
      <c r="B81" s="44">
        <v>3121</v>
      </c>
      <c r="C81" s="34" t="s">
        <v>21</v>
      </c>
      <c r="D81" s="28">
        <v>0</v>
      </c>
      <c r="E81" s="191">
        <v>223636</v>
      </c>
      <c r="F81" s="431">
        <v>149091</v>
      </c>
      <c r="G81" s="201">
        <f t="shared" si="4"/>
        <v>66.66681571839955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62"/>
      <c r="B82" s="44">
        <v>3122</v>
      </c>
      <c r="C82" s="34" t="s">
        <v>22</v>
      </c>
      <c r="D82" s="28">
        <v>0</v>
      </c>
      <c r="E82" s="191">
        <v>385735</v>
      </c>
      <c r="F82" s="431">
        <v>257158</v>
      </c>
      <c r="G82" s="201">
        <f t="shared" si="4"/>
        <v>66.66701232711577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 t="s">
        <v>334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62"/>
      <c r="B83" s="44">
        <v>3123</v>
      </c>
      <c r="C83" s="34" t="s">
        <v>23</v>
      </c>
      <c r="D83" s="28">
        <v>0</v>
      </c>
      <c r="E83" s="191">
        <v>419719</v>
      </c>
      <c r="F83" s="431">
        <v>279812</v>
      </c>
      <c r="G83" s="201">
        <f t="shared" si="4"/>
        <v>66.66650783023881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62"/>
      <c r="B84" s="44">
        <v>3125</v>
      </c>
      <c r="C84" s="34" t="s">
        <v>24</v>
      </c>
      <c r="D84" s="28">
        <v>0</v>
      </c>
      <c r="E84" s="191">
        <v>11162</v>
      </c>
      <c r="F84" s="431">
        <v>7441</v>
      </c>
      <c r="G84" s="201">
        <f t="shared" si="4"/>
        <v>66.66368034402437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62"/>
      <c r="B85" s="44">
        <v>3141</v>
      </c>
      <c r="C85" s="34" t="s">
        <v>157</v>
      </c>
      <c r="D85" s="28">
        <v>0</v>
      </c>
      <c r="E85" s="191">
        <v>11146</v>
      </c>
      <c r="F85" s="431">
        <v>7431</v>
      </c>
      <c r="G85" s="201">
        <f t="shared" si="4"/>
        <v>66.66965727615289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12.75">
      <c r="A86" s="562"/>
      <c r="B86" s="44">
        <v>3145</v>
      </c>
      <c r="C86" s="34" t="s">
        <v>25</v>
      </c>
      <c r="D86" s="28">
        <v>0</v>
      </c>
      <c r="E86" s="191">
        <v>18008</v>
      </c>
      <c r="F86" s="431">
        <v>12005</v>
      </c>
      <c r="G86" s="201">
        <f t="shared" si="4"/>
        <v>66.66481563749444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2" customFormat="1" ht="25.5">
      <c r="A87" s="562"/>
      <c r="B87" s="161">
        <v>3146</v>
      </c>
      <c r="C87" s="150" t="s">
        <v>169</v>
      </c>
      <c r="D87" s="198">
        <v>0</v>
      </c>
      <c r="E87" s="341">
        <v>16678</v>
      </c>
      <c r="F87" s="396">
        <v>11119</v>
      </c>
      <c r="G87" s="201">
        <f t="shared" si="4"/>
        <v>66.66866530759083</v>
      </c>
      <c r="H87" s="29"/>
      <c r="I87" s="29"/>
      <c r="J87" s="29"/>
      <c r="K87" s="29"/>
      <c r="L87" s="29"/>
      <c r="M87" s="29"/>
      <c r="N87" s="29"/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3" customFormat="1" ht="12.75">
      <c r="A88" s="562"/>
      <c r="B88" s="44">
        <v>3150</v>
      </c>
      <c r="C88" s="34" t="s">
        <v>28</v>
      </c>
      <c r="D88" s="28">
        <v>0</v>
      </c>
      <c r="E88" s="191">
        <v>25359</v>
      </c>
      <c r="F88" s="431">
        <v>16906</v>
      </c>
      <c r="G88" s="201">
        <f t="shared" si="4"/>
        <v>66.66666666666666</v>
      </c>
      <c r="O88" s="8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562"/>
      <c r="B89" s="44">
        <v>3231</v>
      </c>
      <c r="C89" s="34" t="s">
        <v>29</v>
      </c>
      <c r="D89" s="28">
        <v>0</v>
      </c>
      <c r="E89" s="191">
        <v>130910</v>
      </c>
      <c r="F89" s="431">
        <v>87274</v>
      </c>
      <c r="G89" s="201">
        <f t="shared" si="4"/>
        <v>66.66717592238943</v>
      </c>
    </row>
    <row r="90" spans="1:7" ht="12.75">
      <c r="A90" s="562"/>
      <c r="B90" s="44">
        <v>3299</v>
      </c>
      <c r="C90" s="34" t="s">
        <v>34</v>
      </c>
      <c r="D90" s="28">
        <v>3260624</v>
      </c>
      <c r="E90" s="343">
        <v>17786</v>
      </c>
      <c r="F90" s="431">
        <v>0</v>
      </c>
      <c r="G90" s="201">
        <f t="shared" si="4"/>
        <v>0</v>
      </c>
    </row>
    <row r="91" spans="1:7" ht="12.75">
      <c r="A91" s="562"/>
      <c r="B91" s="44">
        <v>3421</v>
      </c>
      <c r="C91" s="34" t="s">
        <v>30</v>
      </c>
      <c r="D91" s="28">
        <v>0</v>
      </c>
      <c r="E91" s="191">
        <v>32804</v>
      </c>
      <c r="F91" s="431">
        <v>22046</v>
      </c>
      <c r="G91" s="201">
        <f t="shared" si="4"/>
        <v>67.20521887574687</v>
      </c>
    </row>
    <row r="92" spans="1:20" ht="12.75">
      <c r="A92" s="563"/>
      <c r="B92" s="44">
        <v>4322</v>
      </c>
      <c r="C92" s="34" t="s">
        <v>31</v>
      </c>
      <c r="D92" s="28">
        <v>0</v>
      </c>
      <c r="E92" s="191">
        <v>51151</v>
      </c>
      <c r="F92" s="431">
        <v>34101</v>
      </c>
      <c r="G92" s="201">
        <f t="shared" si="4"/>
        <v>66.66731833199742</v>
      </c>
      <c r="T92" s="172"/>
    </row>
    <row r="93" spans="1:7" ht="12.75">
      <c r="A93" s="584" t="s">
        <v>108</v>
      </c>
      <c r="B93" s="585"/>
      <c r="C93" s="586"/>
      <c r="D93" s="293">
        <f>SUM(D76:D92)</f>
        <v>3260624</v>
      </c>
      <c r="E93" s="158">
        <f>SUM(E76:E92)</f>
        <v>3425690</v>
      </c>
      <c r="F93" s="464">
        <f>SUM(F76:F92)</f>
        <v>2273766</v>
      </c>
      <c r="G93" s="131">
        <f>F93/E93*100</f>
        <v>66.37395677951011</v>
      </c>
    </row>
    <row r="94" spans="1:7" ht="12.75">
      <c r="A94" s="564"/>
      <c r="B94" s="564"/>
      <c r="C94" s="564"/>
      <c r="D94" s="564"/>
      <c r="E94" s="564"/>
      <c r="F94" s="564"/>
      <c r="G94" s="564"/>
    </row>
    <row r="95" spans="1:256" s="132" customFormat="1" ht="12.75">
      <c r="A95" s="565"/>
      <c r="B95" s="565"/>
      <c r="C95" s="565"/>
      <c r="D95" s="565"/>
      <c r="E95" s="565"/>
      <c r="F95" s="565"/>
      <c r="G95" s="565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12.75">
      <c r="A96" s="573" t="s">
        <v>132</v>
      </c>
      <c r="B96" s="573"/>
      <c r="C96" s="573"/>
      <c r="D96" s="573"/>
      <c r="E96" s="573"/>
      <c r="F96" s="573"/>
      <c r="G96" s="573"/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25.5">
      <c r="A97" s="7" t="s">
        <v>11</v>
      </c>
      <c r="B97" s="7" t="s">
        <v>12</v>
      </c>
      <c r="C97" s="5" t="s">
        <v>13</v>
      </c>
      <c r="D97" s="52" t="s">
        <v>126</v>
      </c>
      <c r="E97" s="59" t="s">
        <v>127</v>
      </c>
      <c r="F97" s="5">
        <v>429</v>
      </c>
      <c r="G97" s="51" t="s">
        <v>128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7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61" t="s">
        <v>17</v>
      </c>
      <c r="B98" s="153">
        <v>3111</v>
      </c>
      <c r="C98" s="34" t="s">
        <v>101</v>
      </c>
      <c r="D98" s="28">
        <v>0</v>
      </c>
      <c r="E98" s="344">
        <v>500</v>
      </c>
      <c r="F98" s="431">
        <v>429</v>
      </c>
      <c r="G98" s="395">
        <f aca="true" t="shared" si="5" ref="G98:G109">F98/E98*100</f>
        <v>85.8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62"/>
      <c r="B99" s="67">
        <v>3121</v>
      </c>
      <c r="C99" s="34" t="s">
        <v>21</v>
      </c>
      <c r="D99" s="28">
        <v>0</v>
      </c>
      <c r="E99" s="344">
        <v>4164</v>
      </c>
      <c r="F99" s="431">
        <v>4094</v>
      </c>
      <c r="G99" s="395">
        <f t="shared" si="5"/>
        <v>98.31892411143131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62"/>
      <c r="B100" s="154">
        <v>3122</v>
      </c>
      <c r="C100" s="155" t="s">
        <v>22</v>
      </c>
      <c r="D100" s="28">
        <v>0</v>
      </c>
      <c r="E100" s="344">
        <v>44090</v>
      </c>
      <c r="F100" s="519">
        <v>43529</v>
      </c>
      <c r="G100" s="395">
        <f t="shared" si="5"/>
        <v>98.72760263098208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3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12.75">
      <c r="A101" s="562"/>
      <c r="B101" s="44">
        <v>3123</v>
      </c>
      <c r="C101" s="34" t="s">
        <v>23</v>
      </c>
      <c r="D101" s="28">
        <v>0</v>
      </c>
      <c r="E101" s="344">
        <v>25950</v>
      </c>
      <c r="F101" s="519">
        <v>25599</v>
      </c>
      <c r="G101" s="395">
        <f t="shared" si="5"/>
        <v>98.64739884393063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32" customFormat="1" ht="25.5">
      <c r="A102" s="562"/>
      <c r="B102" s="170">
        <v>3141</v>
      </c>
      <c r="C102" s="157" t="s">
        <v>103</v>
      </c>
      <c r="D102" s="198">
        <v>0</v>
      </c>
      <c r="E102" s="341">
        <v>118</v>
      </c>
      <c r="F102" s="373">
        <v>41</v>
      </c>
      <c r="G102" s="395">
        <f t="shared" si="5"/>
        <v>34.74576271186441</v>
      </c>
      <c r="H102" s="29"/>
      <c r="I102" s="29"/>
      <c r="J102" s="29"/>
      <c r="K102" s="29"/>
      <c r="L102" s="29"/>
      <c r="M102" s="29"/>
      <c r="N102" s="29"/>
      <c r="O102" s="8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562"/>
      <c r="B103" s="67">
        <v>3142</v>
      </c>
      <c r="C103" s="34" t="s">
        <v>102</v>
      </c>
      <c r="D103" s="28">
        <v>0</v>
      </c>
      <c r="E103" s="344">
        <v>2736</v>
      </c>
      <c r="F103" s="431">
        <v>2459</v>
      </c>
      <c r="G103" s="395">
        <f t="shared" si="5"/>
        <v>89.87573099415205</v>
      </c>
      <c r="H103" s="29"/>
      <c r="I103" s="29"/>
      <c r="J103" s="29"/>
      <c r="K103" s="29"/>
      <c r="L103" s="29"/>
      <c r="M103" s="29"/>
      <c r="N103" s="29"/>
      <c r="O103" s="84"/>
      <c r="P103" s="335" t="s">
        <v>368</v>
      </c>
      <c r="Q103" s="335"/>
      <c r="R103" s="335"/>
      <c r="S103" s="335"/>
    </row>
    <row r="104" spans="1:256" s="132" customFormat="1" ht="12.75">
      <c r="A104" s="562"/>
      <c r="B104" s="67">
        <v>3145</v>
      </c>
      <c r="C104" s="34" t="s">
        <v>25</v>
      </c>
      <c r="D104" s="28">
        <v>0</v>
      </c>
      <c r="E104" s="344">
        <v>3066</v>
      </c>
      <c r="F104" s="431">
        <v>2903</v>
      </c>
      <c r="G104" s="395">
        <f t="shared" si="5"/>
        <v>94.6836268754077</v>
      </c>
      <c r="O104" s="84"/>
      <c r="P104" s="335" t="s">
        <v>369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7" ht="12.75">
      <c r="A105" s="562"/>
      <c r="B105" s="67">
        <v>3150</v>
      </c>
      <c r="C105" s="34" t="s">
        <v>28</v>
      </c>
      <c r="D105" s="28">
        <v>0</v>
      </c>
      <c r="E105" s="344">
        <v>5485</v>
      </c>
      <c r="F105" s="431">
        <v>5274</v>
      </c>
      <c r="G105" s="395">
        <f t="shared" si="5"/>
        <v>96.1531449407475</v>
      </c>
    </row>
    <row r="106" spans="1:7" ht="12.75">
      <c r="A106" s="562"/>
      <c r="B106" s="67">
        <v>3231</v>
      </c>
      <c r="C106" s="34" t="s">
        <v>29</v>
      </c>
      <c r="D106" s="28">
        <v>0</v>
      </c>
      <c r="E106" s="344">
        <v>3347</v>
      </c>
      <c r="F106" s="431">
        <v>3276</v>
      </c>
      <c r="G106" s="395">
        <f t="shared" si="5"/>
        <v>97.87869734090229</v>
      </c>
    </row>
    <row r="107" spans="1:7" ht="12.75">
      <c r="A107" s="562"/>
      <c r="B107" s="67">
        <v>3421</v>
      </c>
      <c r="C107" s="34" t="s">
        <v>30</v>
      </c>
      <c r="D107" s="28">
        <v>0</v>
      </c>
      <c r="E107" s="344">
        <v>2019</v>
      </c>
      <c r="F107" s="431">
        <v>1949</v>
      </c>
      <c r="G107" s="395">
        <f t="shared" si="5"/>
        <v>96.53293709757305</v>
      </c>
    </row>
    <row r="108" spans="1:22" ht="12.75">
      <c r="A108" s="563"/>
      <c r="B108" s="67">
        <v>4322</v>
      </c>
      <c r="C108" s="34" t="s">
        <v>31</v>
      </c>
      <c r="D108" s="28">
        <v>0</v>
      </c>
      <c r="E108" s="344">
        <v>4575</v>
      </c>
      <c r="F108" s="431">
        <v>4505</v>
      </c>
      <c r="G108" s="395">
        <f t="shared" si="5"/>
        <v>98.46994535519126</v>
      </c>
      <c r="V108" s="172"/>
    </row>
    <row r="109" spans="1:7" ht="12.75">
      <c r="A109" s="584" t="s">
        <v>109</v>
      </c>
      <c r="B109" s="585"/>
      <c r="C109" s="586"/>
      <c r="D109" s="158" t="s">
        <v>130</v>
      </c>
      <c r="E109" s="374">
        <f>SUM(E98:E108)</f>
        <v>96050</v>
      </c>
      <c r="F109" s="374">
        <f>SUM(F98:F108)</f>
        <v>94058</v>
      </c>
      <c r="G109" s="465">
        <f t="shared" si="5"/>
        <v>97.92608016657991</v>
      </c>
    </row>
    <row r="110" spans="1:7" ht="12.75">
      <c r="A110" s="77"/>
      <c r="B110" s="41"/>
      <c r="C110" s="41"/>
      <c r="D110" s="55"/>
      <c r="E110" s="60"/>
      <c r="F110" s="37"/>
      <c r="G110" s="38"/>
    </row>
    <row r="111" spans="1:256" s="132" customFormat="1" ht="12.75">
      <c r="A111" s="29" t="s">
        <v>167</v>
      </c>
      <c r="B111"/>
      <c r="C111"/>
      <c r="D111" s="15"/>
      <c r="E111" s="15"/>
      <c r="F111" s="15"/>
      <c r="G111"/>
      <c r="H111" s="29" t="s">
        <v>244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25.5">
      <c r="A112" s="7" t="s">
        <v>11</v>
      </c>
      <c r="B112" s="7" t="s">
        <v>12</v>
      </c>
      <c r="C112" s="5" t="s">
        <v>13</v>
      </c>
      <c r="D112" s="52" t="s">
        <v>126</v>
      </c>
      <c r="E112" s="59" t="s">
        <v>127</v>
      </c>
      <c r="F112" s="5" t="s">
        <v>2</v>
      </c>
      <c r="G112" s="51" t="s">
        <v>128</v>
      </c>
      <c r="H112" s="29" t="s">
        <v>244</v>
      </c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281"/>
      <c r="B113" s="283">
        <v>3112</v>
      </c>
      <c r="C113" s="34" t="s">
        <v>18</v>
      </c>
      <c r="D113" s="282">
        <v>0</v>
      </c>
      <c r="E113" s="192">
        <v>0</v>
      </c>
      <c r="F113" s="307">
        <v>0</v>
      </c>
      <c r="G113" s="201">
        <v>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82">
        <v>30</v>
      </c>
      <c r="B114" s="33">
        <v>3113</v>
      </c>
      <c r="C114" s="34" t="s">
        <v>125</v>
      </c>
      <c r="D114" s="28">
        <v>0</v>
      </c>
      <c r="E114" s="192">
        <v>4170</v>
      </c>
      <c r="F114" s="431">
        <v>4170</v>
      </c>
      <c r="G114" s="202">
        <f aca="true" t="shared" si="6" ref="G114:G119">F114/E114*100</f>
        <v>100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582"/>
      <c r="B115" s="44">
        <v>3114</v>
      </c>
      <c r="C115" s="34" t="s">
        <v>19</v>
      </c>
      <c r="D115" s="28">
        <v>0</v>
      </c>
      <c r="E115" s="192">
        <v>360</v>
      </c>
      <c r="F115" s="431">
        <v>714</v>
      </c>
      <c r="G115" s="202">
        <f t="shared" si="6"/>
        <v>198.33333333333334</v>
      </c>
      <c r="H115" s="29"/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6" customFormat="1" ht="12.75">
      <c r="A116" s="582"/>
      <c r="B116" s="44">
        <v>3116</v>
      </c>
      <c r="C116" s="34" t="s">
        <v>20</v>
      </c>
      <c r="D116" s="194">
        <v>0</v>
      </c>
      <c r="E116" s="192">
        <v>100</v>
      </c>
      <c r="F116" s="431">
        <v>93</v>
      </c>
      <c r="G116" s="202">
        <f t="shared" si="6"/>
        <v>93</v>
      </c>
      <c r="H116" s="196"/>
      <c r="I116" s="196"/>
      <c r="J116" s="196"/>
      <c r="K116" s="196"/>
      <c r="L116" s="196"/>
      <c r="M116" s="196"/>
      <c r="N116" s="196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582"/>
      <c r="B117" s="44">
        <v>3121</v>
      </c>
      <c r="C117" s="34" t="s">
        <v>21</v>
      </c>
      <c r="D117" s="194">
        <v>0</v>
      </c>
      <c r="E117" s="378">
        <v>2192</v>
      </c>
      <c r="F117" s="431">
        <v>1057</v>
      </c>
      <c r="G117" s="202">
        <f t="shared" si="6"/>
        <v>48.22080291970803</v>
      </c>
      <c r="H117" s="29" t="s">
        <v>244</v>
      </c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5" customFormat="1" ht="15.75" customHeight="1">
      <c r="A118" s="582"/>
      <c r="B118" s="44">
        <v>3122</v>
      </c>
      <c r="C118" s="34" t="s">
        <v>22</v>
      </c>
      <c r="D118" s="194">
        <v>0</v>
      </c>
      <c r="E118" s="192">
        <v>1396</v>
      </c>
      <c r="F118" s="431">
        <v>598</v>
      </c>
      <c r="G118" s="202">
        <f t="shared" si="6"/>
        <v>42.83667621776504</v>
      </c>
      <c r="H118" s="169"/>
      <c r="I118" s="169"/>
      <c r="J118" s="169"/>
      <c r="K118" s="169"/>
      <c r="L118" s="169"/>
      <c r="M118" s="169"/>
      <c r="N118" s="169"/>
      <c r="O118" s="84"/>
      <c r="P118" s="172"/>
      <c r="Q118" s="15"/>
      <c r="R118" s="15"/>
      <c r="S118" s="17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82"/>
      <c r="B119" s="44">
        <v>3123</v>
      </c>
      <c r="C119" s="34" t="s">
        <v>23</v>
      </c>
      <c r="D119" s="194">
        <v>0</v>
      </c>
      <c r="E119" s="192">
        <v>1112</v>
      </c>
      <c r="F119" s="431">
        <v>925</v>
      </c>
      <c r="G119" s="202">
        <f t="shared" si="6"/>
        <v>83.18345323741008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82"/>
      <c r="B120" s="44">
        <v>3125</v>
      </c>
      <c r="C120" s="34" t="s">
        <v>259</v>
      </c>
      <c r="D120" s="194">
        <v>0</v>
      </c>
      <c r="E120" s="192">
        <v>6</v>
      </c>
      <c r="F120" s="431">
        <v>6</v>
      </c>
      <c r="G120" s="202">
        <f>F120/E120*100</f>
        <v>100</v>
      </c>
      <c r="H120" s="29" t="s">
        <v>244</v>
      </c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12.75">
      <c r="A121" s="582"/>
      <c r="B121" s="44">
        <v>3145</v>
      </c>
      <c r="C121" s="34" t="s">
        <v>363</v>
      </c>
      <c r="D121" s="194">
        <v>0</v>
      </c>
      <c r="E121" s="192">
        <v>6</v>
      </c>
      <c r="F121" s="431">
        <v>0</v>
      </c>
      <c r="G121" s="36">
        <v>0</v>
      </c>
      <c r="H121" s="29"/>
      <c r="I121" s="29"/>
      <c r="J121" s="29"/>
      <c r="K121" s="29"/>
      <c r="L121" s="29"/>
      <c r="M121" s="29"/>
      <c r="N121" s="29"/>
      <c r="O121" s="8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32" customFormat="1" ht="25.5">
      <c r="A122" s="582"/>
      <c r="B122" s="159">
        <v>3146</v>
      </c>
      <c r="C122" s="160" t="s">
        <v>26</v>
      </c>
      <c r="D122" s="195">
        <v>0</v>
      </c>
      <c r="E122" s="195">
        <v>59</v>
      </c>
      <c r="F122" s="520">
        <v>59</v>
      </c>
      <c r="G122" s="202">
        <f>F122/E122*100</f>
        <v>100</v>
      </c>
      <c r="H122" s="29" t="s">
        <v>244</v>
      </c>
      <c r="I122" s="29"/>
      <c r="J122" s="29"/>
      <c r="K122" s="29"/>
      <c r="L122" s="29"/>
      <c r="M122" s="29"/>
      <c r="N122" s="29"/>
      <c r="O122" s="84"/>
      <c r="P122" s="216"/>
      <c r="Q122" s="17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582"/>
      <c r="B123" s="44">
        <v>3147</v>
      </c>
      <c r="C123" s="34" t="s">
        <v>27</v>
      </c>
      <c r="D123" s="189">
        <v>0</v>
      </c>
      <c r="E123" s="192">
        <v>424</v>
      </c>
      <c r="F123" s="431">
        <v>0</v>
      </c>
      <c r="G123" s="36"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9" customFormat="1" ht="12.75">
      <c r="A124" s="582"/>
      <c r="B124" s="44">
        <v>3149</v>
      </c>
      <c r="C124" s="34" t="s">
        <v>770</v>
      </c>
      <c r="D124" s="189">
        <v>0</v>
      </c>
      <c r="E124" s="192">
        <v>2993</v>
      </c>
      <c r="F124" s="431">
        <v>0</v>
      </c>
      <c r="G124" s="36">
        <v>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18" ht="12.75">
      <c r="A125" s="582"/>
      <c r="B125" s="161">
        <v>4322</v>
      </c>
      <c r="C125" s="162" t="s">
        <v>31</v>
      </c>
      <c r="D125" s="197">
        <v>0</v>
      </c>
      <c r="E125" s="192">
        <v>3</v>
      </c>
      <c r="F125" s="373">
        <v>0</v>
      </c>
      <c r="G125" s="36">
        <v>0</v>
      </c>
      <c r="R125" s="172"/>
    </row>
    <row r="126" spans="1:7" ht="12.75">
      <c r="A126" s="582"/>
      <c r="B126" s="147">
        <v>3150</v>
      </c>
      <c r="C126" s="150" t="s">
        <v>28</v>
      </c>
      <c r="D126" s="189">
        <v>0</v>
      </c>
      <c r="E126" s="192">
        <v>0</v>
      </c>
      <c r="F126" s="431">
        <v>0</v>
      </c>
      <c r="G126" s="36">
        <v>0</v>
      </c>
    </row>
    <row r="127" spans="1:7" ht="12.75">
      <c r="A127" s="582"/>
      <c r="B127" s="44">
        <v>3231</v>
      </c>
      <c r="C127" s="34" t="s">
        <v>29</v>
      </c>
      <c r="D127" s="194">
        <v>0</v>
      </c>
      <c r="E127" s="192">
        <v>0</v>
      </c>
      <c r="F127" s="431">
        <v>0</v>
      </c>
      <c r="G127" s="36">
        <v>0</v>
      </c>
    </row>
    <row r="128" spans="1:7" ht="12.75">
      <c r="A128" s="582"/>
      <c r="B128" s="44">
        <v>3299</v>
      </c>
      <c r="C128" s="34" t="s">
        <v>309</v>
      </c>
      <c r="D128" s="194">
        <v>0</v>
      </c>
      <c r="E128" s="192">
        <v>0</v>
      </c>
      <c r="F128" s="431">
        <v>0</v>
      </c>
      <c r="G128" s="36">
        <v>0</v>
      </c>
    </row>
    <row r="129" spans="1:7" ht="12.75">
      <c r="A129" s="582"/>
      <c r="B129" s="44">
        <v>3419</v>
      </c>
      <c r="C129" s="34" t="s">
        <v>298</v>
      </c>
      <c r="D129" s="194">
        <v>0</v>
      </c>
      <c r="E129" s="192">
        <v>3000</v>
      </c>
      <c r="F129" s="431">
        <v>0</v>
      </c>
      <c r="G129" s="36">
        <v>0</v>
      </c>
    </row>
    <row r="130" spans="1:256" s="132" customFormat="1" ht="13.5" customHeight="1">
      <c r="A130" s="583"/>
      <c r="B130" s="44">
        <v>3421</v>
      </c>
      <c r="C130" s="34" t="s">
        <v>30</v>
      </c>
      <c r="D130" s="194">
        <v>0</v>
      </c>
      <c r="E130" s="192">
        <v>98</v>
      </c>
      <c r="F130" s="431">
        <v>153</v>
      </c>
      <c r="G130" s="202">
        <f>F130/E130*100</f>
        <v>156.12244897959184</v>
      </c>
      <c r="H130" s="594" t="s">
        <v>68</v>
      </c>
      <c r="I130" s="595"/>
      <c r="J130" s="595"/>
      <c r="K130" s="595"/>
      <c r="L130" s="595"/>
      <c r="M130" s="29"/>
      <c r="N130" s="29"/>
      <c r="O130" s="84" t="s">
        <v>256</v>
      </c>
      <c r="P130" s="8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32" customFormat="1" ht="12.75">
      <c r="A131" s="596" t="s">
        <v>168</v>
      </c>
      <c r="B131" s="597"/>
      <c r="C131" s="598"/>
      <c r="D131" s="130">
        <f>SUM(D114:D130)</f>
        <v>0</v>
      </c>
      <c r="E131" s="130">
        <f>SUM(E113:E130)</f>
        <v>15919</v>
      </c>
      <c r="F131" s="466">
        <f>SUM(F113:F130)</f>
        <v>7775</v>
      </c>
      <c r="G131" s="131">
        <f>F131/E131*100</f>
        <v>48.841007600979964</v>
      </c>
      <c r="H131" s="138" t="s">
        <v>243</v>
      </c>
      <c r="I131" s="29"/>
      <c r="J131" s="29"/>
      <c r="K131" s="29"/>
      <c r="L131" s="29"/>
      <c r="M131" s="29"/>
      <c r="N131" s="29"/>
      <c r="O131" s="84" t="s">
        <v>254</v>
      </c>
      <c r="P131" s="84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7" ht="12.75">
      <c r="A132" s="77"/>
      <c r="B132" s="41"/>
      <c r="C132" s="41"/>
      <c r="D132" s="55"/>
      <c r="E132" s="345"/>
      <c r="F132" s="54"/>
      <c r="G132" s="38"/>
    </row>
    <row r="133" spans="1:21" ht="25.5">
      <c r="A133" s="7" t="s">
        <v>11</v>
      </c>
      <c r="B133" s="7" t="s">
        <v>12</v>
      </c>
      <c r="C133" s="5" t="s">
        <v>13</v>
      </c>
      <c r="D133" s="52" t="s">
        <v>126</v>
      </c>
      <c r="E133" s="59" t="s">
        <v>127</v>
      </c>
      <c r="F133" s="5" t="s">
        <v>2</v>
      </c>
      <c r="G133" s="51" t="s">
        <v>128</v>
      </c>
      <c r="U133" s="172"/>
    </row>
    <row r="134" spans="1:7" ht="12.75">
      <c r="A134" s="435">
        <v>30</v>
      </c>
      <c r="B134" s="435" t="s">
        <v>33</v>
      </c>
      <c r="C134" s="449" t="s">
        <v>506</v>
      </c>
      <c r="D134" s="436">
        <v>0</v>
      </c>
      <c r="E134" s="437">
        <v>27482</v>
      </c>
      <c r="F134" s="521">
        <v>27482</v>
      </c>
      <c r="G134" s="199">
        <f>F134/E134*100</f>
        <v>100</v>
      </c>
    </row>
    <row r="135" spans="1:20" ht="12.75">
      <c r="A135" s="139" t="s">
        <v>17</v>
      </c>
      <c r="B135" s="163">
        <v>3299</v>
      </c>
      <c r="C135" s="164" t="s">
        <v>309</v>
      </c>
      <c r="D135" s="253">
        <v>16200</v>
      </c>
      <c r="E135" s="381">
        <v>14999</v>
      </c>
      <c r="F135" s="521">
        <v>9922</v>
      </c>
      <c r="G135" s="199">
        <f>F135/E135*100</f>
        <v>66.15107673844923</v>
      </c>
      <c r="T135" s="172"/>
    </row>
    <row r="136" spans="1:256" s="132" customFormat="1" ht="12.75">
      <c r="A136" s="230"/>
      <c r="B136" s="247"/>
      <c r="C136" s="246" t="s">
        <v>314</v>
      </c>
      <c r="D136" s="265">
        <f>D72+D93+D109+D131+D135</f>
        <v>3585630</v>
      </c>
      <c r="E136" s="233">
        <f>E72+E93+E109+E131+E135+E134</f>
        <v>3888988</v>
      </c>
      <c r="F136" s="374">
        <f>F72+F93+F109+F131+F135+F134</f>
        <v>2619776</v>
      </c>
      <c r="G136" s="262">
        <f>F136/E136*100</f>
        <v>67.36395175300103</v>
      </c>
      <c r="H136" s="138" t="s">
        <v>68</v>
      </c>
      <c r="I136" s="29"/>
      <c r="J136" s="29"/>
      <c r="K136" s="29"/>
      <c r="L136" s="29"/>
      <c r="M136" s="29"/>
      <c r="N136" s="29"/>
      <c r="O136" s="84" t="s">
        <v>255</v>
      </c>
      <c r="P136" s="8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32" customFormat="1" ht="12.75">
      <c r="A137" s="16"/>
      <c r="B137" s="69"/>
      <c r="C137" s="234"/>
      <c r="D137" s="235"/>
      <c r="E137" s="236"/>
      <c r="F137" s="237"/>
      <c r="G137" s="238"/>
      <c r="H137" s="138"/>
      <c r="I137" s="29"/>
      <c r="J137" s="29"/>
      <c r="K137" s="29"/>
      <c r="L137" s="29"/>
      <c r="M137" s="29"/>
      <c r="N137" s="29"/>
      <c r="O137" s="84"/>
      <c r="P137" s="84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6" ht="12.75">
      <c r="A138" s="569" t="s">
        <v>38</v>
      </c>
      <c r="B138" s="569"/>
      <c r="C138" s="569"/>
      <c r="D138" s="56"/>
      <c r="E138" s="18"/>
      <c r="F138" s="84"/>
    </row>
    <row r="139" spans="1:256" s="29" customFormat="1" ht="12.75">
      <c r="A139" s="20"/>
      <c r="B139" s="20"/>
      <c r="C139" s="20"/>
      <c r="D139" s="56"/>
      <c r="E139" s="18"/>
      <c r="F139" s="84"/>
      <c r="G139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7" ht="25.5">
      <c r="A140" s="7" t="s">
        <v>11</v>
      </c>
      <c r="B140" s="7" t="s">
        <v>12</v>
      </c>
      <c r="C140" s="5" t="s">
        <v>13</v>
      </c>
      <c r="D140" s="52" t="s">
        <v>126</v>
      </c>
      <c r="E140" s="59" t="s">
        <v>127</v>
      </c>
      <c r="F140" s="5" t="s">
        <v>2</v>
      </c>
      <c r="G140" s="51" t="s">
        <v>128</v>
      </c>
    </row>
    <row r="141" spans="1:7" ht="12.75">
      <c r="A141" s="146" t="s">
        <v>17</v>
      </c>
      <c r="B141" s="147" t="s">
        <v>33</v>
      </c>
      <c r="C141" s="150" t="s">
        <v>36</v>
      </c>
      <c r="D141" s="252">
        <v>9500</v>
      </c>
      <c r="E141" s="187">
        <v>12911</v>
      </c>
      <c r="F141" s="431">
        <v>1699</v>
      </c>
      <c r="G141" s="199">
        <f>F141/E141*100</f>
        <v>13.159321508790953</v>
      </c>
    </row>
    <row r="142" spans="1:256" s="29" customFormat="1" ht="12.75">
      <c r="A142" s="230"/>
      <c r="B142" s="247"/>
      <c r="C142" s="246" t="s">
        <v>315</v>
      </c>
      <c r="D142" s="231">
        <f>D141</f>
        <v>9500</v>
      </c>
      <c r="E142" s="232">
        <f>E141</f>
        <v>12911</v>
      </c>
      <c r="F142" s="265">
        <f>F141</f>
        <v>1699</v>
      </c>
      <c r="G142" s="186">
        <f>F142/E142*100</f>
        <v>13.159321508790953</v>
      </c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16"/>
      <c r="B143" s="69"/>
      <c r="C143" s="234"/>
      <c r="D143" s="235"/>
      <c r="E143" s="236"/>
      <c r="F143" s="237"/>
      <c r="G143" s="238"/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239"/>
      <c r="B144" s="249"/>
      <c r="C144" s="248" t="s">
        <v>316</v>
      </c>
      <c r="D144" s="240">
        <f>D136+D142</f>
        <v>3595130</v>
      </c>
      <c r="E144" s="241">
        <f>E136+E142</f>
        <v>3901899</v>
      </c>
      <c r="F144" s="241">
        <f>F136+F142</f>
        <v>2621475</v>
      </c>
      <c r="G144" s="10">
        <f>F144/E144*100</f>
        <v>67.18459396309335</v>
      </c>
      <c r="O144" s="8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9" customFormat="1" ht="12.75">
      <c r="A145" s="16"/>
      <c r="B145" s="69"/>
      <c r="C145" s="234"/>
      <c r="D145" s="235"/>
      <c r="E145" s="236"/>
      <c r="F145" s="237"/>
      <c r="G145" s="238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256" s="132" customFormat="1" ht="15.75">
      <c r="A146" s="74" t="s">
        <v>39</v>
      </c>
      <c r="B146" s="29"/>
      <c r="C146" s="29"/>
      <c r="D146" s="84"/>
      <c r="E146" s="84"/>
      <c r="F146" s="84"/>
      <c r="G146" s="29"/>
      <c r="H146" s="29"/>
      <c r="I146" s="29"/>
      <c r="J146" s="29"/>
      <c r="K146" s="29"/>
      <c r="L146" s="29"/>
      <c r="M146" s="29"/>
      <c r="N146" s="29"/>
      <c r="O146" s="84" t="s">
        <v>258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29"/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65" t="s">
        <v>37</v>
      </c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12.75">
      <c r="A149" s="29"/>
      <c r="B149"/>
      <c r="C149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2" customFormat="1" ht="25.5">
      <c r="A150" s="7" t="s">
        <v>11</v>
      </c>
      <c r="B150" s="7" t="s">
        <v>12</v>
      </c>
      <c r="C150" s="5" t="s">
        <v>13</v>
      </c>
      <c r="D150" s="52" t="s">
        <v>126</v>
      </c>
      <c r="E150" s="59" t="s">
        <v>127</v>
      </c>
      <c r="F150" s="5" t="s">
        <v>2</v>
      </c>
      <c r="G150" s="51" t="s">
        <v>128</v>
      </c>
      <c r="H150" s="29"/>
      <c r="I150" s="29"/>
      <c r="J150" s="29"/>
      <c r="K150" s="29"/>
      <c r="L150" s="29"/>
      <c r="M150" s="29"/>
      <c r="N150" s="29"/>
      <c r="O150" s="84"/>
      <c r="P150" s="15"/>
      <c r="Q150" s="15"/>
      <c r="R150" s="15"/>
      <c r="S150" s="172"/>
      <c r="T150" s="15"/>
      <c r="U150" s="172"/>
      <c r="V150" s="172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5" customFormat="1" ht="12.75">
      <c r="A151" s="165" t="s">
        <v>40</v>
      </c>
      <c r="B151" s="147">
        <v>3311</v>
      </c>
      <c r="C151" s="150" t="s">
        <v>138</v>
      </c>
      <c r="D151" s="192">
        <v>27808</v>
      </c>
      <c r="E151" s="187">
        <v>28950</v>
      </c>
      <c r="F151" s="431">
        <v>18536</v>
      </c>
      <c r="G151" s="186">
        <f aca="true" t="shared" si="7" ref="G151:G158">F151/E151*100</f>
        <v>64.02763385146805</v>
      </c>
      <c r="H151" s="169"/>
      <c r="I151" s="169"/>
      <c r="J151" s="169"/>
      <c r="K151" s="169"/>
      <c r="L151" s="169"/>
      <c r="M151" s="169"/>
      <c r="N151" s="16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40</v>
      </c>
      <c r="B152" s="147">
        <v>3314</v>
      </c>
      <c r="C152" s="150" t="s">
        <v>42</v>
      </c>
      <c r="D152" s="192">
        <v>20876</v>
      </c>
      <c r="E152" s="187">
        <v>27100</v>
      </c>
      <c r="F152" s="431">
        <v>17937</v>
      </c>
      <c r="G152" s="186">
        <f t="shared" si="7"/>
        <v>66.18819188191883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32" customFormat="1" ht="12.75">
      <c r="A153" s="165" t="s">
        <v>40</v>
      </c>
      <c r="B153" s="147">
        <v>3315</v>
      </c>
      <c r="C153" s="150" t="s">
        <v>41</v>
      </c>
      <c r="D153" s="192">
        <v>48000</v>
      </c>
      <c r="E153" s="187">
        <v>51333</v>
      </c>
      <c r="F153" s="431">
        <v>32200</v>
      </c>
      <c r="G153" s="186">
        <f t="shared" si="7"/>
        <v>62.72768004987045</v>
      </c>
      <c r="H153" s="29"/>
      <c r="I153" s="29"/>
      <c r="J153" s="29"/>
      <c r="K153" s="29"/>
      <c r="L153" s="29"/>
      <c r="M153" s="29"/>
      <c r="N153" s="29"/>
      <c r="O153" s="84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18" ht="12.75">
      <c r="A154" s="165" t="s">
        <v>40</v>
      </c>
      <c r="B154" s="147">
        <v>3317</v>
      </c>
      <c r="C154" s="150" t="s">
        <v>131</v>
      </c>
      <c r="D154" s="192">
        <v>300</v>
      </c>
      <c r="E154" s="187">
        <v>200</v>
      </c>
      <c r="F154" s="431">
        <v>37</v>
      </c>
      <c r="G154" s="186">
        <f t="shared" si="7"/>
        <v>18.5</v>
      </c>
      <c r="R154" s="210"/>
    </row>
    <row r="155" spans="1:19" ht="12.75">
      <c r="A155" s="165" t="s">
        <v>40</v>
      </c>
      <c r="B155" s="147">
        <v>3319</v>
      </c>
      <c r="C155" s="150" t="s">
        <v>44</v>
      </c>
      <c r="D155" s="192">
        <v>640</v>
      </c>
      <c r="E155" s="187">
        <v>740</v>
      </c>
      <c r="F155" s="431">
        <v>410</v>
      </c>
      <c r="G155" s="186">
        <f t="shared" si="7"/>
        <v>55.4054054054054</v>
      </c>
      <c r="S155" s="172"/>
    </row>
    <row r="156" spans="1:7" ht="12.75">
      <c r="A156" s="165" t="s">
        <v>40</v>
      </c>
      <c r="B156" s="147">
        <v>3321</v>
      </c>
      <c r="C156" s="150" t="s">
        <v>277</v>
      </c>
      <c r="D156" s="192">
        <v>1602</v>
      </c>
      <c r="E156" s="187">
        <v>1644</v>
      </c>
      <c r="F156" s="431">
        <v>1064</v>
      </c>
      <c r="G156" s="186">
        <f t="shared" si="7"/>
        <v>64.72019464720195</v>
      </c>
    </row>
    <row r="157" spans="1:7" ht="12.75">
      <c r="A157" s="165" t="s">
        <v>40</v>
      </c>
      <c r="B157" s="147">
        <v>3322</v>
      </c>
      <c r="C157" s="150" t="s">
        <v>43</v>
      </c>
      <c r="D157" s="192">
        <v>16068</v>
      </c>
      <c r="E157" s="187">
        <v>20356</v>
      </c>
      <c r="F157" s="431">
        <v>3699</v>
      </c>
      <c r="G157" s="186">
        <f t="shared" si="7"/>
        <v>18.171546472784435</v>
      </c>
    </row>
    <row r="158" spans="1:7" ht="12.75">
      <c r="A158" s="165" t="s">
        <v>40</v>
      </c>
      <c r="B158" s="147">
        <v>3326</v>
      </c>
      <c r="C158" s="150" t="s">
        <v>578</v>
      </c>
      <c r="D158" s="192">
        <v>0</v>
      </c>
      <c r="E158" s="187">
        <v>70</v>
      </c>
      <c r="F158" s="431">
        <v>15</v>
      </c>
      <c r="G158" s="186">
        <f t="shared" si="7"/>
        <v>21.428571428571427</v>
      </c>
    </row>
    <row r="159" spans="1:21" ht="12.75">
      <c r="A159" s="165" t="s">
        <v>40</v>
      </c>
      <c r="B159" s="147">
        <v>3329</v>
      </c>
      <c r="C159" s="150" t="s">
        <v>407</v>
      </c>
      <c r="D159" s="192">
        <v>800</v>
      </c>
      <c r="E159" s="187">
        <v>0</v>
      </c>
      <c r="F159" s="431">
        <v>0</v>
      </c>
      <c r="G159" s="186" t="s">
        <v>313</v>
      </c>
      <c r="U159" s="172"/>
    </row>
    <row r="160" spans="1:7" ht="12.75" hidden="1">
      <c r="A160" s="16"/>
      <c r="B160" s="69"/>
      <c r="C160" s="70" t="s">
        <v>281</v>
      </c>
      <c r="D160" s="71"/>
      <c r="E160" s="72"/>
      <c r="F160" s="467"/>
      <c r="G160" s="73"/>
    </row>
    <row r="161" spans="1:7" ht="12.75" customHeight="1" hidden="1">
      <c r="A161" s="568" t="s">
        <v>285</v>
      </c>
      <c r="B161" s="568"/>
      <c r="C161" s="568"/>
      <c r="D161" s="568"/>
      <c r="E161" s="72"/>
      <c r="F161" s="467"/>
      <c r="G161" s="73"/>
    </row>
    <row r="162" spans="1:7" ht="12.75" customHeight="1" hidden="1">
      <c r="A162" s="568" t="s">
        <v>286</v>
      </c>
      <c r="B162" s="568"/>
      <c r="C162" s="568"/>
      <c r="D162" s="568"/>
      <c r="E162" s="72"/>
      <c r="F162" s="467"/>
      <c r="G162" s="73"/>
    </row>
    <row r="163" spans="1:7" ht="12.75" customHeight="1" hidden="1">
      <c r="A163" s="568" t="s">
        <v>287</v>
      </c>
      <c r="B163" s="568"/>
      <c r="C163" s="568"/>
      <c r="D163" s="568"/>
      <c r="E163" s="72"/>
      <c r="F163" s="467"/>
      <c r="G163" s="73"/>
    </row>
    <row r="164" spans="1:7" ht="12.75" customHeight="1" hidden="1">
      <c r="A164" s="568" t="s">
        <v>288</v>
      </c>
      <c r="B164" s="568"/>
      <c r="C164" s="568"/>
      <c r="D164" s="568"/>
      <c r="E164" s="72"/>
      <c r="F164" s="467"/>
      <c r="G164" s="73"/>
    </row>
    <row r="165" spans="1:7" ht="12.75" customHeight="1" hidden="1">
      <c r="A165" s="566" t="s">
        <v>289</v>
      </c>
      <c r="B165" s="566"/>
      <c r="C165" s="566"/>
      <c r="D165" s="566"/>
      <c r="E165" s="72"/>
      <c r="F165" s="467"/>
      <c r="G165" s="73"/>
    </row>
    <row r="166" spans="1:256" s="132" customFormat="1" ht="12.75">
      <c r="A166" s="230"/>
      <c r="B166" s="247"/>
      <c r="C166" s="246" t="s">
        <v>314</v>
      </c>
      <c r="D166" s="291">
        <f>SUM(D151:D159)</f>
        <v>116094</v>
      </c>
      <c r="E166" s="232">
        <f>SUM(E151:E159)</f>
        <v>130393</v>
      </c>
      <c r="F166" s="265">
        <f>SUM(F151:F159)</f>
        <v>73898</v>
      </c>
      <c r="G166" s="131">
        <f>F166/E166*100</f>
        <v>56.67328767648571</v>
      </c>
      <c r="H166" s="138" t="s">
        <v>68</v>
      </c>
      <c r="I166" s="29"/>
      <c r="J166" s="29"/>
      <c r="K166" s="29"/>
      <c r="L166" s="29"/>
      <c r="M166" s="29"/>
      <c r="N166" s="29"/>
      <c r="O166" s="84" t="s">
        <v>255</v>
      </c>
      <c r="P166" s="84"/>
      <c r="Q166" s="15"/>
      <c r="R166" s="172"/>
      <c r="S166" s="15"/>
      <c r="T166" s="15"/>
      <c r="U166" s="172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72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569" t="s">
        <v>38</v>
      </c>
      <c r="B168" s="569"/>
      <c r="C168" s="569"/>
      <c r="D168" s="71"/>
      <c r="E168" s="236"/>
      <c r="F168" s="237"/>
      <c r="G168" s="31"/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72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16"/>
      <c r="B169" s="69"/>
      <c r="C169" s="234"/>
      <c r="D169" s="71"/>
      <c r="E169" s="236"/>
      <c r="F169" s="237"/>
      <c r="G169" s="31"/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25.5">
      <c r="A170" s="7" t="s">
        <v>11</v>
      </c>
      <c r="B170" s="7" t="s">
        <v>12</v>
      </c>
      <c r="C170" s="5" t="s">
        <v>13</v>
      </c>
      <c r="D170" s="52" t="s">
        <v>126</v>
      </c>
      <c r="E170" s="59" t="s">
        <v>127</v>
      </c>
      <c r="F170" s="5" t="s">
        <v>2</v>
      </c>
      <c r="G170" s="51" t="s">
        <v>128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3">
        <v>40</v>
      </c>
      <c r="B171" s="283">
        <v>3311</v>
      </c>
      <c r="C171" s="307" t="s">
        <v>399</v>
      </c>
      <c r="D171" s="282">
        <v>0</v>
      </c>
      <c r="E171" s="378">
        <v>298</v>
      </c>
      <c r="F171" s="307">
        <v>298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83">
        <v>40</v>
      </c>
      <c r="B172" s="283">
        <v>3315</v>
      </c>
      <c r="C172" s="307" t="s">
        <v>370</v>
      </c>
      <c r="D172" s="191">
        <v>1000</v>
      </c>
      <c r="E172" s="192">
        <v>1845</v>
      </c>
      <c r="F172" s="307">
        <v>440</v>
      </c>
      <c r="G172" s="186">
        <f>F172/E172*100</f>
        <v>23.848238482384822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83">
        <v>40</v>
      </c>
      <c r="B173" s="283">
        <v>3322</v>
      </c>
      <c r="C173" s="307" t="s">
        <v>43</v>
      </c>
      <c r="D173" s="191">
        <v>0</v>
      </c>
      <c r="E173" s="192">
        <v>1250</v>
      </c>
      <c r="F173" s="307">
        <v>1250</v>
      </c>
      <c r="G173" s="186">
        <f>F173/E173*100</f>
        <v>100</v>
      </c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0"/>
      <c r="B174" s="247"/>
      <c r="C174" s="246" t="s">
        <v>315</v>
      </c>
      <c r="D174" s="231">
        <f>SUM(D171:D173)</f>
        <v>1000</v>
      </c>
      <c r="E174" s="232">
        <f>SUM(E171:E173)</f>
        <v>3393</v>
      </c>
      <c r="F174" s="265">
        <f>SUM(F171:F173)</f>
        <v>1988</v>
      </c>
      <c r="G174" s="131">
        <f>F174/E174*100</f>
        <v>58.591217211906866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72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7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2.75">
      <c r="A176" s="239"/>
      <c r="B176" s="249"/>
      <c r="C176" s="248" t="s">
        <v>316</v>
      </c>
      <c r="D176" s="240">
        <f>D166+D174</f>
        <v>117094</v>
      </c>
      <c r="E176" s="241">
        <f>E166+E174</f>
        <v>133786</v>
      </c>
      <c r="F176" s="242">
        <f>F166+F174</f>
        <v>75886</v>
      </c>
      <c r="G176" s="10">
        <f>F176/E176*100</f>
        <v>56.72192905087229</v>
      </c>
      <c r="H176" s="138"/>
      <c r="I176" s="29"/>
      <c r="J176" s="29"/>
      <c r="K176" s="29"/>
      <c r="L176" s="29"/>
      <c r="M176" s="29"/>
      <c r="N176" s="29"/>
      <c r="O176" s="84"/>
      <c r="P176" s="84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16"/>
      <c r="B177" s="69"/>
      <c r="C177" s="234"/>
      <c r="D177" s="235"/>
      <c r="E177" s="236"/>
      <c r="F177" s="237"/>
      <c r="G177" s="238"/>
      <c r="H177" s="138"/>
      <c r="I177" s="29"/>
      <c r="J177" s="29"/>
      <c r="K177" s="29"/>
      <c r="L177" s="29"/>
      <c r="M177" s="29"/>
      <c r="N177" s="29"/>
      <c r="O177" s="84"/>
      <c r="P177" s="84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5.75">
      <c r="A178" s="74" t="s">
        <v>246</v>
      </c>
      <c r="B178" s="29"/>
      <c r="C178" s="29"/>
      <c r="D178" s="84"/>
      <c r="E178" s="84"/>
      <c r="F178" s="84"/>
      <c r="G178" s="29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12.75">
      <c r="A180" s="65" t="s">
        <v>37</v>
      </c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29"/>
      <c r="B181"/>
      <c r="C181"/>
      <c r="D181" s="15"/>
      <c r="E181" s="15"/>
      <c r="F181" s="15"/>
      <c r="G181"/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172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32" customFormat="1" ht="25.5">
      <c r="A182" s="7" t="s">
        <v>11</v>
      </c>
      <c r="B182" s="7" t="s">
        <v>12</v>
      </c>
      <c r="C182" s="5" t="s">
        <v>13</v>
      </c>
      <c r="D182" s="52" t="s">
        <v>126</v>
      </c>
      <c r="E182" s="59" t="s">
        <v>127</v>
      </c>
      <c r="F182" s="5" t="s">
        <v>2</v>
      </c>
      <c r="G182" s="51" t="s">
        <v>128</v>
      </c>
      <c r="H182" s="29"/>
      <c r="I182" s="29"/>
      <c r="J182" s="29"/>
      <c r="K182" s="29"/>
      <c r="L182" s="29"/>
      <c r="M182" s="29"/>
      <c r="N182" s="29"/>
      <c r="O182" s="84"/>
      <c r="P182" s="15"/>
      <c r="Q182" s="15"/>
      <c r="R182" s="172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32" customFormat="1" ht="12.75">
      <c r="A183" s="44">
        <v>50</v>
      </c>
      <c r="B183" s="44">
        <v>3522</v>
      </c>
      <c r="C183" s="23" t="s">
        <v>139</v>
      </c>
      <c r="D183" s="250">
        <v>145055</v>
      </c>
      <c r="E183" s="280">
        <v>93713</v>
      </c>
      <c r="F183" s="280">
        <v>54560</v>
      </c>
      <c r="G183" s="36">
        <f aca="true" t="shared" si="8" ref="G183:G190">F183/E183*100</f>
        <v>58.22031094938802</v>
      </c>
      <c r="H183" s="29"/>
      <c r="I183" s="29"/>
      <c r="J183" s="29"/>
      <c r="K183" s="29"/>
      <c r="L183" s="29"/>
      <c r="M183" s="29"/>
      <c r="N183" s="29"/>
      <c r="O183" s="84"/>
      <c r="P183" s="15"/>
      <c r="Q183" s="15"/>
      <c r="R183" s="221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5" ht="12.75" customHeight="1">
      <c r="A184" s="44">
        <v>50</v>
      </c>
      <c r="B184" s="44">
        <v>3529</v>
      </c>
      <c r="C184" s="23" t="s">
        <v>140</v>
      </c>
      <c r="D184" s="250">
        <v>20470</v>
      </c>
      <c r="E184" s="280">
        <v>23870</v>
      </c>
      <c r="F184" s="280">
        <v>16997</v>
      </c>
      <c r="G184" s="36">
        <f t="shared" si="8"/>
        <v>71.2065354000838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44">
        <v>50</v>
      </c>
      <c r="B185" s="44">
        <v>3533</v>
      </c>
      <c r="C185" s="23" t="s">
        <v>141</v>
      </c>
      <c r="D185" s="250">
        <v>99000</v>
      </c>
      <c r="E185" s="26">
        <v>118157</v>
      </c>
      <c r="F185" s="280">
        <v>66000</v>
      </c>
      <c r="G185" s="36">
        <f t="shared" si="8"/>
        <v>55.857884001794226</v>
      </c>
      <c r="H185" s="29"/>
      <c r="I185" s="29"/>
      <c r="J185" s="29"/>
      <c r="K185" s="29"/>
      <c r="L185" s="29"/>
      <c r="M185" s="29"/>
      <c r="N185" s="29"/>
      <c r="O185" s="84"/>
    </row>
    <row r="186" spans="1:15" ht="12.75" customHeight="1">
      <c r="A186" s="166" t="s">
        <v>45</v>
      </c>
      <c r="B186" s="161">
        <v>3539</v>
      </c>
      <c r="C186" s="162" t="s">
        <v>48</v>
      </c>
      <c r="D186" s="251">
        <v>2500</v>
      </c>
      <c r="E186" s="198">
        <v>3242</v>
      </c>
      <c r="F186" s="373">
        <v>2192</v>
      </c>
      <c r="G186" s="202">
        <f t="shared" si="8"/>
        <v>67.6125848241826</v>
      </c>
      <c r="H186" s="29"/>
      <c r="I186" s="29"/>
      <c r="J186" s="29"/>
      <c r="K186" s="29"/>
      <c r="L186" s="29"/>
      <c r="M186" s="29"/>
      <c r="N186" s="29"/>
      <c r="O186" s="84"/>
    </row>
    <row r="187" spans="1:15" ht="12.75" customHeight="1">
      <c r="A187" s="166" t="s">
        <v>45</v>
      </c>
      <c r="B187" s="161">
        <v>3549</v>
      </c>
      <c r="C187" s="162" t="s">
        <v>278</v>
      </c>
      <c r="D187" s="251">
        <v>1300</v>
      </c>
      <c r="E187" s="198">
        <v>2440</v>
      </c>
      <c r="F187" s="373">
        <v>1722</v>
      </c>
      <c r="G187" s="202">
        <f t="shared" si="8"/>
        <v>70.57377049180327</v>
      </c>
      <c r="H187" s="29"/>
      <c r="I187" s="29"/>
      <c r="J187" s="29"/>
      <c r="K187" s="29"/>
      <c r="L187" s="29"/>
      <c r="M187" s="29"/>
      <c r="N187" s="29"/>
      <c r="O187" s="84"/>
    </row>
    <row r="188" spans="1:17" ht="12.75" customHeight="1">
      <c r="A188" s="146" t="s">
        <v>45</v>
      </c>
      <c r="B188" s="147">
        <v>3569</v>
      </c>
      <c r="C188" s="150" t="s">
        <v>46</v>
      </c>
      <c r="D188" s="252">
        <v>100</v>
      </c>
      <c r="E188" s="187">
        <v>750</v>
      </c>
      <c r="F188" s="431">
        <v>102</v>
      </c>
      <c r="G188" s="36">
        <f t="shared" si="8"/>
        <v>13.600000000000001</v>
      </c>
      <c r="O188" s="84"/>
      <c r="Q188" s="172"/>
    </row>
    <row r="189" spans="1:17" ht="12.75" customHeight="1">
      <c r="A189" s="146" t="s">
        <v>45</v>
      </c>
      <c r="B189" s="147">
        <v>3592</v>
      </c>
      <c r="C189" s="150" t="s">
        <v>406</v>
      </c>
      <c r="D189" s="252">
        <v>500</v>
      </c>
      <c r="E189" s="187">
        <v>500</v>
      </c>
      <c r="F189" s="431">
        <v>0</v>
      </c>
      <c r="G189" s="36">
        <f t="shared" si="8"/>
        <v>0</v>
      </c>
      <c r="O189" s="84"/>
      <c r="Q189" s="172"/>
    </row>
    <row r="190" spans="1:20" ht="12.75" customHeight="1">
      <c r="A190" s="146" t="s">
        <v>45</v>
      </c>
      <c r="B190" s="147">
        <v>3599</v>
      </c>
      <c r="C190" s="150" t="s">
        <v>47</v>
      </c>
      <c r="D190" s="252">
        <v>2060</v>
      </c>
      <c r="E190" s="187">
        <v>1910</v>
      </c>
      <c r="F190" s="431">
        <v>210</v>
      </c>
      <c r="G190" s="36">
        <f t="shared" si="8"/>
        <v>10.99476439790576</v>
      </c>
      <c r="O190" s="84"/>
      <c r="P190" s="172"/>
      <c r="T190" s="172"/>
    </row>
    <row r="191" spans="1:18" ht="12.75" customHeight="1">
      <c r="A191" s="146" t="s">
        <v>45</v>
      </c>
      <c r="B191" s="147">
        <v>3513</v>
      </c>
      <c r="C191" s="150" t="s">
        <v>279</v>
      </c>
      <c r="D191" s="252">
        <v>32728</v>
      </c>
      <c r="E191" s="187">
        <v>32728</v>
      </c>
      <c r="F191" s="431">
        <v>21537</v>
      </c>
      <c r="G191" s="36">
        <f>F191/E191*100</f>
        <v>65.80603764360792</v>
      </c>
      <c r="R191" s="172"/>
    </row>
    <row r="192" spans="1:7" ht="12.75">
      <c r="A192" s="146" t="s">
        <v>45</v>
      </c>
      <c r="B192" s="147">
        <v>3721</v>
      </c>
      <c r="C192" s="150" t="s">
        <v>280</v>
      </c>
      <c r="D192" s="252">
        <v>400</v>
      </c>
      <c r="E192" s="187">
        <v>555</v>
      </c>
      <c r="F192" s="431">
        <v>206</v>
      </c>
      <c r="G192" s="36">
        <f>F192/E192*100</f>
        <v>37.11711711711712</v>
      </c>
    </row>
    <row r="193" spans="1:256" s="132" customFormat="1" ht="12.75">
      <c r="A193" s="230"/>
      <c r="B193" s="247"/>
      <c r="C193" s="246" t="s">
        <v>314</v>
      </c>
      <c r="D193" s="231">
        <f>SUM(D183:D192)</f>
        <v>304113</v>
      </c>
      <c r="E193" s="232">
        <f>SUM(E183:E192)</f>
        <v>277865</v>
      </c>
      <c r="F193" s="265">
        <f>SUM(F183:F192)</f>
        <v>163526</v>
      </c>
      <c r="G193" s="123">
        <f>F193/E193*100</f>
        <v>58.85088082342145</v>
      </c>
      <c r="H193" s="138" t="s">
        <v>68</v>
      </c>
      <c r="I193" s="29"/>
      <c r="J193" s="29"/>
      <c r="K193" s="29"/>
      <c r="L193" s="29"/>
      <c r="M193" s="29"/>
      <c r="N193" s="29"/>
      <c r="O193" s="84" t="s">
        <v>255</v>
      </c>
      <c r="P193" s="8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32" customFormat="1" ht="12.75">
      <c r="A194" s="16"/>
      <c r="B194" s="69"/>
      <c r="C194" s="234"/>
      <c r="D194" s="235"/>
      <c r="E194" s="236"/>
      <c r="F194" s="237"/>
      <c r="G194" s="238"/>
      <c r="H194" s="138"/>
      <c r="I194" s="29"/>
      <c r="J194" s="29"/>
      <c r="K194" s="29"/>
      <c r="L194" s="29"/>
      <c r="M194" s="29"/>
      <c r="N194" s="29"/>
      <c r="O194" s="84"/>
      <c r="P194" s="84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5" ht="12.75">
      <c r="A195" s="569" t="s">
        <v>38</v>
      </c>
      <c r="B195" s="569"/>
      <c r="C195" s="569"/>
      <c r="D195" s="56"/>
      <c r="E195" s="18"/>
    </row>
    <row r="196" spans="1:256" s="29" customFormat="1" ht="12.75">
      <c r="A196" s="20"/>
      <c r="B196" s="20"/>
      <c r="C196" s="20"/>
      <c r="D196" s="56"/>
      <c r="E196" s="18"/>
      <c r="F196" s="15"/>
      <c r="G196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7" ht="25.5">
      <c r="A197" s="7" t="s">
        <v>11</v>
      </c>
      <c r="B197" s="7" t="s">
        <v>12</v>
      </c>
      <c r="C197" s="5" t="s">
        <v>13</v>
      </c>
      <c r="D197" s="52" t="s">
        <v>126</v>
      </c>
      <c r="E197" s="59" t="s">
        <v>127</v>
      </c>
      <c r="F197" s="5" t="s">
        <v>2</v>
      </c>
      <c r="G197" s="51" t="s">
        <v>128</v>
      </c>
    </row>
    <row r="198" spans="1:7" ht="12.75">
      <c r="A198" s="283">
        <v>50</v>
      </c>
      <c r="B198" s="283">
        <v>3533</v>
      </c>
      <c r="C198" s="34" t="s">
        <v>141</v>
      </c>
      <c r="D198" s="282">
        <v>0</v>
      </c>
      <c r="E198" s="378">
        <v>480</v>
      </c>
      <c r="F198" s="307">
        <v>0</v>
      </c>
      <c r="G198" s="36">
        <f>F198/E198*100</f>
        <v>0</v>
      </c>
    </row>
    <row r="199" spans="1:7" ht="12.75">
      <c r="A199" s="283">
        <v>50</v>
      </c>
      <c r="B199" s="283">
        <v>3529</v>
      </c>
      <c r="C199" s="34" t="s">
        <v>140</v>
      </c>
      <c r="D199" s="282">
        <v>0</v>
      </c>
      <c r="E199" s="378">
        <v>400</v>
      </c>
      <c r="F199" s="307">
        <v>0</v>
      </c>
      <c r="G199" s="36">
        <f>F199/E199*100</f>
        <v>0</v>
      </c>
    </row>
    <row r="200" spans="1:14" s="172" customFormat="1" ht="12.75">
      <c r="A200" s="146" t="s">
        <v>45</v>
      </c>
      <c r="B200" s="147">
        <v>3522</v>
      </c>
      <c r="C200" s="150" t="s">
        <v>139</v>
      </c>
      <c r="D200" s="252">
        <v>112435</v>
      </c>
      <c r="E200" s="372">
        <v>216080</v>
      </c>
      <c r="F200" s="431">
        <v>69541</v>
      </c>
      <c r="G200" s="36">
        <f>F200/E200*100</f>
        <v>32.18298778230285</v>
      </c>
      <c r="H200" s="133"/>
      <c r="I200" s="133"/>
      <c r="J200" s="133"/>
      <c r="K200" s="133"/>
      <c r="L200" s="133"/>
      <c r="M200" s="133"/>
      <c r="N200" s="133"/>
    </row>
    <row r="201" spans="1:256" s="29" customFormat="1" ht="12.75">
      <c r="A201" s="230"/>
      <c r="B201" s="247"/>
      <c r="C201" s="246" t="s">
        <v>315</v>
      </c>
      <c r="D201" s="231">
        <f>SUM(D200:D200)</f>
        <v>112435</v>
      </c>
      <c r="E201" s="232">
        <f>SUM(E198:E200)</f>
        <v>216960</v>
      </c>
      <c r="F201" s="265">
        <f>SUM(F200:F200)</f>
        <v>69541</v>
      </c>
      <c r="G201" s="36">
        <f>F201/E201*100</f>
        <v>32.052452064896755</v>
      </c>
      <c r="O201" s="84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29" customFormat="1" ht="12.75">
      <c r="A202" s="16"/>
      <c r="B202" s="69"/>
      <c r="C202" s="234"/>
      <c r="D202" s="235"/>
      <c r="E202" s="236"/>
      <c r="F202" s="237"/>
      <c r="G202" s="31"/>
      <c r="H202" s="138"/>
      <c r="O202" s="84"/>
      <c r="P202" s="84"/>
      <c r="Q202" s="84"/>
      <c r="R202" s="84"/>
      <c r="S202" s="84" t="s">
        <v>164</v>
      </c>
      <c r="T202" s="84"/>
      <c r="U202" s="84"/>
      <c r="V202" s="172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</row>
    <row r="203" spans="1:256" s="132" customFormat="1" ht="12.75">
      <c r="A203" s="239"/>
      <c r="B203" s="249"/>
      <c r="C203" s="248" t="s">
        <v>316</v>
      </c>
      <c r="D203" s="240">
        <f>D201+D193</f>
        <v>416548</v>
      </c>
      <c r="E203" s="241">
        <f>E201+E193</f>
        <v>494825</v>
      </c>
      <c r="F203" s="242">
        <f>F201+F193</f>
        <v>233067</v>
      </c>
      <c r="G203" s="10">
        <f>F203/E203*100</f>
        <v>47.10089425554489</v>
      </c>
      <c r="H203" s="138"/>
      <c r="I203" s="29"/>
      <c r="J203" s="29"/>
      <c r="K203" s="29"/>
      <c r="L203" s="29"/>
      <c r="M203" s="29"/>
      <c r="N203" s="29"/>
      <c r="O203" s="84"/>
      <c r="P203" s="84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5:6" ht="12.75">
      <c r="E204" s="172"/>
      <c r="F204" s="84"/>
    </row>
    <row r="205" spans="1:256" s="29" customFormat="1" ht="15.75">
      <c r="A205" s="74" t="s">
        <v>49</v>
      </c>
      <c r="D205" s="84"/>
      <c r="E205" s="84"/>
      <c r="F205" s="84"/>
      <c r="O205" s="84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2:256" s="29" customFormat="1" ht="12.75">
      <c r="B206"/>
      <c r="C206"/>
      <c r="D206" s="15"/>
      <c r="E206" s="15"/>
      <c r="F206" s="84"/>
      <c r="G206"/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29" customFormat="1" ht="12.75">
      <c r="A207" s="65" t="s">
        <v>37</v>
      </c>
      <c r="B207"/>
      <c r="C207"/>
      <c r="D207" s="15"/>
      <c r="E207" s="15"/>
      <c r="F207" s="84"/>
      <c r="G207"/>
      <c r="O207" s="84"/>
      <c r="P207" s="15"/>
      <c r="Q207" s="15"/>
      <c r="R207" s="15"/>
      <c r="S207" s="15"/>
      <c r="T207" s="15"/>
      <c r="U207" s="15"/>
      <c r="V207" s="15"/>
      <c r="W207" s="172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2:256" s="29" customFormat="1" ht="12.75">
      <c r="B208"/>
      <c r="C208"/>
      <c r="D208" s="15"/>
      <c r="E208" s="15"/>
      <c r="F208" s="84"/>
      <c r="G208"/>
      <c r="O208" s="8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29" customFormat="1" ht="25.5">
      <c r="A209" s="7" t="s">
        <v>11</v>
      </c>
      <c r="B209" s="7" t="s">
        <v>12</v>
      </c>
      <c r="C209" s="5" t="s">
        <v>13</v>
      </c>
      <c r="D209" s="52" t="s">
        <v>126</v>
      </c>
      <c r="E209" s="59" t="s">
        <v>127</v>
      </c>
      <c r="F209" s="5" t="s">
        <v>2</v>
      </c>
      <c r="G209" s="51" t="s">
        <v>128</v>
      </c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12.75">
      <c r="A210" s="151">
        <v>60</v>
      </c>
      <c r="B210" s="151">
        <v>3719</v>
      </c>
      <c r="C210" s="152" t="s">
        <v>133</v>
      </c>
      <c r="D210" s="191">
        <v>30</v>
      </c>
      <c r="E210" s="192">
        <v>30</v>
      </c>
      <c r="F210" s="307">
        <v>0</v>
      </c>
      <c r="G210" s="361">
        <f aca="true" t="shared" si="9" ref="G210:G216">F210/E210*100</f>
        <v>0</v>
      </c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51">
        <v>60</v>
      </c>
      <c r="B211" s="151">
        <v>3727</v>
      </c>
      <c r="C211" s="152" t="s">
        <v>405</v>
      </c>
      <c r="D211" s="191">
        <v>0</v>
      </c>
      <c r="E211" s="378">
        <v>2350</v>
      </c>
      <c r="F211" s="307">
        <v>400</v>
      </c>
      <c r="G211" s="361">
        <f t="shared" si="9"/>
        <v>17.02127659574468</v>
      </c>
      <c r="O211" s="8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46" t="s">
        <v>50</v>
      </c>
      <c r="B212" s="147">
        <v>3729</v>
      </c>
      <c r="C212" s="150" t="s">
        <v>143</v>
      </c>
      <c r="D212" s="192">
        <v>100</v>
      </c>
      <c r="E212" s="187">
        <v>100</v>
      </c>
      <c r="F212" s="431">
        <v>0</v>
      </c>
      <c r="G212" s="361">
        <f t="shared" si="9"/>
        <v>0</v>
      </c>
      <c r="O212" s="8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29" customFormat="1" ht="12.75">
      <c r="A213" s="146" t="s">
        <v>50</v>
      </c>
      <c r="B213" s="147">
        <v>3741</v>
      </c>
      <c r="C213" s="150" t="s">
        <v>145</v>
      </c>
      <c r="D213" s="192">
        <v>150</v>
      </c>
      <c r="E213" s="187">
        <v>1514</v>
      </c>
      <c r="F213" s="431">
        <v>1370</v>
      </c>
      <c r="G213" s="361">
        <f t="shared" si="9"/>
        <v>90.4887714663144</v>
      </c>
      <c r="O213" s="84"/>
      <c r="P213" s="222"/>
      <c r="Q213" s="15"/>
      <c r="R213" s="15"/>
      <c r="S213" s="15"/>
      <c r="T213" s="15"/>
      <c r="U213" s="15"/>
      <c r="V213" s="15"/>
      <c r="W213" s="172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29" customFormat="1" ht="12.75">
      <c r="A214" s="146" t="s">
        <v>50</v>
      </c>
      <c r="B214" s="147">
        <v>3742</v>
      </c>
      <c r="C214" s="150" t="s">
        <v>144</v>
      </c>
      <c r="D214" s="192">
        <v>4500</v>
      </c>
      <c r="E214" s="187">
        <v>4500</v>
      </c>
      <c r="F214" s="431">
        <v>731</v>
      </c>
      <c r="G214" s="361">
        <f t="shared" si="9"/>
        <v>16.244444444444444</v>
      </c>
      <c r="H214" s="186">
        <f>G214/F214*100</f>
        <v>2.222222222222222</v>
      </c>
      <c r="I214" s="186">
        <f>H214/G214*100</f>
        <v>13.679890560875513</v>
      </c>
      <c r="J214" s="186">
        <f aca="true" t="shared" si="10" ref="J214:O214">I214/H214*100</f>
        <v>615.5950752393982</v>
      </c>
      <c r="K214" s="186">
        <f t="shared" si="10"/>
        <v>4500.000000000001</v>
      </c>
      <c r="L214" s="186">
        <f t="shared" si="10"/>
        <v>731</v>
      </c>
      <c r="M214" s="186">
        <f t="shared" si="10"/>
        <v>16.244444444444444</v>
      </c>
      <c r="N214" s="186">
        <f t="shared" si="10"/>
        <v>2.222222222222222</v>
      </c>
      <c r="O214" s="186">
        <f t="shared" si="10"/>
        <v>13.679890560875513</v>
      </c>
      <c r="P214" s="217"/>
      <c r="Q214" s="15"/>
      <c r="R214" s="15"/>
      <c r="S214" s="15"/>
      <c r="T214" s="15"/>
      <c r="U214" s="15"/>
      <c r="V214" s="15"/>
      <c r="W214" s="172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3" ht="25.5">
      <c r="A215" s="166" t="s">
        <v>50</v>
      </c>
      <c r="B215" s="161">
        <v>3749</v>
      </c>
      <c r="C215" s="162" t="s">
        <v>146</v>
      </c>
      <c r="D215" s="200">
        <v>20</v>
      </c>
      <c r="E215" s="198">
        <v>20</v>
      </c>
      <c r="F215" s="373">
        <v>0</v>
      </c>
      <c r="G215" s="395">
        <f t="shared" si="9"/>
        <v>0</v>
      </c>
      <c r="W215" s="172"/>
    </row>
    <row r="216" spans="1:7" ht="12.75">
      <c r="A216" s="166" t="s">
        <v>50</v>
      </c>
      <c r="B216" s="161">
        <v>3773</v>
      </c>
      <c r="C216" s="162" t="s">
        <v>359</v>
      </c>
      <c r="D216" s="200">
        <v>0</v>
      </c>
      <c r="E216" s="198">
        <v>272</v>
      </c>
      <c r="F216" s="373">
        <v>108</v>
      </c>
      <c r="G216" s="361">
        <f t="shared" si="9"/>
        <v>39.705882352941174</v>
      </c>
    </row>
    <row r="217" spans="1:7" ht="12.75">
      <c r="A217" s="146" t="s">
        <v>50</v>
      </c>
      <c r="B217" s="147">
        <v>3792</v>
      </c>
      <c r="C217" s="150" t="s">
        <v>51</v>
      </c>
      <c r="D217" s="192">
        <v>100</v>
      </c>
      <c r="E217" s="187">
        <v>100</v>
      </c>
      <c r="F217" s="431">
        <v>35</v>
      </c>
      <c r="G217" s="186">
        <f>F217/E217*100</f>
        <v>35</v>
      </c>
    </row>
    <row r="218" spans="1:7" ht="12.75" customHeight="1">
      <c r="A218" s="146" t="s">
        <v>50</v>
      </c>
      <c r="B218" s="147">
        <v>3799</v>
      </c>
      <c r="C218" s="150" t="s">
        <v>52</v>
      </c>
      <c r="D218" s="192">
        <v>300</v>
      </c>
      <c r="E218" s="187">
        <v>300</v>
      </c>
      <c r="F218" s="431">
        <v>0</v>
      </c>
      <c r="G218" s="186">
        <f>F218/E218*100</f>
        <v>0</v>
      </c>
    </row>
    <row r="219" spans="1:14" s="84" customFormat="1" ht="12.75">
      <c r="A219" s="230"/>
      <c r="B219" s="247"/>
      <c r="C219" s="246" t="s">
        <v>314</v>
      </c>
      <c r="D219" s="231">
        <f>SUM(D210:D218)</f>
        <v>5200</v>
      </c>
      <c r="E219" s="232">
        <f>SUM(E210:E218)</f>
        <v>9186</v>
      </c>
      <c r="F219" s="265">
        <f>SUM(F210:F218)</f>
        <v>2644</v>
      </c>
      <c r="G219" s="131">
        <f>F219/E219*100</f>
        <v>28.782930546483783</v>
      </c>
      <c r="H219" s="29"/>
      <c r="I219" s="29"/>
      <c r="J219" s="29"/>
      <c r="K219" s="29"/>
      <c r="L219" s="29"/>
      <c r="M219" s="29"/>
      <c r="N219" s="29"/>
    </row>
    <row r="220" spans="1:14" s="84" customFormat="1" ht="12.75">
      <c r="A220" s="16"/>
      <c r="B220" s="69"/>
      <c r="C220" s="234"/>
      <c r="D220" s="235"/>
      <c r="E220" s="236"/>
      <c r="F220" s="237"/>
      <c r="G220" s="238"/>
      <c r="H220" s="29"/>
      <c r="I220" s="29"/>
      <c r="J220" s="29"/>
      <c r="K220" s="29"/>
      <c r="L220" s="29"/>
      <c r="M220" s="29"/>
      <c r="N220" s="29"/>
    </row>
    <row r="221" spans="1:256" s="29" customFormat="1" ht="12.75">
      <c r="A221" s="239"/>
      <c r="B221" s="249"/>
      <c r="C221" s="248" t="s">
        <v>316</v>
      </c>
      <c r="D221" s="240">
        <f>D219</f>
        <v>5200</v>
      </c>
      <c r="E221" s="241">
        <f>E219</f>
        <v>9186</v>
      </c>
      <c r="F221" s="242">
        <f>F219</f>
        <v>2644</v>
      </c>
      <c r="G221" s="10">
        <f>F221/E221*100</f>
        <v>28.782930546483783</v>
      </c>
      <c r="H221" s="138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  <c r="IU221" s="84"/>
      <c r="IV221" s="84"/>
    </row>
    <row r="222" spans="1:256" s="29" customFormat="1" ht="12.75">
      <c r="A222" s="16"/>
      <c r="B222" s="69"/>
      <c r="C222" s="234"/>
      <c r="D222" s="235"/>
      <c r="E222" s="236"/>
      <c r="F222" s="237"/>
      <c r="G222" s="31"/>
      <c r="H222" s="138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</row>
    <row r="223" spans="1:256" s="29" customFormat="1" ht="15.75">
      <c r="A223" s="74" t="s">
        <v>248</v>
      </c>
      <c r="D223" s="84"/>
      <c r="E223" s="84"/>
      <c r="F223" s="84"/>
      <c r="O223" s="8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2:256" s="29" customFormat="1" ht="12.75">
      <c r="B224"/>
      <c r="C224"/>
      <c r="D224" s="15"/>
      <c r="E224" s="15"/>
      <c r="F224" s="15"/>
      <c r="G224"/>
      <c r="O224" s="8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15" ht="13.5" customHeight="1">
      <c r="A225" s="65" t="s">
        <v>37</v>
      </c>
      <c r="O225" s="84"/>
    </row>
    <row r="226" ht="12" customHeight="1">
      <c r="O226" s="84"/>
    </row>
    <row r="227" spans="1:15" ht="25.5" customHeight="1">
      <c r="A227" s="7" t="s">
        <v>11</v>
      </c>
      <c r="B227" s="7" t="s">
        <v>12</v>
      </c>
      <c r="C227" s="5" t="s">
        <v>13</v>
      </c>
      <c r="D227" s="52" t="s">
        <v>126</v>
      </c>
      <c r="E227" s="59" t="s">
        <v>127</v>
      </c>
      <c r="F227" s="5" t="s">
        <v>2</v>
      </c>
      <c r="G227" s="51" t="s">
        <v>128</v>
      </c>
      <c r="O227" s="84"/>
    </row>
    <row r="228" spans="1:15" ht="13.5" customHeight="1">
      <c r="A228" s="146" t="s">
        <v>53</v>
      </c>
      <c r="B228" s="147">
        <v>3635</v>
      </c>
      <c r="C228" s="150" t="s">
        <v>54</v>
      </c>
      <c r="D228" s="192">
        <v>300</v>
      </c>
      <c r="E228" s="187">
        <v>300</v>
      </c>
      <c r="F228" s="431">
        <v>0</v>
      </c>
      <c r="G228" s="36">
        <f>F228/E228*100</f>
        <v>0</v>
      </c>
      <c r="O228" s="84"/>
    </row>
    <row r="229" spans="1:7" ht="12.75">
      <c r="A229" s="230"/>
      <c r="B229" s="247"/>
      <c r="C229" s="246" t="s">
        <v>314</v>
      </c>
      <c r="D229" s="231">
        <f>D228</f>
        <v>300</v>
      </c>
      <c r="E229" s="232">
        <f>E228</f>
        <v>300</v>
      </c>
      <c r="F229" s="265">
        <f>F228</f>
        <v>0</v>
      </c>
      <c r="G229" s="123">
        <f>F229/E229*100</f>
        <v>0</v>
      </c>
    </row>
    <row r="230" spans="1:7" ht="12.75">
      <c r="A230" s="16"/>
      <c r="B230" s="69"/>
      <c r="C230" s="234"/>
      <c r="D230" s="235"/>
      <c r="E230" s="236"/>
      <c r="F230" s="237"/>
      <c r="G230" s="31"/>
    </row>
    <row r="231" spans="1:6" ht="12.75">
      <c r="A231" s="78" t="s">
        <v>38</v>
      </c>
      <c r="D231" s="84"/>
      <c r="E231" s="84"/>
      <c r="F231" s="84"/>
    </row>
    <row r="232" spans="2:256" s="29" customFormat="1" ht="12.75">
      <c r="B232"/>
      <c r="C232"/>
      <c r="D232" s="84"/>
      <c r="E232" s="84"/>
      <c r="F232" s="84"/>
      <c r="G232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7" ht="25.5">
      <c r="A233" s="7" t="s">
        <v>11</v>
      </c>
      <c r="B233" s="7" t="s">
        <v>12</v>
      </c>
      <c r="C233" s="5" t="s">
        <v>13</v>
      </c>
      <c r="D233" s="52" t="s">
        <v>126</v>
      </c>
      <c r="E233" s="59" t="s">
        <v>127</v>
      </c>
      <c r="F233" s="5" t="s">
        <v>2</v>
      </c>
      <c r="G233" s="51" t="s">
        <v>128</v>
      </c>
    </row>
    <row r="234" spans="1:7" ht="12.75">
      <c r="A234" s="146" t="s">
        <v>53</v>
      </c>
      <c r="B234" s="147">
        <v>3635</v>
      </c>
      <c r="C234" s="150" t="s">
        <v>54</v>
      </c>
      <c r="D234" s="192">
        <v>1428</v>
      </c>
      <c r="E234" s="187">
        <v>1428</v>
      </c>
      <c r="F234" s="431">
        <v>0</v>
      </c>
      <c r="G234" s="36">
        <f>F234/E234*100</f>
        <v>0</v>
      </c>
    </row>
    <row r="235" spans="1:7" ht="12.75">
      <c r="A235" s="230"/>
      <c r="B235" s="247"/>
      <c r="C235" s="246" t="s">
        <v>315</v>
      </c>
      <c r="D235" s="231">
        <f>D234</f>
        <v>1428</v>
      </c>
      <c r="E235" s="232">
        <f>E234</f>
        <v>1428</v>
      </c>
      <c r="F235" s="265">
        <f>F234</f>
        <v>0</v>
      </c>
      <c r="G235" s="36">
        <f>F235/E235*100</f>
        <v>0</v>
      </c>
    </row>
    <row r="236" spans="1:7" ht="12.75">
      <c r="A236" s="16"/>
      <c r="B236" s="69"/>
      <c r="C236" s="234"/>
      <c r="D236" s="235"/>
      <c r="E236" s="236"/>
      <c r="F236" s="237"/>
      <c r="G236" s="238"/>
    </row>
    <row r="237" spans="1:256" s="132" customFormat="1" ht="12.75">
      <c r="A237" s="239"/>
      <c r="B237" s="249"/>
      <c r="C237" s="248" t="s">
        <v>316</v>
      </c>
      <c r="D237" s="240">
        <f>D229+D235</f>
        <v>1728</v>
      </c>
      <c r="E237" s="241">
        <f>E229+E235</f>
        <v>1728</v>
      </c>
      <c r="F237" s="242">
        <f>F229+F235</f>
        <v>0</v>
      </c>
      <c r="G237" s="27">
        <f>F237/E237*100</f>
        <v>0</v>
      </c>
      <c r="H237" s="138"/>
      <c r="I237" s="29"/>
      <c r="J237" s="29"/>
      <c r="K237" s="29"/>
      <c r="L237" s="29"/>
      <c r="M237" s="29"/>
      <c r="N237" s="29"/>
      <c r="O237" s="84"/>
      <c r="P237" s="84"/>
      <c r="Q237" s="172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ht="12.75">
      <c r="D238" s="84"/>
    </row>
    <row r="239" spans="1:256" s="29" customFormat="1" ht="15.75">
      <c r="A239" s="74" t="s">
        <v>247</v>
      </c>
      <c r="D239" s="84"/>
      <c r="E239" s="84"/>
      <c r="F239" s="84"/>
      <c r="O239" s="8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2:256" s="29" customFormat="1" ht="12.75">
      <c r="B240"/>
      <c r="C240"/>
      <c r="D240" s="15"/>
      <c r="E240" s="15"/>
      <c r="F240" s="15"/>
      <c r="G240"/>
      <c r="O240" s="8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12.75">
      <c r="A241" s="65" t="s">
        <v>37</v>
      </c>
      <c r="B241"/>
      <c r="C241"/>
      <c r="D241" s="15"/>
      <c r="E241" s="15"/>
      <c r="F241" s="15"/>
      <c r="G241"/>
      <c r="O241" s="8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2:256" s="29" customFormat="1" ht="12.75">
      <c r="B242"/>
      <c r="C242"/>
      <c r="D242" s="15"/>
      <c r="E242" s="15"/>
      <c r="F242" s="15"/>
      <c r="G242"/>
      <c r="O242" s="8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25.5">
      <c r="A243" s="7" t="s">
        <v>11</v>
      </c>
      <c r="B243" s="7" t="s">
        <v>12</v>
      </c>
      <c r="C243" s="5" t="s">
        <v>13</v>
      </c>
      <c r="D243" s="52" t="s">
        <v>126</v>
      </c>
      <c r="E243" s="59" t="s">
        <v>127</v>
      </c>
      <c r="F243" s="5" t="s">
        <v>2</v>
      </c>
      <c r="G243" s="51" t="s">
        <v>128</v>
      </c>
      <c r="O243" s="84"/>
      <c r="P243" s="15"/>
      <c r="Q243" s="15"/>
      <c r="R243" s="172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46" t="s">
        <v>55</v>
      </c>
      <c r="B244" s="147">
        <v>2212</v>
      </c>
      <c r="C244" s="150" t="s">
        <v>320</v>
      </c>
      <c r="D244" s="192">
        <v>548240</v>
      </c>
      <c r="E244" s="187">
        <v>550141</v>
      </c>
      <c r="F244" s="431">
        <v>385178</v>
      </c>
      <c r="G244" s="36">
        <f>F244/E244*100</f>
        <v>70.01441448646801</v>
      </c>
      <c r="O244" s="15"/>
      <c r="P244" s="15"/>
      <c r="Q244" s="15"/>
      <c r="R244" s="15"/>
      <c r="S244" s="15"/>
      <c r="T244" s="17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12.75">
      <c r="A245" s="146" t="s">
        <v>55</v>
      </c>
      <c r="B245" s="147">
        <v>2221</v>
      </c>
      <c r="C245" s="150" t="s">
        <v>344</v>
      </c>
      <c r="D245" s="192">
        <v>259760</v>
      </c>
      <c r="E245" s="372">
        <v>259787</v>
      </c>
      <c r="F245" s="431">
        <v>158504</v>
      </c>
      <c r="G245" s="36">
        <f>F245/E245*100</f>
        <v>61.013060699727085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29" customFormat="1" ht="12.75">
      <c r="A246" s="146" t="s">
        <v>55</v>
      </c>
      <c r="B246" s="147">
        <v>2223</v>
      </c>
      <c r="C246" s="150" t="s">
        <v>507</v>
      </c>
      <c r="D246" s="192">
        <v>0</v>
      </c>
      <c r="E246" s="372">
        <v>12</v>
      </c>
      <c r="F246" s="431">
        <v>6</v>
      </c>
      <c r="G246" s="36">
        <f>F246/E246*100</f>
        <v>50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29" customFormat="1" ht="12.75">
      <c r="A247" s="146" t="s">
        <v>55</v>
      </c>
      <c r="B247" s="147">
        <v>2242</v>
      </c>
      <c r="C247" s="150" t="s">
        <v>147</v>
      </c>
      <c r="D247" s="192">
        <v>247303</v>
      </c>
      <c r="E247" s="187">
        <v>247303</v>
      </c>
      <c r="F247" s="431">
        <v>164854</v>
      </c>
      <c r="G247" s="36">
        <f>F247/E247*100</f>
        <v>66.66073602018577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7" ht="12.75">
      <c r="A248" s="230"/>
      <c r="B248" s="247"/>
      <c r="C248" s="246" t="s">
        <v>314</v>
      </c>
      <c r="D248" s="231">
        <f>SUM(D244:D247)</f>
        <v>1055303</v>
      </c>
      <c r="E248" s="232">
        <f>SUM(E244:E247)</f>
        <v>1057243</v>
      </c>
      <c r="F248" s="265">
        <f>SUM(F244:F247)</f>
        <v>708542</v>
      </c>
      <c r="G248" s="123">
        <f>F248/E248*100</f>
        <v>67.01789465619541</v>
      </c>
    </row>
    <row r="249" spans="1:7" ht="12.75">
      <c r="A249" s="16"/>
      <c r="B249" s="69"/>
      <c r="C249" s="234"/>
      <c r="D249" s="235"/>
      <c r="E249" s="236"/>
      <c r="F249" s="237"/>
      <c r="G249" s="31"/>
    </row>
    <row r="250" spans="1:7" ht="12.75">
      <c r="A250" s="65" t="s">
        <v>276</v>
      </c>
      <c r="D250" s="71"/>
      <c r="E250" s="72"/>
      <c r="F250" s="54"/>
      <c r="G250" s="73"/>
    </row>
    <row r="251" spans="1:7" ht="12.75">
      <c r="A251" s="16"/>
      <c r="B251" s="69"/>
      <c r="C251" s="70"/>
      <c r="D251" s="71"/>
      <c r="E251" s="72"/>
      <c r="F251" s="54"/>
      <c r="G251" s="73"/>
    </row>
    <row r="252" spans="1:7" ht="25.5">
      <c r="A252" s="7" t="s">
        <v>11</v>
      </c>
      <c r="B252" s="7" t="s">
        <v>12</v>
      </c>
      <c r="C252" s="5" t="s">
        <v>13</v>
      </c>
      <c r="D252" s="52" t="s">
        <v>126</v>
      </c>
      <c r="E252" s="59" t="s">
        <v>127</v>
      </c>
      <c r="F252" s="5" t="s">
        <v>2</v>
      </c>
      <c r="G252" s="51" t="s">
        <v>128</v>
      </c>
    </row>
    <row r="253" spans="1:7" ht="12.75">
      <c r="A253" s="146" t="s">
        <v>55</v>
      </c>
      <c r="B253" s="147">
        <v>2212</v>
      </c>
      <c r="C253" s="150" t="s">
        <v>320</v>
      </c>
      <c r="D253" s="192">
        <v>1000</v>
      </c>
      <c r="E253" s="187">
        <v>1360</v>
      </c>
      <c r="F253" s="431">
        <v>0</v>
      </c>
      <c r="G253" s="186">
        <f>F253/E253*100</f>
        <v>0</v>
      </c>
    </row>
    <row r="254" spans="1:7" ht="12.75" customHeight="1" hidden="1">
      <c r="A254" s="606" t="s">
        <v>290</v>
      </c>
      <c r="B254" s="606"/>
      <c r="C254" s="606"/>
      <c r="D254" s="71"/>
      <c r="E254" s="72"/>
      <c r="F254" s="467"/>
      <c r="G254" s="73"/>
    </row>
    <row r="255" spans="1:7" ht="12.75">
      <c r="A255" s="230"/>
      <c r="B255" s="247"/>
      <c r="C255" s="246" t="s">
        <v>315</v>
      </c>
      <c r="D255" s="231">
        <f>SUM(D253:D253)</f>
        <v>1000</v>
      </c>
      <c r="E255" s="232">
        <f>SUM(E253:E253)</f>
        <v>1360</v>
      </c>
      <c r="F255" s="265">
        <f>SUM(F253:F253)</f>
        <v>0</v>
      </c>
      <c r="G255" s="131">
        <f>F255/E255*100</f>
        <v>0</v>
      </c>
    </row>
    <row r="256" spans="1:7" ht="12.75">
      <c r="A256" s="16"/>
      <c r="B256" s="229"/>
      <c r="C256" s="229"/>
      <c r="D256" s="71"/>
      <c r="E256" s="72"/>
      <c r="F256" s="54"/>
      <c r="G256" s="73"/>
    </row>
    <row r="257" spans="1:256" s="132" customFormat="1" ht="12.75">
      <c r="A257" s="239"/>
      <c r="B257" s="249"/>
      <c r="C257" s="248" t="s">
        <v>316</v>
      </c>
      <c r="D257" s="240">
        <f>D248+D255</f>
        <v>1056303</v>
      </c>
      <c r="E257" s="241">
        <f>E248+E255</f>
        <v>1058603</v>
      </c>
      <c r="F257" s="242">
        <f>F248+F255</f>
        <v>708542</v>
      </c>
      <c r="G257" s="10">
        <f>F257/E257*100</f>
        <v>66.93179596128105</v>
      </c>
      <c r="H257" s="138"/>
      <c r="I257" s="29"/>
      <c r="J257" s="29"/>
      <c r="K257" s="29"/>
      <c r="L257" s="29"/>
      <c r="M257" s="29"/>
      <c r="N257" s="29"/>
      <c r="O257" s="84"/>
      <c r="P257" s="84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2.75">
      <c r="A258" s="16"/>
      <c r="B258" s="69"/>
      <c r="C258" s="234"/>
      <c r="D258" s="235"/>
      <c r="E258" s="236"/>
      <c r="F258" s="237"/>
      <c r="G258" s="31"/>
      <c r="H258" s="138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4"/>
      <c r="IT258" s="84"/>
      <c r="IU258" s="84"/>
      <c r="IV258" s="84"/>
    </row>
    <row r="259" spans="1:256" s="29" customFormat="1" ht="15.75">
      <c r="A259" s="74" t="s">
        <v>56</v>
      </c>
      <c r="D259" s="84"/>
      <c r="E259" s="84"/>
      <c r="F259" s="84"/>
      <c r="O259" s="8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2:256" s="29" customFormat="1" ht="12.75">
      <c r="B260"/>
      <c r="C260"/>
      <c r="D260" s="15"/>
      <c r="E260" s="15"/>
      <c r="F260" s="15"/>
      <c r="G260"/>
      <c r="O260" s="8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65" t="s">
        <v>37</v>
      </c>
      <c r="B261"/>
      <c r="C261"/>
      <c r="D261" s="15"/>
      <c r="E261" s="15"/>
      <c r="F261" s="15"/>
      <c r="G261"/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2:256" s="29" customFormat="1" ht="12.75">
      <c r="B262"/>
      <c r="C262"/>
      <c r="D262" s="15"/>
      <c r="E262" s="15"/>
      <c r="F262" s="15"/>
      <c r="G262"/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25.5">
      <c r="A263" s="7" t="s">
        <v>11</v>
      </c>
      <c r="B263" s="7" t="s">
        <v>12</v>
      </c>
      <c r="C263" s="5" t="s">
        <v>13</v>
      </c>
      <c r="D263" s="52" t="s">
        <v>126</v>
      </c>
      <c r="E263" s="59" t="s">
        <v>127</v>
      </c>
      <c r="F263" s="5" t="s">
        <v>2</v>
      </c>
      <c r="G263" s="51" t="s">
        <v>128</v>
      </c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12.75">
      <c r="A264" s="166" t="s">
        <v>387</v>
      </c>
      <c r="B264" s="161">
        <v>4311</v>
      </c>
      <c r="C264" s="167" t="s">
        <v>142</v>
      </c>
      <c r="D264" s="341">
        <v>52154</v>
      </c>
      <c r="E264" s="342">
        <v>54049</v>
      </c>
      <c r="F264" s="396">
        <v>36666</v>
      </c>
      <c r="G264" s="202">
        <f aca="true" t="shared" si="11" ref="G264:G276">F264/E264*100</f>
        <v>67.83844289441062</v>
      </c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30" customHeight="1">
      <c r="A265" s="166" t="s">
        <v>387</v>
      </c>
      <c r="B265" s="161">
        <v>4313</v>
      </c>
      <c r="C265" s="150" t="s">
        <v>57</v>
      </c>
      <c r="D265" s="200">
        <v>86060</v>
      </c>
      <c r="E265" s="198">
        <v>89578</v>
      </c>
      <c r="F265" s="373">
        <v>60357</v>
      </c>
      <c r="G265" s="201">
        <f t="shared" si="11"/>
        <v>67.37926723079327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46" t="s">
        <v>387</v>
      </c>
      <c r="B266" s="147">
        <v>4314</v>
      </c>
      <c r="C266" s="150" t="s">
        <v>170</v>
      </c>
      <c r="D266" s="192">
        <v>15555</v>
      </c>
      <c r="E266" s="187">
        <v>11417</v>
      </c>
      <c r="F266" s="372">
        <v>11417</v>
      </c>
      <c r="G266" s="201">
        <f t="shared" si="11"/>
        <v>100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2.75">
      <c r="A267" s="146" t="s">
        <v>387</v>
      </c>
      <c r="B267" s="147">
        <v>4316</v>
      </c>
      <c r="C267" s="150" t="s">
        <v>134</v>
      </c>
      <c r="D267" s="192">
        <v>155191</v>
      </c>
      <c r="E267" s="187">
        <v>161489</v>
      </c>
      <c r="F267" s="372">
        <v>113308</v>
      </c>
      <c r="G267" s="193">
        <f t="shared" si="11"/>
        <v>70.16453133030733</v>
      </c>
      <c r="O267" s="84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2.75">
      <c r="A268" s="146" t="s">
        <v>387</v>
      </c>
      <c r="B268" s="147">
        <v>4319</v>
      </c>
      <c r="C268" s="150" t="s">
        <v>563</v>
      </c>
      <c r="D268" s="192">
        <v>0</v>
      </c>
      <c r="E268" s="187">
        <v>6675</v>
      </c>
      <c r="F268" s="372">
        <v>6445</v>
      </c>
      <c r="G268" s="193">
        <f>F268/E268*100</f>
        <v>96.55430711610487</v>
      </c>
      <c r="O268" s="84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2.75">
      <c r="A269" s="146" t="s">
        <v>387</v>
      </c>
      <c r="B269" s="147">
        <v>4323</v>
      </c>
      <c r="C269" s="150" t="s">
        <v>171</v>
      </c>
      <c r="D269" s="192">
        <v>2040</v>
      </c>
      <c r="E269" s="187">
        <v>278</v>
      </c>
      <c r="F269" s="372">
        <v>278</v>
      </c>
      <c r="G269" s="193">
        <f>F269/E269*100</f>
        <v>100</v>
      </c>
      <c r="O269" s="84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146" t="s">
        <v>387</v>
      </c>
      <c r="B270" s="147">
        <v>4332</v>
      </c>
      <c r="C270" s="150" t="s">
        <v>282</v>
      </c>
      <c r="D270" s="192">
        <v>1360</v>
      </c>
      <c r="E270" s="187">
        <v>1293</v>
      </c>
      <c r="F270" s="372">
        <v>497</v>
      </c>
      <c r="G270" s="193">
        <f t="shared" si="11"/>
        <v>38.437741686001544</v>
      </c>
      <c r="O270" s="84" t="s">
        <v>260</v>
      </c>
      <c r="P270" s="172"/>
      <c r="Q270" s="15"/>
      <c r="R270" s="15"/>
      <c r="S270" s="15"/>
      <c r="T270" s="17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2.75">
      <c r="A271" s="146" t="s">
        <v>387</v>
      </c>
      <c r="B271" s="147">
        <v>4333</v>
      </c>
      <c r="C271" s="150" t="s">
        <v>564</v>
      </c>
      <c r="D271" s="192">
        <v>0</v>
      </c>
      <c r="E271" s="187">
        <v>1827</v>
      </c>
      <c r="F271" s="372">
        <v>1827</v>
      </c>
      <c r="G271" s="193">
        <f t="shared" si="11"/>
        <v>100</v>
      </c>
      <c r="O271" s="84"/>
      <c r="P271" s="172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7" ht="25.5">
      <c r="A272" s="166" t="s">
        <v>387</v>
      </c>
      <c r="B272" s="161">
        <v>4339</v>
      </c>
      <c r="C272" s="150" t="s">
        <v>58</v>
      </c>
      <c r="D272" s="200">
        <v>4614</v>
      </c>
      <c r="E272" s="198">
        <v>5077</v>
      </c>
      <c r="F272" s="373">
        <v>3151</v>
      </c>
      <c r="G272" s="201">
        <f t="shared" si="11"/>
        <v>62.06421114831594</v>
      </c>
    </row>
    <row r="273" spans="1:7" ht="12.75">
      <c r="A273" s="166" t="s">
        <v>387</v>
      </c>
      <c r="B273" s="161">
        <v>4341</v>
      </c>
      <c r="C273" s="150" t="s">
        <v>565</v>
      </c>
      <c r="D273" s="200">
        <v>0</v>
      </c>
      <c r="E273" s="198">
        <v>946</v>
      </c>
      <c r="F273" s="373">
        <v>946</v>
      </c>
      <c r="G273" s="201">
        <f t="shared" si="11"/>
        <v>100</v>
      </c>
    </row>
    <row r="274" spans="1:7" ht="12.75">
      <c r="A274" s="166" t="s">
        <v>387</v>
      </c>
      <c r="B274" s="161">
        <v>4345</v>
      </c>
      <c r="C274" s="150" t="s">
        <v>566</v>
      </c>
      <c r="D274" s="200">
        <v>0</v>
      </c>
      <c r="E274" s="198">
        <v>50</v>
      </c>
      <c r="F274" s="373">
        <v>50</v>
      </c>
      <c r="G274" s="201">
        <f t="shared" si="11"/>
        <v>100</v>
      </c>
    </row>
    <row r="275" spans="1:20" ht="25.5">
      <c r="A275" s="166" t="s">
        <v>387</v>
      </c>
      <c r="B275" s="161">
        <v>4399</v>
      </c>
      <c r="C275" s="150" t="s">
        <v>59</v>
      </c>
      <c r="D275" s="200">
        <v>2400</v>
      </c>
      <c r="E275" s="198">
        <v>650</v>
      </c>
      <c r="F275" s="373">
        <v>64</v>
      </c>
      <c r="G275" s="201">
        <f t="shared" si="11"/>
        <v>9.846153846153847</v>
      </c>
      <c r="T275" s="172"/>
    </row>
    <row r="276" spans="1:7" ht="12.75">
      <c r="A276" s="230"/>
      <c r="B276" s="247"/>
      <c r="C276" s="246" t="s">
        <v>314</v>
      </c>
      <c r="D276" s="231">
        <f>SUM(D264:D275)</f>
        <v>319374</v>
      </c>
      <c r="E276" s="232">
        <f>SUM(E264:E275)</f>
        <v>333329</v>
      </c>
      <c r="F276" s="265">
        <f>SUM(F264:F275)</f>
        <v>235006</v>
      </c>
      <c r="G276" s="218">
        <f t="shared" si="11"/>
        <v>70.50271653531496</v>
      </c>
    </row>
    <row r="277" spans="1:7" ht="12.75" customHeight="1" hidden="1">
      <c r="A277" s="567" t="s">
        <v>292</v>
      </c>
      <c r="B277" s="567"/>
      <c r="C277" s="567"/>
      <c r="F277" s="84"/>
      <c r="G277" s="15"/>
    </row>
    <row r="278" spans="1:7" ht="12.75" customHeight="1" hidden="1">
      <c r="A278" s="607" t="s">
        <v>291</v>
      </c>
      <c r="B278" s="607"/>
      <c r="C278" s="607"/>
      <c r="F278" s="84"/>
      <c r="G278" s="15"/>
    </row>
    <row r="279" spans="1:7" ht="12.75" customHeight="1" hidden="1">
      <c r="A279" s="607" t="s">
        <v>293</v>
      </c>
      <c r="B279" s="607"/>
      <c r="C279" s="607"/>
      <c r="F279" s="84"/>
      <c r="G279" s="15"/>
    </row>
    <row r="280" spans="1:7" ht="12.75" customHeight="1">
      <c r="A280" s="68"/>
      <c r="B280" s="68"/>
      <c r="C280" s="68"/>
      <c r="F280" s="84"/>
      <c r="G280" s="15"/>
    </row>
    <row r="281" spans="1:7" ht="12.75" customHeight="1">
      <c r="A281" s="65" t="s">
        <v>276</v>
      </c>
      <c r="B281" s="68"/>
      <c r="C281" s="68"/>
      <c r="F281" s="84"/>
      <c r="G281" s="15"/>
    </row>
    <row r="282" spans="1:7" ht="12.75" customHeight="1">
      <c r="A282" s="68"/>
      <c r="B282" s="68"/>
      <c r="C282" s="68"/>
      <c r="F282" s="84"/>
      <c r="G282" s="15"/>
    </row>
    <row r="283" spans="1:7" ht="25.5" customHeight="1">
      <c r="A283" s="7" t="s">
        <v>11</v>
      </c>
      <c r="B283" s="7" t="s">
        <v>12</v>
      </c>
      <c r="C283" s="5" t="s">
        <v>13</v>
      </c>
      <c r="D283" s="52" t="s">
        <v>126</v>
      </c>
      <c r="E283" s="59" t="s">
        <v>127</v>
      </c>
      <c r="F283" s="5" t="s">
        <v>2</v>
      </c>
      <c r="G283" s="51" t="s">
        <v>128</v>
      </c>
    </row>
    <row r="284" spans="1:7" ht="12.75" customHeight="1">
      <c r="A284" s="146" t="s">
        <v>387</v>
      </c>
      <c r="B284" s="147">
        <v>4311</v>
      </c>
      <c r="C284" s="167" t="s">
        <v>142</v>
      </c>
      <c r="D284" s="192">
        <v>376</v>
      </c>
      <c r="E284" s="187">
        <v>376</v>
      </c>
      <c r="F284" s="431">
        <v>0</v>
      </c>
      <c r="G284" s="201">
        <f>F284/E284*100</f>
        <v>0</v>
      </c>
    </row>
    <row r="285" spans="1:7" ht="25.5" customHeight="1">
      <c r="A285" s="166" t="s">
        <v>387</v>
      </c>
      <c r="B285" s="161">
        <v>4313</v>
      </c>
      <c r="C285" s="150" t="s">
        <v>57</v>
      </c>
      <c r="D285" s="200">
        <v>346</v>
      </c>
      <c r="E285" s="200">
        <v>268</v>
      </c>
      <c r="F285" s="522">
        <v>0</v>
      </c>
      <c r="G285" s="201">
        <f>F285/E285*100</f>
        <v>0</v>
      </c>
    </row>
    <row r="286" spans="1:7" ht="12.75" customHeight="1">
      <c r="A286" s="146" t="s">
        <v>387</v>
      </c>
      <c r="B286" s="147">
        <v>4316</v>
      </c>
      <c r="C286" s="150" t="s">
        <v>134</v>
      </c>
      <c r="D286" s="192">
        <v>4242</v>
      </c>
      <c r="E286" s="187">
        <v>3604</v>
      </c>
      <c r="F286" s="431">
        <v>600</v>
      </c>
      <c r="G286" s="201">
        <f>F286/E286*100</f>
        <v>16.64816870144284</v>
      </c>
    </row>
    <row r="287" spans="1:7" ht="12.75" customHeight="1">
      <c r="A287" s="146" t="s">
        <v>387</v>
      </c>
      <c r="B287" s="147">
        <v>4339</v>
      </c>
      <c r="C287" s="150" t="s">
        <v>367</v>
      </c>
      <c r="D287" s="192">
        <v>250</v>
      </c>
      <c r="E287" s="187">
        <v>250</v>
      </c>
      <c r="F287" s="431">
        <v>250</v>
      </c>
      <c r="G287" s="201">
        <f>F287/E287*100</f>
        <v>100</v>
      </c>
    </row>
    <row r="288" spans="1:256" s="132" customFormat="1" ht="14.25" customHeight="1">
      <c r="A288" s="230"/>
      <c r="B288" s="247"/>
      <c r="C288" s="246" t="s">
        <v>315</v>
      </c>
      <c r="D288" s="231">
        <f>SUM(D284:D287)</f>
        <v>5214</v>
      </c>
      <c r="E288" s="232">
        <f>SUM(E284:E287)</f>
        <v>4498</v>
      </c>
      <c r="F288" s="265">
        <f>SUM(F284:F287)</f>
        <v>850</v>
      </c>
      <c r="G288" s="201">
        <f>F288/E288*100</f>
        <v>18.897287683414852</v>
      </c>
      <c r="H288" s="138"/>
      <c r="I288" s="29"/>
      <c r="J288" s="29"/>
      <c r="K288" s="29"/>
      <c r="L288" s="29"/>
      <c r="M288" s="29"/>
      <c r="N288" s="29"/>
      <c r="O288" s="84"/>
      <c r="P288" s="84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132" customFormat="1" ht="14.25" customHeight="1">
      <c r="A289" s="16"/>
      <c r="B289" s="69"/>
      <c r="C289" s="234"/>
      <c r="D289" s="235"/>
      <c r="E289" s="236"/>
      <c r="F289" s="298"/>
      <c r="G289" s="31"/>
      <c r="H289" s="138"/>
      <c r="I289" s="29"/>
      <c r="J289" s="29"/>
      <c r="K289" s="29"/>
      <c r="L289" s="29"/>
      <c r="M289" s="29"/>
      <c r="N289" s="29"/>
      <c r="O289" s="84"/>
      <c r="P289" s="84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132" customFormat="1" ht="14.25" customHeight="1">
      <c r="A290" s="239"/>
      <c r="B290" s="249"/>
      <c r="C290" s="248" t="s">
        <v>316</v>
      </c>
      <c r="D290" s="240">
        <f>D276+D288</f>
        <v>324588</v>
      </c>
      <c r="E290" s="241">
        <f>E276+E288</f>
        <v>337827</v>
      </c>
      <c r="F290" s="242">
        <f>F276+F288</f>
        <v>235856</v>
      </c>
      <c r="G290" s="10">
        <f>F290/E290*100</f>
        <v>69.81561568495117</v>
      </c>
      <c r="H290" s="138"/>
      <c r="I290" s="29"/>
      <c r="J290" s="29"/>
      <c r="K290" s="29"/>
      <c r="L290" s="29"/>
      <c r="M290" s="29"/>
      <c r="N290" s="29"/>
      <c r="O290" s="84"/>
      <c r="P290" s="84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12.75">
      <c r="A291" s="16"/>
      <c r="B291" s="69"/>
      <c r="C291" s="234"/>
      <c r="D291" s="235"/>
      <c r="E291" s="236"/>
      <c r="F291" s="298"/>
      <c r="G291" s="31"/>
      <c r="H291" s="138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84"/>
      <c r="GD291" s="84"/>
      <c r="GE291" s="84"/>
      <c r="GF291" s="84"/>
      <c r="GG291" s="84"/>
      <c r="GH291" s="84"/>
      <c r="GI291" s="84"/>
      <c r="GJ291" s="84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4"/>
      <c r="IS291" s="84"/>
      <c r="IT291" s="84"/>
      <c r="IU291" s="84"/>
      <c r="IV291" s="84"/>
    </row>
    <row r="292" spans="1:256" s="29" customFormat="1" ht="15.75">
      <c r="A292" s="74" t="s">
        <v>60</v>
      </c>
      <c r="D292" s="84"/>
      <c r="E292" s="84"/>
      <c r="F292" s="84"/>
      <c r="O292" s="84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9:15" ht="12.75">
      <c r="I293" s="29"/>
      <c r="O293" s="84"/>
    </row>
    <row r="294" spans="1:15" ht="12.75">
      <c r="A294" s="65" t="s">
        <v>37</v>
      </c>
      <c r="I294" s="29"/>
      <c r="O294" s="84"/>
    </row>
    <row r="295" spans="9:15" ht="12.75">
      <c r="I295" s="29"/>
      <c r="O295" s="84"/>
    </row>
    <row r="296" spans="1:15" ht="25.5">
      <c r="A296" s="7" t="s">
        <v>11</v>
      </c>
      <c r="B296" s="7" t="s">
        <v>12</v>
      </c>
      <c r="C296" s="5" t="s">
        <v>13</v>
      </c>
      <c r="D296" s="52" t="s">
        <v>126</v>
      </c>
      <c r="E296" s="59" t="s">
        <v>127</v>
      </c>
      <c r="F296" s="5" t="s">
        <v>2</v>
      </c>
      <c r="G296" s="51" t="s">
        <v>128</v>
      </c>
      <c r="I296" s="29"/>
      <c r="O296" s="84"/>
    </row>
    <row r="297" spans="1:15" ht="12.75">
      <c r="A297" s="283">
        <v>15</v>
      </c>
      <c r="B297" s="283">
        <v>5299</v>
      </c>
      <c r="C297" s="307" t="s">
        <v>464</v>
      </c>
      <c r="D297" s="282">
        <v>0</v>
      </c>
      <c r="E297" s="378">
        <v>601</v>
      </c>
      <c r="F297" s="307">
        <v>601</v>
      </c>
      <c r="G297" s="193">
        <f>F297/E297*100</f>
        <v>100</v>
      </c>
      <c r="I297" s="29"/>
      <c r="O297" s="84"/>
    </row>
    <row r="298" spans="1:15" ht="25.5">
      <c r="A298" s="166" t="s">
        <v>148</v>
      </c>
      <c r="B298" s="161">
        <v>5529</v>
      </c>
      <c r="C298" s="162" t="s">
        <v>149</v>
      </c>
      <c r="D298" s="200">
        <v>440</v>
      </c>
      <c r="E298" s="198">
        <v>440</v>
      </c>
      <c r="F298" s="373">
        <v>57</v>
      </c>
      <c r="G298" s="201">
        <f>F298/E298*100</f>
        <v>12.954545454545455</v>
      </c>
      <c r="I298" s="29"/>
      <c r="O298" s="84"/>
    </row>
    <row r="299" spans="1:256" s="29" customFormat="1" ht="12.75">
      <c r="A299" s="166" t="s">
        <v>148</v>
      </c>
      <c r="B299" s="161">
        <v>5511</v>
      </c>
      <c r="C299" s="150" t="s">
        <v>63</v>
      </c>
      <c r="D299" s="200">
        <v>0</v>
      </c>
      <c r="E299" s="198">
        <v>1200</v>
      </c>
      <c r="F299" s="373">
        <v>1200</v>
      </c>
      <c r="G299" s="193">
        <f>F299/E299*100</f>
        <v>100</v>
      </c>
      <c r="O299" s="84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9" customFormat="1" ht="12.75">
      <c r="A300" s="146" t="s">
        <v>148</v>
      </c>
      <c r="B300" s="147">
        <v>5512</v>
      </c>
      <c r="C300" s="150" t="s">
        <v>62</v>
      </c>
      <c r="D300" s="192">
        <v>9570</v>
      </c>
      <c r="E300" s="187">
        <v>9570</v>
      </c>
      <c r="F300" s="431">
        <v>7350</v>
      </c>
      <c r="G300" s="193">
        <f>F300/E300*100</f>
        <v>76.8025078369906</v>
      </c>
      <c r="O300" s="84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9" customFormat="1" ht="12.75">
      <c r="A301" s="230"/>
      <c r="B301" s="247"/>
      <c r="C301" s="246" t="s">
        <v>314</v>
      </c>
      <c r="D301" s="231">
        <f>SUM(D298:D300)</f>
        <v>10010</v>
      </c>
      <c r="E301" s="232">
        <f>SUM(E297:E300)</f>
        <v>11811</v>
      </c>
      <c r="F301" s="265">
        <f>SUM(F297:F300)</f>
        <v>9208</v>
      </c>
      <c r="G301" s="263">
        <f>F301/E301*100</f>
        <v>77.96122258911184</v>
      </c>
      <c r="O301" s="84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7" ht="12.75">
      <c r="A302" s="16"/>
      <c r="B302" s="69"/>
      <c r="C302" s="70"/>
      <c r="D302" s="211"/>
      <c r="E302" s="72"/>
      <c r="F302" s="54"/>
      <c r="G302" s="85"/>
    </row>
    <row r="303" spans="1:256" s="29" customFormat="1" ht="12.75">
      <c r="A303" s="78" t="s">
        <v>38</v>
      </c>
      <c r="B303" s="14"/>
      <c r="C303"/>
      <c r="D303" s="15"/>
      <c r="E303" s="15"/>
      <c r="F303" s="84"/>
      <c r="G303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6" ht="12.75">
      <c r="A304" s="68"/>
      <c r="B304" s="14"/>
      <c r="F304" s="84"/>
    </row>
    <row r="305" spans="1:7" ht="25.5">
      <c r="A305" s="7" t="s">
        <v>11</v>
      </c>
      <c r="B305" s="7" t="s">
        <v>12</v>
      </c>
      <c r="C305" s="5" t="s">
        <v>13</v>
      </c>
      <c r="D305" s="52" t="s">
        <v>126</v>
      </c>
      <c r="E305" s="59" t="s">
        <v>127</v>
      </c>
      <c r="F305" s="5" t="s">
        <v>2</v>
      </c>
      <c r="G305" s="51" t="s">
        <v>128</v>
      </c>
    </row>
    <row r="306" spans="1:7" ht="12.75">
      <c r="A306" s="151">
        <v>15</v>
      </c>
      <c r="B306" s="151">
        <v>5511</v>
      </c>
      <c r="C306" s="150" t="s">
        <v>63</v>
      </c>
      <c r="D306" s="191">
        <v>4000</v>
      </c>
      <c r="E306" s="192">
        <v>2800</v>
      </c>
      <c r="F306" s="372">
        <v>2800</v>
      </c>
      <c r="G306" s="193">
        <f>F306/E306*100</f>
        <v>100</v>
      </c>
    </row>
    <row r="307" spans="1:7" ht="12.75">
      <c r="A307" s="146" t="s">
        <v>148</v>
      </c>
      <c r="B307" s="147">
        <v>5512</v>
      </c>
      <c r="C307" s="150" t="s">
        <v>62</v>
      </c>
      <c r="D307" s="192">
        <v>1500</v>
      </c>
      <c r="E307" s="187">
        <v>1500</v>
      </c>
      <c r="F307" s="396">
        <v>1500</v>
      </c>
      <c r="G307" s="193">
        <f>F307/E307*100</f>
        <v>100</v>
      </c>
    </row>
    <row r="308" spans="1:7" ht="25.5">
      <c r="A308" s="166" t="s">
        <v>148</v>
      </c>
      <c r="B308" s="161">
        <v>5529</v>
      </c>
      <c r="C308" s="162" t="s">
        <v>149</v>
      </c>
      <c r="D308" s="341">
        <v>0</v>
      </c>
      <c r="E308" s="342">
        <v>422</v>
      </c>
      <c r="F308" s="396">
        <v>0</v>
      </c>
      <c r="G308" s="201">
        <f>F308/E308*100</f>
        <v>0</v>
      </c>
    </row>
    <row r="309" spans="1:7" ht="12.75">
      <c r="A309" s="230"/>
      <c r="B309" s="247"/>
      <c r="C309" s="246" t="s">
        <v>315</v>
      </c>
      <c r="D309" s="231">
        <f>SUM(D306:D307)</f>
        <v>5500</v>
      </c>
      <c r="E309" s="232">
        <f>SUM(E306:E308)</f>
        <v>4722</v>
      </c>
      <c r="F309" s="265">
        <f>SUM(F306:F308)</f>
        <v>4300</v>
      </c>
      <c r="G309" s="193">
        <f>F309/E309*100</f>
        <v>91.06310885218127</v>
      </c>
    </row>
    <row r="310" spans="1:256" s="132" customFormat="1" ht="12.75">
      <c r="A310" s="16"/>
      <c r="B310" s="229"/>
      <c r="C310" s="229"/>
      <c r="D310" s="71"/>
      <c r="E310" s="72"/>
      <c r="F310" s="54"/>
      <c r="G310" s="73"/>
      <c r="H310" s="138"/>
      <c r="I310" s="29"/>
      <c r="J310" s="29"/>
      <c r="K310" s="29"/>
      <c r="L310" s="29"/>
      <c r="M310" s="29"/>
      <c r="N310" s="29"/>
      <c r="O310" s="84"/>
      <c r="P310" s="84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2.75">
      <c r="A311" s="239"/>
      <c r="B311" s="249"/>
      <c r="C311" s="248" t="s">
        <v>316</v>
      </c>
      <c r="D311" s="240">
        <f>D301+D309</f>
        <v>15510</v>
      </c>
      <c r="E311" s="241">
        <f>E301+E309</f>
        <v>16533</v>
      </c>
      <c r="F311" s="242">
        <f>F301+F309</f>
        <v>13508</v>
      </c>
      <c r="G311" s="264">
        <f>F311/E311*100</f>
        <v>81.70326014637392</v>
      </c>
      <c r="H311" s="138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84"/>
      <c r="GD311" s="84"/>
      <c r="GE311" s="84"/>
      <c r="GF311" s="84"/>
      <c r="GG311" s="84"/>
      <c r="GH311" s="84"/>
      <c r="GI311" s="84"/>
      <c r="GJ311" s="84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4"/>
      <c r="IH311" s="84"/>
      <c r="II311" s="84"/>
      <c r="IJ311" s="84"/>
      <c r="IK311" s="84"/>
      <c r="IL311" s="84"/>
      <c r="IM311" s="84"/>
      <c r="IN311" s="84"/>
      <c r="IO311" s="84"/>
      <c r="IP311" s="84"/>
      <c r="IQ311" s="84"/>
      <c r="IR311" s="84"/>
      <c r="IS311" s="84"/>
      <c r="IT311" s="84"/>
      <c r="IU311" s="84"/>
      <c r="IV311" s="84"/>
    </row>
    <row r="312" spans="1:23" s="261" customFormat="1" ht="15.75">
      <c r="A312" s="16"/>
      <c r="B312" s="69"/>
      <c r="C312" s="234"/>
      <c r="D312" s="235"/>
      <c r="E312" s="334"/>
      <c r="F312" s="237"/>
      <c r="G312" s="85"/>
      <c r="W312" s="261" t="s">
        <v>164</v>
      </c>
    </row>
    <row r="313" spans="1:256" s="29" customFormat="1" ht="15.75">
      <c r="A313" s="260" t="s">
        <v>85</v>
      </c>
      <c r="B313" s="261"/>
      <c r="C313" s="261"/>
      <c r="D313" s="261"/>
      <c r="E313" s="261"/>
      <c r="F313" s="261"/>
      <c r="G313" s="261"/>
      <c r="O313" s="84" t="s">
        <v>261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2.75">
      <c r="A314" s="68"/>
      <c r="B314" s="14"/>
      <c r="C314"/>
      <c r="D314" s="15"/>
      <c r="E314" s="15"/>
      <c r="F314" s="15"/>
      <c r="G314"/>
      <c r="O314" s="84" t="s">
        <v>262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2.75">
      <c r="A315" s="78" t="s">
        <v>37</v>
      </c>
      <c r="B315" s="14"/>
      <c r="C315"/>
      <c r="D315" s="15"/>
      <c r="E315" s="15"/>
      <c r="F315" s="15"/>
      <c r="G315"/>
      <c r="O315" s="84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2.75">
      <c r="A316" s="68"/>
      <c r="B316" s="14"/>
      <c r="C316"/>
      <c r="D316" s="15"/>
      <c r="E316" s="15"/>
      <c r="F316" s="15"/>
      <c r="G316"/>
      <c r="O316" s="84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25.5" customHeight="1">
      <c r="A317" s="7" t="s">
        <v>11</v>
      </c>
      <c r="B317" s="7" t="s">
        <v>12</v>
      </c>
      <c r="C317" s="5" t="s">
        <v>13</v>
      </c>
      <c r="D317" s="52" t="s">
        <v>126</v>
      </c>
      <c r="E317" s="59" t="s">
        <v>127</v>
      </c>
      <c r="F317" s="5" t="s">
        <v>2</v>
      </c>
      <c r="G317" s="51" t="s">
        <v>128</v>
      </c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146" t="s">
        <v>61</v>
      </c>
      <c r="B318" s="147">
        <v>6113</v>
      </c>
      <c r="C318" s="150" t="s">
        <v>86</v>
      </c>
      <c r="D318" s="192">
        <v>32750</v>
      </c>
      <c r="E318" s="192">
        <v>32532</v>
      </c>
      <c r="F318" s="378">
        <v>14604</v>
      </c>
      <c r="G318" s="193">
        <f>F318/E318*100</f>
        <v>44.891184064920694</v>
      </c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4.25" customHeight="1">
      <c r="A319" s="230"/>
      <c r="B319" s="247"/>
      <c r="C319" s="246" t="s">
        <v>314</v>
      </c>
      <c r="D319" s="233">
        <f>D318</f>
        <v>32750</v>
      </c>
      <c r="E319" s="233">
        <f>E318</f>
        <v>32532</v>
      </c>
      <c r="F319" s="265">
        <f>F318</f>
        <v>14604</v>
      </c>
      <c r="G319" s="263">
        <f>F319/E319*100</f>
        <v>44.891184064920694</v>
      </c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569"/>
      <c r="B320" s="569"/>
      <c r="C320" s="569"/>
      <c r="D320" s="71"/>
      <c r="E320" s="71"/>
      <c r="F320" s="71"/>
      <c r="G320" s="85"/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14.25" customHeight="1">
      <c r="A321" s="569" t="s">
        <v>38</v>
      </c>
      <c r="B321" s="569"/>
      <c r="C321" s="569"/>
      <c r="D321" s="71"/>
      <c r="E321" s="71"/>
      <c r="F321" s="71"/>
      <c r="G321" s="85"/>
      <c r="O321" s="84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305"/>
      <c r="B322" s="69"/>
      <c r="C322" s="70"/>
      <c r="D322" s="71"/>
      <c r="E322" s="71"/>
      <c r="F322" s="71"/>
      <c r="G322" s="85"/>
      <c r="O322" s="84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9" customFormat="1" ht="25.5" customHeight="1">
      <c r="A323" s="7" t="s">
        <v>11</v>
      </c>
      <c r="B323" s="7" t="s">
        <v>12</v>
      </c>
      <c r="C323" s="5" t="s">
        <v>13</v>
      </c>
      <c r="D323" s="52" t="s">
        <v>126</v>
      </c>
      <c r="E323" s="59" t="s">
        <v>127</v>
      </c>
      <c r="F323" s="5" t="s">
        <v>2</v>
      </c>
      <c r="G323" s="51" t="s">
        <v>128</v>
      </c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14.25" customHeight="1">
      <c r="A324" s="146" t="s">
        <v>61</v>
      </c>
      <c r="B324" s="147">
        <v>6113</v>
      </c>
      <c r="C324" s="150" t="s">
        <v>86</v>
      </c>
      <c r="D324" s="192">
        <v>2250</v>
      </c>
      <c r="E324" s="192">
        <v>2250</v>
      </c>
      <c r="F324" s="378">
        <v>1142</v>
      </c>
      <c r="G324" s="193">
        <f>F324/E324*100</f>
        <v>50.75555555555555</v>
      </c>
      <c r="O324" s="84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14.25" customHeight="1">
      <c r="A325" s="230"/>
      <c r="B325" s="247"/>
      <c r="C325" s="246" t="s">
        <v>315</v>
      </c>
      <c r="D325" s="233">
        <f>D324</f>
        <v>2250</v>
      </c>
      <c r="E325" s="233">
        <f>E324</f>
        <v>2250</v>
      </c>
      <c r="F325" s="265">
        <f>F324</f>
        <v>1142</v>
      </c>
      <c r="G325" s="263">
        <f>F325/E325*100</f>
        <v>50.75555555555555</v>
      </c>
      <c r="O325" s="8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4.25" customHeight="1">
      <c r="A326" s="306"/>
      <c r="B326" s="247"/>
      <c r="C326" s="309"/>
      <c r="D326" s="71"/>
      <c r="E326" s="71"/>
      <c r="F326" s="71"/>
      <c r="G326" s="85"/>
      <c r="O326" s="8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4.25" customHeight="1">
      <c r="A327" s="239"/>
      <c r="B327" s="249"/>
      <c r="C327" s="248" t="s">
        <v>352</v>
      </c>
      <c r="D327" s="240">
        <f>D319+D325</f>
        <v>35000</v>
      </c>
      <c r="E327" s="241">
        <f>E319+E325</f>
        <v>34782</v>
      </c>
      <c r="F327" s="242">
        <f>F319+F325</f>
        <v>15746</v>
      </c>
      <c r="G327" s="254">
        <f>F327/E327*100</f>
        <v>45.270542234489106</v>
      </c>
      <c r="O327" s="8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7" s="228" customFormat="1" ht="14.25" customHeight="1">
      <c r="A328" s="208"/>
      <c r="B328" s="209"/>
      <c r="C328" s="346"/>
      <c r="D328" s="347"/>
      <c r="E328" s="348"/>
      <c r="F328" s="237"/>
      <c r="G328" s="304"/>
    </row>
    <row r="329" spans="1:6" s="228" customFormat="1" ht="14.25" customHeight="1">
      <c r="A329" s="608" t="s">
        <v>473</v>
      </c>
      <c r="B329" s="569"/>
      <c r="C329" s="569"/>
      <c r="D329" s="609"/>
      <c r="E329" s="609"/>
      <c r="F329" s="349"/>
    </row>
    <row r="330" spans="1:256" s="29" customFormat="1" ht="14.25" customHeight="1">
      <c r="A330" s="308"/>
      <c r="B330" s="75"/>
      <c r="C330" s="75"/>
      <c r="D330" s="336"/>
      <c r="E330" s="336"/>
      <c r="F330" s="349"/>
      <c r="G330" s="228"/>
      <c r="O330" s="84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15" ht="25.5">
      <c r="A331" s="7" t="s">
        <v>11</v>
      </c>
      <c r="B331" s="7" t="s">
        <v>12</v>
      </c>
      <c r="C331" s="5" t="s">
        <v>13</v>
      </c>
      <c r="D331" s="52" t="s">
        <v>126</v>
      </c>
      <c r="E331" s="59" t="s">
        <v>127</v>
      </c>
      <c r="F331" s="5" t="s">
        <v>2</v>
      </c>
      <c r="G331" s="51" t="s">
        <v>128</v>
      </c>
      <c r="H331" s="29"/>
      <c r="I331" s="29"/>
      <c r="J331" s="29"/>
      <c r="K331" s="29"/>
      <c r="L331" s="29"/>
      <c r="M331" s="29"/>
      <c r="N331" s="29"/>
      <c r="O331" s="84"/>
    </row>
    <row r="332" spans="1:15" ht="12.75">
      <c r="A332" s="146" t="s">
        <v>61</v>
      </c>
      <c r="B332" s="147">
        <v>3312</v>
      </c>
      <c r="C332" s="150" t="s">
        <v>294</v>
      </c>
      <c r="D332" s="192">
        <v>1050</v>
      </c>
      <c r="E332" s="187">
        <v>1250</v>
      </c>
      <c r="F332" s="431">
        <v>1250</v>
      </c>
      <c r="G332" s="186">
        <f aca="true" t="shared" si="12" ref="G332:G339">F332/E332*100</f>
        <v>100</v>
      </c>
      <c r="H332" s="29"/>
      <c r="I332" s="29"/>
      <c r="J332" s="29"/>
      <c r="K332" s="29"/>
      <c r="L332" s="29"/>
      <c r="M332" s="29"/>
      <c r="N332" s="29"/>
      <c r="O332" s="84"/>
    </row>
    <row r="333" spans="1:15" ht="12.75">
      <c r="A333" s="146" t="s">
        <v>61</v>
      </c>
      <c r="B333" s="147">
        <v>3319</v>
      </c>
      <c r="C333" s="150" t="s">
        <v>295</v>
      </c>
      <c r="D333" s="192">
        <v>290</v>
      </c>
      <c r="E333" s="372">
        <v>421</v>
      </c>
      <c r="F333" s="431">
        <v>321</v>
      </c>
      <c r="G333" s="186">
        <f t="shared" si="12"/>
        <v>76.24703087885986</v>
      </c>
      <c r="H333" s="29"/>
      <c r="I333" s="29"/>
      <c r="J333" s="29"/>
      <c r="K333" s="29"/>
      <c r="L333" s="29"/>
      <c r="M333" s="29"/>
      <c r="N333" s="29"/>
      <c r="O333" s="84"/>
    </row>
    <row r="334" spans="1:15" ht="12.75">
      <c r="A334" s="146" t="s">
        <v>61</v>
      </c>
      <c r="B334" s="147">
        <v>3313</v>
      </c>
      <c r="C334" s="150" t="s">
        <v>297</v>
      </c>
      <c r="D334" s="192">
        <v>250</v>
      </c>
      <c r="E334" s="187">
        <v>300</v>
      </c>
      <c r="F334" s="431">
        <v>50</v>
      </c>
      <c r="G334" s="186">
        <f t="shared" si="12"/>
        <v>16.666666666666664</v>
      </c>
      <c r="H334" s="29"/>
      <c r="I334" s="29"/>
      <c r="J334" s="29"/>
      <c r="K334" s="29"/>
      <c r="L334" s="29"/>
      <c r="M334" s="29"/>
      <c r="N334" s="29"/>
      <c r="O334" s="84"/>
    </row>
    <row r="335" spans="1:15" ht="18.75" customHeight="1">
      <c r="A335" s="166" t="s">
        <v>61</v>
      </c>
      <c r="B335" s="161">
        <v>3419</v>
      </c>
      <c r="C335" s="150" t="s">
        <v>298</v>
      </c>
      <c r="D335" s="341">
        <v>1900</v>
      </c>
      <c r="E335" s="396">
        <v>2013</v>
      </c>
      <c r="F335" s="396">
        <v>1310</v>
      </c>
      <c r="G335" s="201">
        <f t="shared" si="12"/>
        <v>65.07699950322902</v>
      </c>
      <c r="H335" s="29"/>
      <c r="I335" s="29"/>
      <c r="J335" s="29"/>
      <c r="K335" s="29"/>
      <c r="L335" s="29"/>
      <c r="M335" s="29"/>
      <c r="N335" s="29"/>
      <c r="O335" s="84"/>
    </row>
    <row r="336" spans="1:15" ht="13.5" customHeight="1">
      <c r="A336" s="166" t="s">
        <v>61</v>
      </c>
      <c r="B336" s="161">
        <v>3399</v>
      </c>
      <c r="C336" s="150" t="s">
        <v>324</v>
      </c>
      <c r="D336" s="341">
        <v>100</v>
      </c>
      <c r="E336" s="342">
        <v>240</v>
      </c>
      <c r="F336" s="396">
        <v>166</v>
      </c>
      <c r="G336" s="201">
        <f t="shared" si="12"/>
        <v>69.16666666666667</v>
      </c>
      <c r="H336" s="29"/>
      <c r="I336" s="29"/>
      <c r="J336" s="29"/>
      <c r="K336" s="29"/>
      <c r="L336" s="29"/>
      <c r="M336" s="29"/>
      <c r="N336" s="29"/>
      <c r="O336" s="84"/>
    </row>
    <row r="337" spans="1:15" ht="13.5" customHeight="1">
      <c r="A337" s="166" t="s">
        <v>61</v>
      </c>
      <c r="B337" s="161">
        <v>3636</v>
      </c>
      <c r="C337" s="150" t="s">
        <v>165</v>
      </c>
      <c r="D337" s="341">
        <v>0</v>
      </c>
      <c r="E337" s="342">
        <v>318</v>
      </c>
      <c r="F337" s="396">
        <v>0</v>
      </c>
      <c r="G337" s="201">
        <f t="shared" si="12"/>
        <v>0</v>
      </c>
      <c r="H337" s="29"/>
      <c r="I337" s="29"/>
      <c r="J337" s="29"/>
      <c r="K337" s="29"/>
      <c r="L337" s="29"/>
      <c r="M337" s="29"/>
      <c r="N337" s="29"/>
      <c r="O337" s="84"/>
    </row>
    <row r="338" spans="1:15" ht="12.75" customHeight="1">
      <c r="A338" s="166" t="s">
        <v>61</v>
      </c>
      <c r="B338" s="161">
        <v>4319</v>
      </c>
      <c r="C338" s="150" t="s">
        <v>541</v>
      </c>
      <c r="D338" s="341">
        <v>0</v>
      </c>
      <c r="E338" s="342">
        <v>12</v>
      </c>
      <c r="F338" s="396">
        <v>12</v>
      </c>
      <c r="G338" s="201">
        <f t="shared" si="12"/>
        <v>100</v>
      </c>
      <c r="H338" s="29"/>
      <c r="I338" s="29"/>
      <c r="J338" s="29"/>
      <c r="K338" s="29"/>
      <c r="L338" s="29"/>
      <c r="M338" s="29"/>
      <c r="N338" s="29"/>
      <c r="O338" s="84"/>
    </row>
    <row r="339" spans="1:15" ht="12.75">
      <c r="A339" s="146" t="s">
        <v>61</v>
      </c>
      <c r="B339" s="147">
        <v>6409</v>
      </c>
      <c r="C339" s="150" t="s">
        <v>323</v>
      </c>
      <c r="D339" s="192">
        <v>410</v>
      </c>
      <c r="E339" s="372">
        <v>237</v>
      </c>
      <c r="F339" s="431">
        <v>0</v>
      </c>
      <c r="G339" s="201">
        <f t="shared" si="12"/>
        <v>0</v>
      </c>
      <c r="H339" s="29"/>
      <c r="I339" s="29"/>
      <c r="J339" s="29"/>
      <c r="K339" s="29"/>
      <c r="L339" s="29"/>
      <c r="M339" s="29"/>
      <c r="N339" s="29"/>
      <c r="O339" s="84"/>
    </row>
    <row r="340" spans="1:256" s="29" customFormat="1" ht="12.75" customHeight="1" hidden="1">
      <c r="A340" s="567" t="s">
        <v>283</v>
      </c>
      <c r="B340" s="567"/>
      <c r="C340" s="567"/>
      <c r="D340" s="567"/>
      <c r="E340" s="84"/>
      <c r="F340" s="172"/>
      <c r="O340" s="84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2.75" customHeight="1" hidden="1">
      <c r="A341" s="607" t="s">
        <v>296</v>
      </c>
      <c r="B341" s="607"/>
      <c r="C341" s="607"/>
      <c r="D341" s="607"/>
      <c r="E341" s="84"/>
      <c r="F341" s="172"/>
      <c r="O341" s="84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12.75" customHeight="1" hidden="1">
      <c r="A342" s="607" t="s">
        <v>284</v>
      </c>
      <c r="B342" s="607"/>
      <c r="C342" s="607"/>
      <c r="D342" s="607"/>
      <c r="E342" s="84"/>
      <c r="F342" s="172"/>
      <c r="O342" s="84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7" ht="12.75">
      <c r="A343" s="230"/>
      <c r="B343" s="247"/>
      <c r="C343" s="246" t="s">
        <v>314</v>
      </c>
      <c r="D343" s="232">
        <f>SUM(D332:D339)</f>
        <v>4000</v>
      </c>
      <c r="E343" s="232">
        <f>SUM(E332:E339)</f>
        <v>4791</v>
      </c>
      <c r="F343" s="452">
        <f>SUM(F332:F339)</f>
        <v>3109</v>
      </c>
      <c r="G343" s="218">
        <f>F343/E343*100</f>
        <v>64.89250678355249</v>
      </c>
    </row>
    <row r="344" spans="1:7" ht="12.75">
      <c r="A344" s="208"/>
      <c r="B344" s="209"/>
      <c r="C344" s="234"/>
      <c r="D344" s="236"/>
      <c r="E344" s="236"/>
      <c r="F344" s="236"/>
      <c r="G344" s="258"/>
    </row>
    <row r="345" spans="1:7" ht="25.5">
      <c r="A345" s="7" t="s">
        <v>11</v>
      </c>
      <c r="B345" s="7" t="s">
        <v>12</v>
      </c>
      <c r="C345" s="5" t="s">
        <v>13</v>
      </c>
      <c r="D345" s="52" t="s">
        <v>126</v>
      </c>
      <c r="E345" s="59" t="s">
        <v>127</v>
      </c>
      <c r="F345" s="5" t="s">
        <v>2</v>
      </c>
      <c r="G345" s="51" t="s">
        <v>128</v>
      </c>
    </row>
    <row r="346" spans="1:7" ht="12.75">
      <c r="A346" s="146" t="s">
        <v>61</v>
      </c>
      <c r="B346" s="147">
        <v>6221</v>
      </c>
      <c r="C346" s="150" t="s">
        <v>386</v>
      </c>
      <c r="D346" s="192">
        <v>0</v>
      </c>
      <c r="E346" s="372">
        <v>200</v>
      </c>
      <c r="F346" s="431">
        <v>200</v>
      </c>
      <c r="G346" s="201">
        <f>F346/E346*100</f>
        <v>100</v>
      </c>
    </row>
    <row r="347" spans="1:7" ht="12.75">
      <c r="A347" s="44">
        <v>18</v>
      </c>
      <c r="B347" s="44">
        <v>3691</v>
      </c>
      <c r="C347" s="416" t="s">
        <v>470</v>
      </c>
      <c r="D347" s="419">
        <v>0</v>
      </c>
      <c r="E347" s="26">
        <v>120</v>
      </c>
      <c r="F347" s="280">
        <v>0</v>
      </c>
      <c r="G347" s="201">
        <f>F347/E347*100</f>
        <v>0</v>
      </c>
    </row>
    <row r="348" spans="1:7" ht="13.5" customHeight="1">
      <c r="A348" s="15"/>
      <c r="B348" s="15"/>
      <c r="C348" s="15"/>
      <c r="G348" s="15"/>
    </row>
    <row r="349" spans="1:7" ht="25.5">
      <c r="A349" s="7" t="s">
        <v>11</v>
      </c>
      <c r="B349" s="7" t="s">
        <v>12</v>
      </c>
      <c r="C349" s="5" t="s">
        <v>13</v>
      </c>
      <c r="D349" s="52" t="s">
        <v>126</v>
      </c>
      <c r="E349" s="59" t="s">
        <v>127</v>
      </c>
      <c r="F349" s="5" t="s">
        <v>2</v>
      </c>
      <c r="G349" s="51" t="s">
        <v>128</v>
      </c>
    </row>
    <row r="350" spans="1:7" ht="12.75" customHeight="1">
      <c r="A350" s="146" t="s">
        <v>514</v>
      </c>
      <c r="B350" s="147">
        <v>3636</v>
      </c>
      <c r="C350" s="150" t="s">
        <v>515</v>
      </c>
      <c r="D350" s="192">
        <v>0</v>
      </c>
      <c r="E350" s="192">
        <v>45</v>
      </c>
      <c r="F350" s="378">
        <v>45</v>
      </c>
      <c r="G350" s="193">
        <f>F350/E350*100</f>
        <v>100</v>
      </c>
    </row>
    <row r="351" spans="1:7" ht="12.75">
      <c r="A351" s="146" t="s">
        <v>87</v>
      </c>
      <c r="B351" s="147">
        <v>6330</v>
      </c>
      <c r="C351" s="150" t="s">
        <v>88</v>
      </c>
      <c r="D351" s="192">
        <v>190</v>
      </c>
      <c r="E351" s="187">
        <v>190</v>
      </c>
      <c r="F351" s="431">
        <v>143</v>
      </c>
      <c r="G351" s="186">
        <f>F351/E351*100</f>
        <v>75.26315789473685</v>
      </c>
    </row>
    <row r="352" spans="1:256" s="132" customFormat="1" ht="12.75">
      <c r="A352" s="16"/>
      <c r="B352" s="69"/>
      <c r="C352" s="70"/>
      <c r="D352" s="71"/>
      <c r="E352" s="72"/>
      <c r="F352" s="54"/>
      <c r="G352" s="310"/>
      <c r="H352" s="138"/>
      <c r="I352" s="29"/>
      <c r="J352" s="29"/>
      <c r="K352" s="29"/>
      <c r="L352" s="29"/>
      <c r="M352" s="29"/>
      <c r="N352" s="29"/>
      <c r="O352" s="84"/>
      <c r="P352" s="84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7" ht="12.75">
      <c r="A353" s="239"/>
      <c r="B353" s="249"/>
      <c r="C353" s="248" t="s">
        <v>351</v>
      </c>
      <c r="D353" s="240">
        <f>D327+D343+D351+D346+D350+D347</f>
        <v>39190</v>
      </c>
      <c r="E353" s="241">
        <f>E327+E343+E351+E346+E347+E350</f>
        <v>40128</v>
      </c>
      <c r="F353" s="242">
        <f>F327+F343+F351+F346+F350+F347</f>
        <v>19243</v>
      </c>
      <c r="G353" s="254">
        <f>F353/E353*100</f>
        <v>47.95404704944178</v>
      </c>
    </row>
    <row r="354" spans="1:256" s="29" customFormat="1" ht="12.75">
      <c r="A354" s="68"/>
      <c r="B354" s="14"/>
      <c r="C354"/>
      <c r="D354" s="84"/>
      <c r="E354" s="84"/>
      <c r="F354" s="84"/>
      <c r="G354"/>
      <c r="O354" s="84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9" customFormat="1" ht="15.75">
      <c r="A355" s="168" t="s">
        <v>89</v>
      </c>
      <c r="B355" s="68"/>
      <c r="D355" s="84"/>
      <c r="E355" s="84"/>
      <c r="F355" s="84"/>
      <c r="O355" s="84" t="s">
        <v>264</v>
      </c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9" customFormat="1" ht="12.75">
      <c r="A356" s="68"/>
      <c r="B356" s="14"/>
      <c r="C356"/>
      <c r="D356" s="84"/>
      <c r="E356" s="84"/>
      <c r="F356" s="84"/>
      <c r="G356"/>
      <c r="O356" s="84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6" ht="12.75">
      <c r="A357" s="78" t="s">
        <v>37</v>
      </c>
      <c r="B357" s="14"/>
      <c r="D357" s="84"/>
      <c r="E357" s="84"/>
      <c r="F357" s="84"/>
    </row>
    <row r="358" spans="1:6" ht="12.75">
      <c r="A358" s="68"/>
      <c r="B358" s="14"/>
      <c r="D358" s="84" t="s">
        <v>319</v>
      </c>
      <c r="E358" s="84"/>
      <c r="F358" s="84"/>
    </row>
    <row r="359" spans="1:256" s="29" customFormat="1" ht="25.5">
      <c r="A359" s="7" t="s">
        <v>11</v>
      </c>
      <c r="B359" s="7" t="s">
        <v>12</v>
      </c>
      <c r="C359" s="5" t="s">
        <v>13</v>
      </c>
      <c r="D359" s="52" t="s">
        <v>126</v>
      </c>
      <c r="E359" s="59" t="s">
        <v>127</v>
      </c>
      <c r="F359" s="5" t="s">
        <v>2</v>
      </c>
      <c r="G359" s="51" t="s">
        <v>128</v>
      </c>
      <c r="O359" s="84" t="s">
        <v>275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12.75">
      <c r="A360" s="283">
        <v>19</v>
      </c>
      <c r="B360" s="283">
        <v>6115</v>
      </c>
      <c r="C360" s="307" t="s">
        <v>508</v>
      </c>
      <c r="D360" s="282">
        <v>0</v>
      </c>
      <c r="E360" s="378">
        <v>30</v>
      </c>
      <c r="F360" s="307">
        <v>1</v>
      </c>
      <c r="G360" s="186">
        <f>F360/E360*100</f>
        <v>3.3333333333333335</v>
      </c>
      <c r="O360" s="84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.75">
      <c r="A361" s="146" t="s">
        <v>90</v>
      </c>
      <c r="B361" s="147">
        <v>6172</v>
      </c>
      <c r="C361" s="150" t="s">
        <v>91</v>
      </c>
      <c r="D361" s="192">
        <v>203459</v>
      </c>
      <c r="E361" s="192">
        <v>203555</v>
      </c>
      <c r="F361" s="378">
        <v>114898</v>
      </c>
      <c r="G361" s="186">
        <f>F361/E361*100</f>
        <v>56.44567807226548</v>
      </c>
      <c r="O361" s="84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7" ht="12.75">
      <c r="A362" s="230"/>
      <c r="B362" s="247"/>
      <c r="C362" s="246" t="s">
        <v>314</v>
      </c>
      <c r="D362" s="231">
        <f>SUM(D361:D361)</f>
        <v>203459</v>
      </c>
      <c r="E362" s="232">
        <f>SUM(E360:E361)</f>
        <v>203585</v>
      </c>
      <c r="F362" s="265">
        <f>SUM(F360:F361)</f>
        <v>114899</v>
      </c>
      <c r="G362" s="123">
        <f>F362/E362*100</f>
        <v>56.43785151165361</v>
      </c>
    </row>
    <row r="363" spans="1:18" ht="13.5" customHeight="1">
      <c r="A363" s="16"/>
      <c r="B363" s="69"/>
      <c r="C363" s="234"/>
      <c r="D363" s="235"/>
      <c r="E363" s="236"/>
      <c r="F363" s="237"/>
      <c r="G363" s="31"/>
      <c r="R363" s="172"/>
    </row>
    <row r="364" spans="1:18" ht="12.75">
      <c r="A364" s="43" t="s">
        <v>38</v>
      </c>
      <c r="B364" s="19"/>
      <c r="C364" s="42"/>
      <c r="D364" s="57"/>
      <c r="E364" s="61"/>
      <c r="F364" s="54"/>
      <c r="G364" s="38"/>
      <c r="R364" s="172"/>
    </row>
    <row r="365" spans="1:18" ht="12.75">
      <c r="A365" s="16"/>
      <c r="B365" s="19"/>
      <c r="C365" s="42"/>
      <c r="D365" s="57"/>
      <c r="E365" s="61"/>
      <c r="F365" s="54"/>
      <c r="G365" s="38"/>
      <c r="R365" s="172"/>
    </row>
    <row r="366" spans="1:256" s="29" customFormat="1" ht="25.5">
      <c r="A366" s="7" t="s">
        <v>11</v>
      </c>
      <c r="B366" s="7" t="s">
        <v>12</v>
      </c>
      <c r="C366" s="5" t="s">
        <v>13</v>
      </c>
      <c r="D366" s="52" t="s">
        <v>126</v>
      </c>
      <c r="E366" s="59" t="s">
        <v>127</v>
      </c>
      <c r="F366" s="5" t="s">
        <v>2</v>
      </c>
      <c r="G366" s="51" t="s">
        <v>128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7" ht="12.75">
      <c r="A367" s="146" t="s">
        <v>90</v>
      </c>
      <c r="B367" s="147">
        <v>6172</v>
      </c>
      <c r="C367" s="150" t="s">
        <v>91</v>
      </c>
      <c r="D367" s="192">
        <v>4000</v>
      </c>
      <c r="E367" s="192">
        <v>4000</v>
      </c>
      <c r="F367" s="378">
        <v>1560</v>
      </c>
      <c r="G367" s="186">
        <f>F367/E367*100</f>
        <v>39</v>
      </c>
    </row>
    <row r="368" spans="1:7" ht="12.75">
      <c r="A368" s="230"/>
      <c r="B368" s="247"/>
      <c r="C368" s="246" t="s">
        <v>315</v>
      </c>
      <c r="D368" s="231">
        <f>SUM(D367:D367)</f>
        <v>4000</v>
      </c>
      <c r="E368" s="232">
        <f>SUM(E367:E367)</f>
        <v>4000</v>
      </c>
      <c r="F368" s="265">
        <f>SUM(F367:F367)</f>
        <v>1560</v>
      </c>
      <c r="G368" s="131">
        <f>F368/E368*100</f>
        <v>39</v>
      </c>
    </row>
    <row r="369" spans="1:17" ht="12.75">
      <c r="A369" s="16"/>
      <c r="B369" s="69"/>
      <c r="C369" s="234"/>
      <c r="D369" s="235"/>
      <c r="E369" s="236"/>
      <c r="F369" s="298"/>
      <c r="G369" s="31"/>
      <c r="Q369" s="172"/>
    </row>
    <row r="370" spans="1:17" ht="12.75">
      <c r="A370" s="239"/>
      <c r="B370" s="249"/>
      <c r="C370" s="248" t="s">
        <v>355</v>
      </c>
      <c r="D370" s="240">
        <f>D362+D368</f>
        <v>207459</v>
      </c>
      <c r="E370" s="241">
        <f>E362+E368</f>
        <v>207585</v>
      </c>
      <c r="F370" s="242">
        <f>F362+F368</f>
        <v>116459</v>
      </c>
      <c r="G370" s="10">
        <f>F370/E370*100</f>
        <v>56.10183780138257</v>
      </c>
      <c r="Q370" s="172"/>
    </row>
    <row r="371" spans="1:7" ht="12.75">
      <c r="A371" s="299"/>
      <c r="B371" s="300"/>
      <c r="C371" s="301"/>
      <c r="D371" s="302"/>
      <c r="E371" s="303"/>
      <c r="F371" s="298"/>
      <c r="G371" s="297"/>
    </row>
    <row r="372" spans="1:7" ht="12.75">
      <c r="A372" s="569" t="s">
        <v>771</v>
      </c>
      <c r="B372" s="569"/>
      <c r="C372" s="569"/>
      <c r="D372" s="610"/>
      <c r="E372" s="610"/>
      <c r="F372" s="610"/>
      <c r="G372" s="610"/>
    </row>
    <row r="373" spans="1:18" ht="12.75">
      <c r="A373" s="299"/>
      <c r="B373" s="300"/>
      <c r="C373" s="301"/>
      <c r="D373" s="302"/>
      <c r="E373" s="303"/>
      <c r="F373" s="298"/>
      <c r="G373" s="304"/>
      <c r="R373" s="15" t="s">
        <v>164</v>
      </c>
    </row>
    <row r="374" spans="1:7" ht="25.5">
      <c r="A374" s="7" t="s">
        <v>11</v>
      </c>
      <c r="B374" s="7" t="s">
        <v>12</v>
      </c>
      <c r="C374" s="5" t="s">
        <v>13</v>
      </c>
      <c r="D374" s="52" t="s">
        <v>126</v>
      </c>
      <c r="E374" s="59" t="s">
        <v>127</v>
      </c>
      <c r="F374" s="5" t="s">
        <v>2</v>
      </c>
      <c r="G374" s="51" t="s">
        <v>128</v>
      </c>
    </row>
    <row r="375" spans="1:7" ht="12.75">
      <c r="A375" s="283">
        <v>17</v>
      </c>
      <c r="B375" s="283">
        <v>6399</v>
      </c>
      <c r="C375" s="307" t="s">
        <v>516</v>
      </c>
      <c r="D375" s="282">
        <v>0</v>
      </c>
      <c r="E375" s="378">
        <v>62942</v>
      </c>
      <c r="F375" s="372">
        <v>62942</v>
      </c>
      <c r="G375" s="186">
        <f>F375/E375*100</f>
        <v>100</v>
      </c>
    </row>
    <row r="376" spans="1:7" ht="12.75">
      <c r="A376" s="146" t="s">
        <v>87</v>
      </c>
      <c r="B376" s="147">
        <v>6330</v>
      </c>
      <c r="C376" s="150" t="s">
        <v>88</v>
      </c>
      <c r="D376" s="192">
        <v>3327</v>
      </c>
      <c r="E376" s="187">
        <v>3327</v>
      </c>
      <c r="F376" s="431">
        <v>2495</v>
      </c>
      <c r="G376" s="186">
        <f>F376/E376*100</f>
        <v>74.99248572287345</v>
      </c>
    </row>
    <row r="377" spans="1:256" s="132" customFormat="1" ht="12.75">
      <c r="A377" s="16"/>
      <c r="B377" s="69"/>
      <c r="C377" s="234"/>
      <c r="D377" s="235"/>
      <c r="E377" s="236"/>
      <c r="F377" s="298"/>
      <c r="G377" s="31"/>
      <c r="H377" s="138"/>
      <c r="I377" s="29"/>
      <c r="J377" s="29"/>
      <c r="K377" s="29"/>
      <c r="L377" s="29"/>
      <c r="M377" s="29"/>
      <c r="N377" s="29"/>
      <c r="O377" s="84"/>
      <c r="P377" s="84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9" customFormat="1" ht="12" customHeight="1">
      <c r="A378" s="239"/>
      <c r="B378" s="249"/>
      <c r="C378" s="248" t="s">
        <v>351</v>
      </c>
      <c r="D378" s="240">
        <f>D370+D376</f>
        <v>210786</v>
      </c>
      <c r="E378" s="240">
        <f>E370+E376+E375</f>
        <v>273854</v>
      </c>
      <c r="F378" s="240">
        <f>F370+F376+F375</f>
        <v>181896</v>
      </c>
      <c r="G378" s="10">
        <f>F378/E378*100</f>
        <v>66.42079356153279</v>
      </c>
      <c r="H378" s="138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  <c r="ED378" s="84"/>
      <c r="EE378" s="84"/>
      <c r="EF378" s="84"/>
      <c r="EG378" s="84"/>
      <c r="EH378" s="84"/>
      <c r="EI378" s="84"/>
      <c r="EJ378" s="84"/>
      <c r="EK378" s="84"/>
      <c r="EL378" s="84"/>
      <c r="EM378" s="84"/>
      <c r="EN378" s="84"/>
      <c r="EO378" s="84"/>
      <c r="EP378" s="84"/>
      <c r="EQ378" s="84"/>
      <c r="ER378" s="84"/>
      <c r="ES378" s="84"/>
      <c r="ET378" s="84"/>
      <c r="EU378" s="84"/>
      <c r="EV378" s="84"/>
      <c r="EW378" s="84"/>
      <c r="EX378" s="84"/>
      <c r="EY378" s="84"/>
      <c r="EZ378" s="84"/>
      <c r="FA378" s="84"/>
      <c r="FB378" s="84"/>
      <c r="FC378" s="84"/>
      <c r="FD378" s="84"/>
      <c r="FE378" s="84"/>
      <c r="FF378" s="84"/>
      <c r="FG378" s="84"/>
      <c r="FH378" s="84"/>
      <c r="FI378" s="84"/>
      <c r="FJ378" s="84"/>
      <c r="FK378" s="84"/>
      <c r="FL378" s="84"/>
      <c r="FM378" s="84"/>
      <c r="FN378" s="84"/>
      <c r="FO378" s="84"/>
      <c r="FP378" s="84"/>
      <c r="FQ378" s="84"/>
      <c r="FR378" s="84"/>
      <c r="FS378" s="84"/>
      <c r="FT378" s="84"/>
      <c r="FU378" s="84"/>
      <c r="FV378" s="84"/>
      <c r="FW378" s="84"/>
      <c r="FX378" s="84"/>
      <c r="FY378" s="84"/>
      <c r="FZ378" s="84"/>
      <c r="GA378" s="84"/>
      <c r="GB378" s="84"/>
      <c r="GC378" s="84"/>
      <c r="GD378" s="84"/>
      <c r="GE378" s="84"/>
      <c r="GF378" s="84"/>
      <c r="GG378" s="84"/>
      <c r="GH378" s="84"/>
      <c r="GI378" s="84"/>
      <c r="GJ378" s="84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4"/>
      <c r="HF378" s="84"/>
      <c r="HG378" s="84"/>
      <c r="HH378" s="84"/>
      <c r="HI378" s="84"/>
      <c r="HJ378" s="84"/>
      <c r="HK378" s="84"/>
      <c r="HL378" s="84"/>
      <c r="HM378" s="84"/>
      <c r="HN378" s="84"/>
      <c r="HO378" s="84"/>
      <c r="HP378" s="84"/>
      <c r="HQ378" s="84"/>
      <c r="HR378" s="84"/>
      <c r="HS378" s="84"/>
      <c r="HT378" s="84"/>
      <c r="HU378" s="84"/>
      <c r="HV378" s="84"/>
      <c r="HW378" s="84"/>
      <c r="HX378" s="84"/>
      <c r="HY378" s="84"/>
      <c r="HZ378" s="84"/>
      <c r="IA378" s="84"/>
      <c r="IB378" s="84"/>
      <c r="IC378" s="84"/>
      <c r="ID378" s="84"/>
      <c r="IE378" s="84"/>
      <c r="IF378" s="84"/>
      <c r="IG378" s="84"/>
      <c r="IH378" s="84"/>
      <c r="II378" s="84"/>
      <c r="IJ378" s="84"/>
      <c r="IK378" s="84"/>
      <c r="IL378" s="84"/>
      <c r="IM378" s="84"/>
      <c r="IN378" s="84"/>
      <c r="IO378" s="84"/>
      <c r="IP378" s="84"/>
      <c r="IQ378" s="84"/>
      <c r="IR378" s="84"/>
      <c r="IS378" s="84"/>
      <c r="IT378" s="84"/>
      <c r="IU378" s="84"/>
      <c r="IV378" s="84"/>
    </row>
    <row r="379" spans="1:256" s="29" customFormat="1" ht="12" customHeight="1">
      <c r="A379" s="16"/>
      <c r="B379" s="69"/>
      <c r="C379" s="234"/>
      <c r="D379" s="235"/>
      <c r="E379" s="236"/>
      <c r="F379" s="237"/>
      <c r="G379" s="31"/>
      <c r="H379" s="29" t="s">
        <v>242</v>
      </c>
      <c r="O379" s="84" t="s">
        <v>266</v>
      </c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14.25" customHeight="1">
      <c r="A380" s="168" t="s">
        <v>151</v>
      </c>
      <c r="B380" s="69"/>
      <c r="C380" s="42"/>
      <c r="D380" s="71"/>
      <c r="E380" s="72"/>
      <c r="F380" s="54"/>
      <c r="G380" s="73"/>
      <c r="O380" s="84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14.25" customHeight="1">
      <c r="A381" s="79"/>
      <c r="B381" s="19"/>
      <c r="C381" s="70"/>
      <c r="D381" s="57"/>
      <c r="E381" s="61"/>
      <c r="F381" s="37"/>
      <c r="G381" s="38"/>
      <c r="O381" s="84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2" customHeight="1">
      <c r="A382" s="65" t="s">
        <v>37</v>
      </c>
      <c r="B382"/>
      <c r="C382" s="42"/>
      <c r="D382" s="15"/>
      <c r="E382" s="15"/>
      <c r="F382" s="15"/>
      <c r="G382"/>
      <c r="O382" s="8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4" spans="1:16" ht="25.5">
      <c r="A384" s="87" t="s">
        <v>11</v>
      </c>
      <c r="B384" s="7" t="s">
        <v>12</v>
      </c>
      <c r="C384" s="5" t="s">
        <v>13</v>
      </c>
      <c r="D384" s="52" t="s">
        <v>126</v>
      </c>
      <c r="E384" s="59" t="s">
        <v>127</v>
      </c>
      <c r="F384" s="5" t="s">
        <v>2</v>
      </c>
      <c r="G384" s="51" t="s">
        <v>128</v>
      </c>
      <c r="P384" s="84"/>
    </row>
    <row r="385" spans="1:16" ht="25.5">
      <c r="A385" s="166" t="s">
        <v>35</v>
      </c>
      <c r="B385" s="170" t="s">
        <v>33</v>
      </c>
      <c r="C385" s="162" t="s">
        <v>325</v>
      </c>
      <c r="D385" s="200">
        <v>13000</v>
      </c>
      <c r="E385" s="198">
        <v>12000</v>
      </c>
      <c r="F385" s="523">
        <v>2134</v>
      </c>
      <c r="G385" s="202">
        <f aca="true" t="shared" si="13" ref="G385:G393">F385/E385*100</f>
        <v>17.783333333333335</v>
      </c>
      <c r="P385" s="225"/>
    </row>
    <row r="386" spans="1:16" ht="25.5">
      <c r="A386" s="166" t="s">
        <v>35</v>
      </c>
      <c r="B386" s="170" t="s">
        <v>33</v>
      </c>
      <c r="C386" s="162" t="s">
        <v>152</v>
      </c>
      <c r="D386" s="200">
        <v>34900</v>
      </c>
      <c r="E386" s="198">
        <v>37140</v>
      </c>
      <c r="F386" s="523">
        <v>20380</v>
      </c>
      <c r="G386" s="202">
        <f t="shared" si="13"/>
        <v>54.87345180398492</v>
      </c>
      <c r="P386" s="172"/>
    </row>
    <row r="387" spans="1:18" ht="25.5">
      <c r="A387" s="166" t="s">
        <v>35</v>
      </c>
      <c r="B387" s="161" t="s">
        <v>33</v>
      </c>
      <c r="C387" s="150" t="s">
        <v>371</v>
      </c>
      <c r="D387" s="200">
        <v>14700</v>
      </c>
      <c r="E387" s="373">
        <v>16324</v>
      </c>
      <c r="F387" s="468">
        <v>7335</v>
      </c>
      <c r="G387" s="202">
        <f t="shared" si="13"/>
        <v>44.9338397451605</v>
      </c>
      <c r="P387" s="84"/>
      <c r="R387" s="210"/>
    </row>
    <row r="388" spans="1:18" ht="24">
      <c r="A388" s="166" t="s">
        <v>35</v>
      </c>
      <c r="B388" s="161" t="s">
        <v>33</v>
      </c>
      <c r="C388" s="482" t="s">
        <v>372</v>
      </c>
      <c r="D388" s="200">
        <v>1000</v>
      </c>
      <c r="E388" s="198">
        <v>999</v>
      </c>
      <c r="F388" s="468">
        <v>25</v>
      </c>
      <c r="G388" s="202">
        <f t="shared" si="13"/>
        <v>2.5025025025025025</v>
      </c>
      <c r="P388" s="84"/>
      <c r="R388" s="210"/>
    </row>
    <row r="389" spans="1:18" ht="25.5">
      <c r="A389" s="166" t="s">
        <v>35</v>
      </c>
      <c r="B389" s="161" t="s">
        <v>33</v>
      </c>
      <c r="C389" s="150" t="s">
        <v>153</v>
      </c>
      <c r="D389" s="200">
        <v>10520</v>
      </c>
      <c r="E389" s="373">
        <v>10526</v>
      </c>
      <c r="F389" s="468">
        <v>311</v>
      </c>
      <c r="G389" s="202">
        <f>F389/E389*100</f>
        <v>2.9545886376591297</v>
      </c>
      <c r="P389" s="84"/>
      <c r="R389" s="210"/>
    </row>
    <row r="390" spans="1:18" ht="16.5" customHeight="1">
      <c r="A390" s="166" t="s">
        <v>35</v>
      </c>
      <c r="B390" s="161" t="s">
        <v>33</v>
      </c>
      <c r="C390" s="150" t="s">
        <v>402</v>
      </c>
      <c r="D390" s="200">
        <v>0</v>
      </c>
      <c r="E390" s="373">
        <v>16825</v>
      </c>
      <c r="F390" s="468">
        <v>276</v>
      </c>
      <c r="G390" s="202">
        <f>F390/E390*100</f>
        <v>1.6404160475482912</v>
      </c>
      <c r="P390" s="84"/>
      <c r="R390" s="210"/>
    </row>
    <row r="391" spans="1:18" ht="16.5" customHeight="1">
      <c r="A391" s="166" t="s">
        <v>35</v>
      </c>
      <c r="B391" s="161">
        <v>3522</v>
      </c>
      <c r="C391" s="150" t="s">
        <v>425</v>
      </c>
      <c r="D391" s="200">
        <v>0</v>
      </c>
      <c r="E391" s="373">
        <v>562</v>
      </c>
      <c r="F391" s="468">
        <v>562</v>
      </c>
      <c r="G391" s="202">
        <f>F391/E391*100</f>
        <v>100</v>
      </c>
      <c r="P391" s="84"/>
      <c r="R391" s="210"/>
    </row>
    <row r="392" spans="1:18" ht="16.5" customHeight="1">
      <c r="A392" s="166" t="s">
        <v>35</v>
      </c>
      <c r="B392" s="161">
        <v>2212</v>
      </c>
      <c r="C392" s="481" t="s">
        <v>581</v>
      </c>
      <c r="D392" s="200">
        <v>0</v>
      </c>
      <c r="E392" s="373">
        <v>1000</v>
      </c>
      <c r="F392" s="468">
        <v>0</v>
      </c>
      <c r="G392" s="202">
        <f t="shared" si="13"/>
        <v>0</v>
      </c>
      <c r="P392" s="84"/>
      <c r="R392" s="210"/>
    </row>
    <row r="393" spans="1:256" s="29" customFormat="1" ht="13.5" customHeight="1">
      <c r="A393" s="230"/>
      <c r="B393" s="247"/>
      <c r="C393" s="246" t="s">
        <v>314</v>
      </c>
      <c r="D393" s="327">
        <f>SUM(D385:D392)</f>
        <v>74120</v>
      </c>
      <c r="E393" s="328">
        <f>SUM(E385:E392)</f>
        <v>95376</v>
      </c>
      <c r="F393" s="469">
        <f>SUM(F385:F392)</f>
        <v>31023</v>
      </c>
      <c r="G393" s="255">
        <f t="shared" si="13"/>
        <v>32.527050830397584</v>
      </c>
      <c r="O393" s="84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9" customFormat="1" ht="13.5" customHeight="1">
      <c r="A394" s="16"/>
      <c r="B394" s="69"/>
      <c r="C394" s="234"/>
      <c r="D394" s="330"/>
      <c r="E394" s="331"/>
      <c r="F394" s="332"/>
      <c r="G394" s="257"/>
      <c r="O394" s="84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9" customFormat="1" ht="12.75">
      <c r="A395" s="11" t="s">
        <v>38</v>
      </c>
      <c r="B395"/>
      <c r="C395"/>
      <c r="D395" s="15"/>
      <c r="E395" s="15"/>
      <c r="F395" s="15"/>
      <c r="G395"/>
      <c r="O395" s="84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12.75">
      <c r="A396" s="13"/>
      <c r="B396"/>
      <c r="C396"/>
      <c r="D396" s="15"/>
      <c r="E396" s="15"/>
      <c r="F396" s="15"/>
      <c r="G396"/>
      <c r="O396" s="84"/>
      <c r="P396" s="15"/>
      <c r="Q396" s="15"/>
      <c r="R396" s="213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25.5">
      <c r="A397" s="7" t="s">
        <v>11</v>
      </c>
      <c r="B397" s="86" t="s">
        <v>12</v>
      </c>
      <c r="C397" s="5" t="s">
        <v>13</v>
      </c>
      <c r="D397" s="52" t="s">
        <v>126</v>
      </c>
      <c r="E397" s="59" t="s">
        <v>127</v>
      </c>
      <c r="F397" s="5" t="s">
        <v>2</v>
      </c>
      <c r="G397" s="51" t="s">
        <v>128</v>
      </c>
      <c r="O397" s="84" t="s">
        <v>263</v>
      </c>
      <c r="P397" s="84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25.5">
      <c r="A398" s="146" t="s">
        <v>35</v>
      </c>
      <c r="B398" s="156" t="s">
        <v>33</v>
      </c>
      <c r="C398" s="162" t="s">
        <v>326</v>
      </c>
      <c r="D398" s="251">
        <v>9000</v>
      </c>
      <c r="E398" s="198">
        <v>13100</v>
      </c>
      <c r="F398" s="468">
        <v>7085</v>
      </c>
      <c r="G398" s="202">
        <f aca="true" t="shared" si="14" ref="G398:G407">F398/E398*100</f>
        <v>54.08396946564885</v>
      </c>
      <c r="O398" s="84" t="s">
        <v>265</v>
      </c>
      <c r="P398" s="84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25.5">
      <c r="A399" s="146" t="s">
        <v>35</v>
      </c>
      <c r="B399" s="147" t="s">
        <v>33</v>
      </c>
      <c r="C399" s="150" t="s">
        <v>152</v>
      </c>
      <c r="D399" s="251">
        <v>66800</v>
      </c>
      <c r="E399" s="198">
        <v>93411</v>
      </c>
      <c r="F399" s="468">
        <v>50112</v>
      </c>
      <c r="G399" s="202">
        <f t="shared" si="14"/>
        <v>53.6467867810001</v>
      </c>
      <c r="O399" s="84" t="s">
        <v>265</v>
      </c>
      <c r="P399" s="84"/>
      <c r="Q399" s="15"/>
      <c r="R399" s="212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25.5">
      <c r="A400" s="166" t="s">
        <v>35</v>
      </c>
      <c r="B400" s="161" t="s">
        <v>33</v>
      </c>
      <c r="C400" s="150" t="s">
        <v>371</v>
      </c>
      <c r="D400" s="251">
        <v>20300</v>
      </c>
      <c r="E400" s="373">
        <v>19719</v>
      </c>
      <c r="F400" s="468">
        <v>3470</v>
      </c>
      <c r="G400" s="202">
        <f t="shared" si="14"/>
        <v>17.597241239413762</v>
      </c>
      <c r="H400" s="29" t="s">
        <v>241</v>
      </c>
      <c r="O400" s="84" t="s">
        <v>267</v>
      </c>
      <c r="P400" s="8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25.5">
      <c r="A401" s="166" t="s">
        <v>35</v>
      </c>
      <c r="B401" s="161" t="s">
        <v>33</v>
      </c>
      <c r="C401" s="150" t="s">
        <v>372</v>
      </c>
      <c r="D401" s="200">
        <v>1500</v>
      </c>
      <c r="E401" s="198">
        <v>1601</v>
      </c>
      <c r="F401" s="468">
        <v>1600</v>
      </c>
      <c r="G401" s="202">
        <f t="shared" si="14"/>
        <v>99.93753903810119</v>
      </c>
      <c r="O401" s="84"/>
      <c r="P401" s="8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25.5">
      <c r="A402" s="166" t="s">
        <v>35</v>
      </c>
      <c r="B402" s="161" t="s">
        <v>33</v>
      </c>
      <c r="C402" s="150" t="s">
        <v>153</v>
      </c>
      <c r="D402" s="251">
        <v>3480</v>
      </c>
      <c r="E402" s="198">
        <v>3624</v>
      </c>
      <c r="F402" s="468">
        <v>1918</v>
      </c>
      <c r="G402" s="202">
        <f t="shared" si="14"/>
        <v>52.92494481236203</v>
      </c>
      <c r="O402" s="84" t="s">
        <v>268</v>
      </c>
      <c r="P402" s="84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16" ht="12.75">
      <c r="A403" s="146" t="s">
        <v>35</v>
      </c>
      <c r="B403" s="147">
        <v>2212</v>
      </c>
      <c r="C403" s="150" t="s">
        <v>154</v>
      </c>
      <c r="D403" s="251">
        <v>372418</v>
      </c>
      <c r="E403" s="373">
        <v>456685</v>
      </c>
      <c r="F403" s="468">
        <v>155605</v>
      </c>
      <c r="G403" s="202">
        <f t="shared" si="14"/>
        <v>34.072719708332876</v>
      </c>
      <c r="P403" s="84"/>
    </row>
    <row r="404" spans="1:16" ht="12.75">
      <c r="A404" s="146" t="s">
        <v>35</v>
      </c>
      <c r="B404" s="147" t="s">
        <v>33</v>
      </c>
      <c r="C404" s="150" t="s">
        <v>155</v>
      </c>
      <c r="D404" s="251">
        <v>11000</v>
      </c>
      <c r="E404" s="198">
        <v>11000</v>
      </c>
      <c r="F404" s="468">
        <v>3443</v>
      </c>
      <c r="G404" s="202">
        <f t="shared" si="14"/>
        <v>31.3</v>
      </c>
      <c r="P404" s="84"/>
    </row>
    <row r="405" spans="1:17" ht="12.75">
      <c r="A405" s="146" t="s">
        <v>35</v>
      </c>
      <c r="B405" s="147" t="s">
        <v>33</v>
      </c>
      <c r="C405" s="150" t="s">
        <v>156</v>
      </c>
      <c r="D405" s="251">
        <v>40900</v>
      </c>
      <c r="E405" s="373">
        <v>40300</v>
      </c>
      <c r="F405" s="468">
        <v>2094</v>
      </c>
      <c r="G405" s="202">
        <f t="shared" si="14"/>
        <v>5.196029776674938</v>
      </c>
      <c r="P405" s="84"/>
      <c r="Q405" s="172"/>
    </row>
    <row r="406" spans="1:21" ht="12.75">
      <c r="A406" s="146" t="s">
        <v>35</v>
      </c>
      <c r="B406" s="147">
        <v>3533</v>
      </c>
      <c r="C406" s="150" t="s">
        <v>388</v>
      </c>
      <c r="D406" s="251">
        <v>3000</v>
      </c>
      <c r="E406" s="198">
        <v>3000</v>
      </c>
      <c r="F406" s="468">
        <v>18</v>
      </c>
      <c r="G406" s="202">
        <f t="shared" si="14"/>
        <v>0.6</v>
      </c>
      <c r="P406" s="84"/>
      <c r="Q406" s="172"/>
      <c r="U406" s="172"/>
    </row>
    <row r="407" spans="1:17" ht="12.75">
      <c r="A407" s="146" t="s">
        <v>35</v>
      </c>
      <c r="B407" s="147" t="s">
        <v>33</v>
      </c>
      <c r="C407" s="150" t="s">
        <v>365</v>
      </c>
      <c r="D407" s="251">
        <v>21100</v>
      </c>
      <c r="E407" s="198">
        <v>17020</v>
      </c>
      <c r="F407" s="468">
        <v>1120</v>
      </c>
      <c r="G407" s="202">
        <f t="shared" si="14"/>
        <v>6.580493537015276</v>
      </c>
      <c r="P407" s="84"/>
      <c r="Q407" s="172"/>
    </row>
    <row r="408" spans="1:17" ht="12.75">
      <c r="A408" s="146" t="s">
        <v>35</v>
      </c>
      <c r="B408" s="147">
        <v>6172</v>
      </c>
      <c r="C408" s="150" t="s">
        <v>582</v>
      </c>
      <c r="D408" s="251">
        <v>25000</v>
      </c>
      <c r="E408" s="198">
        <v>54945</v>
      </c>
      <c r="F408" s="468">
        <v>1373</v>
      </c>
      <c r="G408" s="202">
        <f>F408/E408*100</f>
        <v>2.498862498862499</v>
      </c>
      <c r="P408" s="84"/>
      <c r="Q408" s="172"/>
    </row>
    <row r="409" spans="1:17" ht="12.75">
      <c r="A409" s="146" t="s">
        <v>35</v>
      </c>
      <c r="B409" s="147">
        <v>3231</v>
      </c>
      <c r="C409" s="150" t="s">
        <v>426</v>
      </c>
      <c r="D409" s="251">
        <v>0</v>
      </c>
      <c r="E409" s="198">
        <v>450</v>
      </c>
      <c r="F409" s="468">
        <v>0</v>
      </c>
      <c r="G409" s="202">
        <f>F409/E409*100</f>
        <v>0</v>
      </c>
      <c r="P409" s="84"/>
      <c r="Q409" s="172"/>
    </row>
    <row r="410" spans="1:16" ht="12.75">
      <c r="A410" s="146" t="s">
        <v>35</v>
      </c>
      <c r="B410" s="147">
        <v>2219</v>
      </c>
      <c r="C410" s="150" t="s">
        <v>465</v>
      </c>
      <c r="D410" s="251">
        <v>0</v>
      </c>
      <c r="E410" s="198">
        <v>30</v>
      </c>
      <c r="F410" s="468">
        <v>30</v>
      </c>
      <c r="G410" s="202">
        <f>F410/E410*100</f>
        <v>100</v>
      </c>
      <c r="P410" s="84"/>
    </row>
    <row r="411" spans="1:256" s="132" customFormat="1" ht="14.25" customHeight="1">
      <c r="A411" s="230"/>
      <c r="B411" s="247"/>
      <c r="C411" s="329" t="s">
        <v>315</v>
      </c>
      <c r="D411" s="327">
        <f>SUM(D398:D410)</f>
        <v>574498</v>
      </c>
      <c r="E411" s="328">
        <f>SUM(E398:E410)</f>
        <v>714885</v>
      </c>
      <c r="F411" s="469">
        <f>SUM(F398:F410)</f>
        <v>227868</v>
      </c>
      <c r="G411" s="255">
        <f>F411/E411*100</f>
        <v>31.874777062044945</v>
      </c>
      <c r="H411" s="138"/>
      <c r="I411" s="29"/>
      <c r="J411" s="29"/>
      <c r="K411" s="29"/>
      <c r="L411" s="29"/>
      <c r="M411" s="29"/>
      <c r="N411" s="29"/>
      <c r="O411" s="84"/>
      <c r="P411" s="84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32" customFormat="1" ht="14.25" customHeight="1">
      <c r="A412" s="230"/>
      <c r="B412" s="247"/>
      <c r="C412" s="363"/>
      <c r="D412" s="364"/>
      <c r="E412" s="365"/>
      <c r="F412" s="366"/>
      <c r="G412" s="367"/>
      <c r="H412" s="138"/>
      <c r="I412" s="29"/>
      <c r="J412" s="29"/>
      <c r="K412" s="29"/>
      <c r="L412" s="29"/>
      <c r="M412" s="29"/>
      <c r="N412" s="29"/>
      <c r="O412" s="84"/>
      <c r="P412" s="84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14.25" customHeight="1">
      <c r="A413" s="239"/>
      <c r="B413" s="249"/>
      <c r="C413" s="248" t="s">
        <v>316</v>
      </c>
      <c r="D413" s="242">
        <f>D393+D411</f>
        <v>648618</v>
      </c>
      <c r="E413" s="242">
        <f>E393+E411</f>
        <v>810261</v>
      </c>
      <c r="F413" s="242">
        <f>F393+F411</f>
        <v>258891</v>
      </c>
      <c r="G413" s="256">
        <f>F413/E413*100</f>
        <v>31.951556350361184</v>
      </c>
      <c r="H413" s="138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  <c r="DR413" s="84"/>
      <c r="DS413" s="84"/>
      <c r="DT413" s="84"/>
      <c r="DU413" s="84"/>
      <c r="DV413" s="84"/>
      <c r="DW413" s="84"/>
      <c r="DX413" s="84"/>
      <c r="DY413" s="84"/>
      <c r="DZ413" s="84"/>
      <c r="EA413" s="84"/>
      <c r="EB413" s="84"/>
      <c r="EC413" s="84"/>
      <c r="ED413" s="84"/>
      <c r="EE413" s="84"/>
      <c r="EF413" s="84"/>
      <c r="EG413" s="84"/>
      <c r="EH413" s="84"/>
      <c r="EI413" s="84"/>
      <c r="EJ413" s="84"/>
      <c r="EK413" s="84"/>
      <c r="EL413" s="84"/>
      <c r="EM413" s="84"/>
      <c r="EN413" s="84"/>
      <c r="EO413" s="84"/>
      <c r="EP413" s="84"/>
      <c r="EQ413" s="84"/>
      <c r="ER413" s="84"/>
      <c r="ES413" s="84"/>
      <c r="ET413" s="84"/>
      <c r="EU413" s="84"/>
      <c r="EV413" s="84"/>
      <c r="EW413" s="84"/>
      <c r="EX413" s="84"/>
      <c r="EY413" s="84"/>
      <c r="EZ413" s="84"/>
      <c r="FA413" s="84"/>
      <c r="FB413" s="84"/>
      <c r="FC413" s="84"/>
      <c r="FD413" s="84"/>
      <c r="FE413" s="84"/>
      <c r="FF413" s="84"/>
      <c r="FG413" s="84"/>
      <c r="FH413" s="84"/>
      <c r="FI413" s="84"/>
      <c r="FJ413" s="84"/>
      <c r="FK413" s="84"/>
      <c r="FL413" s="84"/>
      <c r="FM413" s="84"/>
      <c r="FN413" s="84"/>
      <c r="FO413" s="84"/>
      <c r="FP413" s="84"/>
      <c r="FQ413" s="84"/>
      <c r="FR413" s="84"/>
      <c r="FS413" s="84"/>
      <c r="FT413" s="84"/>
      <c r="FU413" s="84"/>
      <c r="FV413" s="84"/>
      <c r="FW413" s="84"/>
      <c r="FX413" s="84"/>
      <c r="FY413" s="84"/>
      <c r="FZ413" s="84"/>
      <c r="GA413" s="84"/>
      <c r="GB413" s="84"/>
      <c r="GC413" s="84"/>
      <c r="GD413" s="84"/>
      <c r="GE413" s="84"/>
      <c r="GF413" s="84"/>
      <c r="GG413" s="84"/>
      <c r="GH413" s="84"/>
      <c r="GI413" s="84"/>
      <c r="GJ413" s="84"/>
      <c r="GK413" s="84"/>
      <c r="GL413" s="84"/>
      <c r="GM413" s="84"/>
      <c r="GN413" s="84"/>
      <c r="GO413" s="84"/>
      <c r="GP413" s="84"/>
      <c r="GQ413" s="84"/>
      <c r="GR413" s="84"/>
      <c r="GS413" s="84"/>
      <c r="GT413" s="84"/>
      <c r="GU413" s="84"/>
      <c r="GV413" s="84"/>
      <c r="GW413" s="84"/>
      <c r="GX413" s="84"/>
      <c r="GY413" s="84"/>
      <c r="GZ413" s="84"/>
      <c r="HA413" s="84"/>
      <c r="HB413" s="84"/>
      <c r="HC413" s="84"/>
      <c r="HD413" s="84"/>
      <c r="HE413" s="84"/>
      <c r="HF413" s="84"/>
      <c r="HG413" s="84"/>
      <c r="HH413" s="84"/>
      <c r="HI413" s="84"/>
      <c r="HJ413" s="84"/>
      <c r="HK413" s="84"/>
      <c r="HL413" s="84"/>
      <c r="HM413" s="84"/>
      <c r="HN413" s="84"/>
      <c r="HO413" s="84"/>
      <c r="HP413" s="84"/>
      <c r="HQ413" s="84"/>
      <c r="HR413" s="84"/>
      <c r="HS413" s="84"/>
      <c r="HT413" s="84"/>
      <c r="HU413" s="84"/>
      <c r="HV413" s="84"/>
      <c r="HW413" s="84"/>
      <c r="HX413" s="84"/>
      <c r="HY413" s="84"/>
      <c r="HZ413" s="84"/>
      <c r="IA413" s="84"/>
      <c r="IB413" s="84"/>
      <c r="IC413" s="84"/>
      <c r="ID413" s="84"/>
      <c r="IE413" s="84"/>
      <c r="IF413" s="84"/>
      <c r="IG413" s="84"/>
      <c r="IH413" s="84"/>
      <c r="II413" s="84"/>
      <c r="IJ413" s="84"/>
      <c r="IK413" s="84"/>
      <c r="IL413" s="84"/>
      <c r="IM413" s="84"/>
      <c r="IN413" s="84"/>
      <c r="IO413" s="84"/>
      <c r="IP413" s="84"/>
      <c r="IQ413" s="84"/>
      <c r="IR413" s="84"/>
      <c r="IS413" s="84"/>
      <c r="IT413" s="84"/>
      <c r="IU413" s="84"/>
      <c r="IV413" s="84"/>
    </row>
    <row r="414" spans="1:256" s="29" customFormat="1" ht="16.5" customHeight="1">
      <c r="A414" s="16"/>
      <c r="B414" s="69"/>
      <c r="C414" s="234"/>
      <c r="D414" s="235"/>
      <c r="E414" s="236"/>
      <c r="F414" s="237"/>
      <c r="G414" s="31"/>
      <c r="O414" s="84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9" customFormat="1" ht="15.75">
      <c r="A415" s="74" t="s">
        <v>64</v>
      </c>
      <c r="D415" s="84"/>
      <c r="E415" s="84"/>
      <c r="F415" s="84"/>
      <c r="O415" s="84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2:256" s="29" customFormat="1" ht="12.75">
      <c r="B416"/>
      <c r="C416"/>
      <c r="D416" s="15"/>
      <c r="E416" s="15"/>
      <c r="F416" s="15"/>
      <c r="G416"/>
      <c r="O416" s="84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9" customFormat="1" ht="12.75">
      <c r="A417" s="65" t="s">
        <v>37</v>
      </c>
      <c r="B417"/>
      <c r="C417"/>
      <c r="D417" s="15"/>
      <c r="E417" s="15"/>
      <c r="F417" s="15"/>
      <c r="G417"/>
      <c r="O417" s="84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2:256" s="29" customFormat="1" ht="12.75">
      <c r="B418"/>
      <c r="C418"/>
      <c r="D418" s="15"/>
      <c r="E418" s="15"/>
      <c r="F418" s="15"/>
      <c r="G418"/>
      <c r="O418" s="84" t="s">
        <v>269</v>
      </c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9" customFormat="1" ht="25.5">
      <c r="A419" s="7" t="s">
        <v>11</v>
      </c>
      <c r="B419" s="7" t="s">
        <v>12</v>
      </c>
      <c r="C419" s="5" t="s">
        <v>13</v>
      </c>
      <c r="D419" s="52" t="s">
        <v>126</v>
      </c>
      <c r="E419" s="59" t="s">
        <v>127</v>
      </c>
      <c r="F419" s="5" t="s">
        <v>2</v>
      </c>
      <c r="G419" s="51" t="s">
        <v>128</v>
      </c>
      <c r="O419" s="84" t="s">
        <v>269</v>
      </c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15" ht="12.75">
      <c r="A420" s="146" t="s">
        <v>65</v>
      </c>
      <c r="B420" s="147">
        <v>2139</v>
      </c>
      <c r="C420" s="150" t="s">
        <v>100</v>
      </c>
      <c r="D420" s="192">
        <v>2950</v>
      </c>
      <c r="E420" s="187">
        <v>2950</v>
      </c>
      <c r="F420" s="431">
        <v>432</v>
      </c>
      <c r="G420" s="36">
        <f aca="true" t="shared" si="15" ref="G420:G425">F420/E420*100</f>
        <v>14.64406779661017</v>
      </c>
      <c r="H420" s="29"/>
      <c r="O420" s="172"/>
    </row>
    <row r="421" spans="1:18" ht="12.75">
      <c r="A421" s="146" t="s">
        <v>65</v>
      </c>
      <c r="B421" s="147">
        <v>2140</v>
      </c>
      <c r="C421" s="150" t="s">
        <v>67</v>
      </c>
      <c r="D421" s="192">
        <v>4620</v>
      </c>
      <c r="E421" s="187">
        <v>4620</v>
      </c>
      <c r="F421" s="431">
        <v>2573</v>
      </c>
      <c r="G421" s="36">
        <f t="shared" si="15"/>
        <v>55.692640692640694</v>
      </c>
      <c r="H421" s="29"/>
      <c r="R421" s="173"/>
    </row>
    <row r="422" spans="1:256" s="13" customFormat="1" ht="25.5">
      <c r="A422" s="166" t="s">
        <v>65</v>
      </c>
      <c r="B422" s="161">
        <v>2199</v>
      </c>
      <c r="C422" s="150" t="s">
        <v>66</v>
      </c>
      <c r="D422" s="200">
        <v>750</v>
      </c>
      <c r="E422" s="198">
        <v>750</v>
      </c>
      <c r="F422" s="373">
        <v>241</v>
      </c>
      <c r="G422" s="202">
        <f t="shared" si="15"/>
        <v>32.13333333333333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13" customFormat="1" ht="25.5">
      <c r="A423" s="166" t="s">
        <v>65</v>
      </c>
      <c r="B423" s="161">
        <v>3699</v>
      </c>
      <c r="C423" s="150" t="s">
        <v>471</v>
      </c>
      <c r="D423" s="341">
        <v>72000</v>
      </c>
      <c r="E423" s="342">
        <v>48270</v>
      </c>
      <c r="F423" s="396">
        <v>27128</v>
      </c>
      <c r="G423" s="202">
        <f t="shared" si="15"/>
        <v>56.20053863683447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13" customFormat="1" ht="12.75">
      <c r="A424" s="146" t="s">
        <v>148</v>
      </c>
      <c r="B424" s="147">
        <v>5311</v>
      </c>
      <c r="C424" s="150" t="s">
        <v>401</v>
      </c>
      <c r="D424" s="192">
        <v>1514</v>
      </c>
      <c r="E424" s="187">
        <v>1514</v>
      </c>
      <c r="F424" s="431">
        <v>0</v>
      </c>
      <c r="G424" s="202">
        <f t="shared" si="15"/>
        <v>0</v>
      </c>
      <c r="O424" s="84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12.75">
      <c r="A425" s="230"/>
      <c r="B425" s="247"/>
      <c r="C425" s="246" t="s">
        <v>314</v>
      </c>
      <c r="D425" s="231">
        <f>SUM(D420:D424)</f>
        <v>81834</v>
      </c>
      <c r="E425" s="232">
        <f>SUM(E420:E424)</f>
        <v>58104</v>
      </c>
      <c r="F425" s="265">
        <f>SUM(F420:F424)</f>
        <v>30374</v>
      </c>
      <c r="G425" s="123">
        <f t="shared" si="15"/>
        <v>52.275230620955526</v>
      </c>
    </row>
    <row r="426" spans="1:7" ht="12.75">
      <c r="A426" s="16"/>
      <c r="B426" s="69"/>
      <c r="C426" s="234"/>
      <c r="D426" s="235"/>
      <c r="E426" s="236"/>
      <c r="F426" s="298"/>
      <c r="G426" s="126"/>
    </row>
    <row r="427" spans="1:2" ht="12.75">
      <c r="A427" s="43" t="s">
        <v>38</v>
      </c>
      <c r="B427" s="14"/>
    </row>
    <row r="428" spans="1:4" ht="12.75">
      <c r="A428" s="68"/>
      <c r="B428" s="14"/>
      <c r="D428" s="15" t="s">
        <v>319</v>
      </c>
    </row>
    <row r="429" spans="1:16" ht="25.5">
      <c r="A429" s="7" t="s">
        <v>11</v>
      </c>
      <c r="B429" s="7" t="s">
        <v>12</v>
      </c>
      <c r="C429" s="5" t="s">
        <v>13</v>
      </c>
      <c r="D429" s="52" t="s">
        <v>126</v>
      </c>
      <c r="E429" s="59" t="s">
        <v>127</v>
      </c>
      <c r="F429" s="5" t="s">
        <v>2</v>
      </c>
      <c r="G429" s="51" t="s">
        <v>128</v>
      </c>
      <c r="P429" s="172"/>
    </row>
    <row r="430" spans="1:16" ht="12.75">
      <c r="A430" s="146" t="s">
        <v>65</v>
      </c>
      <c r="B430" s="147">
        <v>3636</v>
      </c>
      <c r="C430" s="150" t="s">
        <v>391</v>
      </c>
      <c r="D430" s="192">
        <v>0</v>
      </c>
      <c r="E430" s="187">
        <v>5000</v>
      </c>
      <c r="F430" s="431">
        <v>0</v>
      </c>
      <c r="G430" s="36">
        <f>F430/E430*100</f>
        <v>0</v>
      </c>
      <c r="P430" s="172"/>
    </row>
    <row r="431" spans="1:16" ht="25.5">
      <c r="A431" s="450" t="s">
        <v>65</v>
      </c>
      <c r="B431" s="161">
        <v>3699</v>
      </c>
      <c r="C431" s="417" t="s">
        <v>471</v>
      </c>
      <c r="D431" s="341">
        <v>0</v>
      </c>
      <c r="E431" s="342">
        <v>23926</v>
      </c>
      <c r="F431" s="396">
        <v>10545</v>
      </c>
      <c r="G431" s="202">
        <f>F431/E431*100</f>
        <v>44.0733929616317</v>
      </c>
      <c r="P431" s="172"/>
    </row>
    <row r="432" spans="1:16" ht="12.75">
      <c r="A432" s="230" t="s">
        <v>53</v>
      </c>
      <c r="B432" s="147">
        <v>3635</v>
      </c>
      <c r="C432" s="150" t="s">
        <v>400</v>
      </c>
      <c r="D432" s="192">
        <v>6000</v>
      </c>
      <c r="E432" s="187">
        <v>6000</v>
      </c>
      <c r="F432" s="431">
        <v>1661</v>
      </c>
      <c r="G432" s="202">
        <f>F432/E432*100</f>
        <v>27.683333333333334</v>
      </c>
      <c r="P432" s="172"/>
    </row>
    <row r="433" spans="1:16" ht="12.75">
      <c r="A433" s="450" t="s">
        <v>148</v>
      </c>
      <c r="B433" s="161">
        <v>5311</v>
      </c>
      <c r="C433" s="150" t="s">
        <v>401</v>
      </c>
      <c r="D433" s="341">
        <v>0</v>
      </c>
      <c r="E433" s="342">
        <v>29</v>
      </c>
      <c r="F433" s="396">
        <v>29</v>
      </c>
      <c r="G433" s="202">
        <f>F433/E433*100</f>
        <v>100</v>
      </c>
      <c r="P433" s="172"/>
    </row>
    <row r="434" spans="1:7" ht="12.75">
      <c r="A434" s="230"/>
      <c r="B434" s="247"/>
      <c r="C434" s="246" t="s">
        <v>314</v>
      </c>
      <c r="D434" s="362">
        <f>SUM(D430:D433)</f>
        <v>6000</v>
      </c>
      <c r="E434" s="362">
        <f>SUM(E430:E433)</f>
        <v>34955</v>
      </c>
      <c r="F434" s="470">
        <f>SUM(F430:F433)</f>
        <v>12235</v>
      </c>
      <c r="G434" s="123">
        <f>F434/E434*100</f>
        <v>35.00214561579173</v>
      </c>
    </row>
    <row r="435" spans="1:7" ht="12.75">
      <c r="A435" s="230"/>
      <c r="B435" s="247"/>
      <c r="C435" s="391"/>
      <c r="D435" s="392"/>
      <c r="E435" s="392"/>
      <c r="F435" s="393"/>
      <c r="G435" s="394"/>
    </row>
    <row r="436" spans="1:7" ht="12.75">
      <c r="A436" s="239"/>
      <c r="B436" s="249"/>
      <c r="C436" s="248" t="s">
        <v>353</v>
      </c>
      <c r="D436" s="240">
        <f>D425+D434</f>
        <v>87834</v>
      </c>
      <c r="E436" s="241">
        <f>E425+E434</f>
        <v>93059</v>
      </c>
      <c r="F436" s="242">
        <f>F425+F434</f>
        <v>42609</v>
      </c>
      <c r="G436" s="27">
        <f>F436/E436*100</f>
        <v>45.78708131400509</v>
      </c>
    </row>
    <row r="437" spans="1:7" ht="12.75">
      <c r="A437" s="16"/>
      <c r="B437" s="69"/>
      <c r="C437" s="234"/>
      <c r="G437" s="15"/>
    </row>
    <row r="438" spans="1:7" ht="15.75">
      <c r="A438" s="74" t="s">
        <v>384</v>
      </c>
      <c r="B438" s="29"/>
      <c r="C438" s="29"/>
      <c r="G438" s="15"/>
    </row>
    <row r="439" spans="1:7" ht="12.75">
      <c r="A439" s="16"/>
      <c r="B439" s="69"/>
      <c r="C439" s="234"/>
      <c r="G439" s="15"/>
    </row>
    <row r="440" spans="1:7" ht="12.75">
      <c r="A440" s="78" t="s">
        <v>37</v>
      </c>
      <c r="B440" s="14"/>
      <c r="G440" s="15"/>
    </row>
    <row r="441" spans="1:4" ht="12.75">
      <c r="A441" s="68"/>
      <c r="B441" s="14"/>
      <c r="D441" s="15" t="s">
        <v>319</v>
      </c>
    </row>
    <row r="442" spans="1:16" ht="25.5">
      <c r="A442" s="7" t="s">
        <v>11</v>
      </c>
      <c r="B442" s="7" t="s">
        <v>12</v>
      </c>
      <c r="C442" s="5" t="s">
        <v>13</v>
      </c>
      <c r="D442" s="52" t="s">
        <v>126</v>
      </c>
      <c r="E442" s="59" t="s">
        <v>127</v>
      </c>
      <c r="F442" s="5" t="s">
        <v>2</v>
      </c>
      <c r="G442" s="51" t="s">
        <v>128</v>
      </c>
      <c r="P442" s="172"/>
    </row>
    <row r="443" spans="1:16" ht="12.75">
      <c r="A443" s="146" t="s">
        <v>92</v>
      </c>
      <c r="B443" s="147">
        <v>3636</v>
      </c>
      <c r="C443" s="150" t="s">
        <v>165</v>
      </c>
      <c r="D443" s="192">
        <v>3420</v>
      </c>
      <c r="E443" s="187">
        <v>5793</v>
      </c>
      <c r="F443" s="431">
        <v>2727</v>
      </c>
      <c r="G443" s="36">
        <f>F443/E443*100</f>
        <v>47.07405489383739</v>
      </c>
      <c r="P443" s="172"/>
    </row>
    <row r="444" spans="1:16" ht="12.75">
      <c r="A444" s="146" t="s">
        <v>92</v>
      </c>
      <c r="B444" s="147">
        <v>6113</v>
      </c>
      <c r="C444" s="150" t="s">
        <v>86</v>
      </c>
      <c r="D444" s="192">
        <v>0</v>
      </c>
      <c r="E444" s="187">
        <v>210</v>
      </c>
      <c r="F444" s="431">
        <v>210</v>
      </c>
      <c r="G444" s="36">
        <f>F444/E444*100</f>
        <v>100</v>
      </c>
      <c r="P444" s="172"/>
    </row>
    <row r="445" spans="1:16" ht="12.75">
      <c r="A445" s="166" t="s">
        <v>92</v>
      </c>
      <c r="B445" s="159">
        <v>6172</v>
      </c>
      <c r="C445" s="150" t="s">
        <v>91</v>
      </c>
      <c r="D445" s="200">
        <v>12500</v>
      </c>
      <c r="E445" s="200">
        <v>12500</v>
      </c>
      <c r="F445" s="373">
        <v>5652</v>
      </c>
      <c r="G445" s="36">
        <f>F445/E445*100</f>
        <v>45.216</v>
      </c>
      <c r="P445" s="172"/>
    </row>
    <row r="446" spans="1:7" ht="12.75">
      <c r="A446" s="230"/>
      <c r="B446" s="247"/>
      <c r="C446" s="246" t="s">
        <v>314</v>
      </c>
      <c r="D446" s="362">
        <f>SUM(D443:D445)</f>
        <v>15920</v>
      </c>
      <c r="E446" s="362">
        <f>SUM(E443:E445)</f>
        <v>18503</v>
      </c>
      <c r="F446" s="470">
        <f>SUM(F443:F445)</f>
        <v>8589</v>
      </c>
      <c r="G446" s="123">
        <f>F446/E446*100</f>
        <v>46.419499540615035</v>
      </c>
    </row>
    <row r="447" spans="1:7" ht="12.75">
      <c r="A447" s="16"/>
      <c r="B447" s="69"/>
      <c r="C447" s="234"/>
      <c r="D447" s="235"/>
      <c r="E447" s="236"/>
      <c r="F447" s="298"/>
      <c r="G447" s="31"/>
    </row>
    <row r="448" spans="1:7" ht="12.75">
      <c r="A448" s="43" t="s">
        <v>38</v>
      </c>
      <c r="B448" s="19"/>
      <c r="C448" s="42"/>
      <c r="D448" s="57"/>
      <c r="E448" s="61"/>
      <c r="F448" s="54"/>
      <c r="G448" s="38"/>
    </row>
    <row r="449" spans="1:7" ht="12.75">
      <c r="A449" s="16"/>
      <c r="B449" s="19"/>
      <c r="C449" s="42"/>
      <c r="D449" s="57"/>
      <c r="E449" s="61"/>
      <c r="F449" s="54"/>
      <c r="G449" s="38"/>
    </row>
    <row r="450" spans="1:7" ht="25.5">
      <c r="A450" s="7" t="s">
        <v>11</v>
      </c>
      <c r="B450" s="7" t="s">
        <v>12</v>
      </c>
      <c r="C450" s="5" t="s">
        <v>13</v>
      </c>
      <c r="D450" s="52" t="s">
        <v>126</v>
      </c>
      <c r="E450" s="59" t="s">
        <v>127</v>
      </c>
      <c r="F450" s="5" t="s">
        <v>2</v>
      </c>
      <c r="G450" s="51" t="s">
        <v>128</v>
      </c>
    </row>
    <row r="451" spans="1:7" ht="12.75">
      <c r="A451" s="146" t="s">
        <v>92</v>
      </c>
      <c r="B451" s="147">
        <v>3636</v>
      </c>
      <c r="C451" s="150" t="s">
        <v>165</v>
      </c>
      <c r="D451" s="192">
        <v>1030</v>
      </c>
      <c r="E451" s="187">
        <v>1030</v>
      </c>
      <c r="F451" s="524">
        <v>222</v>
      </c>
      <c r="G451" s="36">
        <f>F451/E451*100</f>
        <v>21.553398058252426</v>
      </c>
    </row>
    <row r="452" spans="1:7" ht="12.75">
      <c r="A452" s="146" t="s">
        <v>92</v>
      </c>
      <c r="B452" s="147">
        <v>6172</v>
      </c>
      <c r="C452" s="150" t="s">
        <v>91</v>
      </c>
      <c r="D452" s="192">
        <v>6000</v>
      </c>
      <c r="E452" s="187">
        <v>6000</v>
      </c>
      <c r="F452" s="524">
        <v>2741</v>
      </c>
      <c r="G452" s="36">
        <f>F452/E452*100</f>
        <v>45.68333333333333</v>
      </c>
    </row>
    <row r="453" spans="1:7" ht="12.75">
      <c r="A453" s="230"/>
      <c r="B453" s="247"/>
      <c r="C453" s="329" t="s">
        <v>315</v>
      </c>
      <c r="D453" s="327">
        <f>SUM(D451:D452)</f>
        <v>7030</v>
      </c>
      <c r="E453" s="328">
        <f>SUM(E451:E452)</f>
        <v>7030</v>
      </c>
      <c r="F453" s="469">
        <f>SUM(F451:F452)</f>
        <v>2963</v>
      </c>
      <c r="G453" s="255">
        <f>F453/E453*100</f>
        <v>42.147937411095306</v>
      </c>
    </row>
    <row r="454" spans="1:7" ht="12.75">
      <c r="A454" s="16"/>
      <c r="B454" s="69"/>
      <c r="C454" s="234"/>
      <c r="D454" s="235"/>
      <c r="E454" s="236"/>
      <c r="F454" s="298"/>
      <c r="G454" s="126"/>
    </row>
    <row r="455" spans="1:256" s="13" customFormat="1" ht="12.75">
      <c r="A455" s="239"/>
      <c r="B455" s="249"/>
      <c r="C455" s="248" t="s">
        <v>316</v>
      </c>
      <c r="D455" s="240">
        <f>D446+D453</f>
        <v>22950</v>
      </c>
      <c r="E455" s="241">
        <f>E446+E453</f>
        <v>25533</v>
      </c>
      <c r="F455" s="242">
        <f>F446+F453</f>
        <v>11552</v>
      </c>
      <c r="G455" s="27">
        <f>F455/E455*100</f>
        <v>45.243410488387575</v>
      </c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13" customFormat="1" ht="12.75">
      <c r="A456" s="299"/>
      <c r="B456" s="300"/>
      <c r="C456" s="301"/>
      <c r="D456" s="302"/>
      <c r="E456" s="303"/>
      <c r="F456" s="298"/>
      <c r="G456" s="356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13" customFormat="1" ht="15.75">
      <c r="A457" s="74" t="s">
        <v>476</v>
      </c>
      <c r="B457" s="29"/>
      <c r="C457" s="29"/>
      <c r="D457" s="302"/>
      <c r="E457" s="303"/>
      <c r="F457" s="298"/>
      <c r="G457" s="356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13" customFormat="1" ht="12.75">
      <c r="A458" s="299"/>
      <c r="B458" s="300"/>
      <c r="C458" s="301"/>
      <c r="D458" s="302"/>
      <c r="E458" s="303"/>
      <c r="F458" s="298"/>
      <c r="G458" s="356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" ht="12.75">
      <c r="A459" s="78" t="s">
        <v>37</v>
      </c>
      <c r="B459" s="14"/>
    </row>
    <row r="460" spans="1:4" ht="12.75">
      <c r="A460" s="68"/>
      <c r="B460" s="14"/>
      <c r="D460" s="15" t="s">
        <v>319</v>
      </c>
    </row>
    <row r="461" spans="1:16" ht="25.5">
      <c r="A461" s="7" t="s">
        <v>11</v>
      </c>
      <c r="B461" s="7" t="s">
        <v>12</v>
      </c>
      <c r="C461" s="5" t="s">
        <v>13</v>
      </c>
      <c r="D461" s="52" t="s">
        <v>126</v>
      </c>
      <c r="E461" s="59" t="s">
        <v>127</v>
      </c>
      <c r="F461" s="5" t="s">
        <v>2</v>
      </c>
      <c r="G461" s="51" t="s">
        <v>128</v>
      </c>
      <c r="P461" s="172"/>
    </row>
    <row r="462" spans="1:16" ht="12.75">
      <c r="A462" s="146" t="s">
        <v>362</v>
      </c>
      <c r="B462" s="147">
        <v>3636</v>
      </c>
      <c r="C462" s="150" t="s">
        <v>165</v>
      </c>
      <c r="D462" s="192">
        <v>161</v>
      </c>
      <c r="E462" s="187">
        <v>161</v>
      </c>
      <c r="F462" s="431">
        <v>1</v>
      </c>
      <c r="G462" s="36">
        <f>F462/E462*100</f>
        <v>0.6211180124223602</v>
      </c>
      <c r="P462" s="172"/>
    </row>
    <row r="463" spans="1:7" ht="12.75">
      <c r="A463" s="230"/>
      <c r="B463" s="247"/>
      <c r="C463" s="246" t="s">
        <v>314</v>
      </c>
      <c r="D463" s="362">
        <f>SUM(D462:D462)</f>
        <v>161</v>
      </c>
      <c r="E463" s="362">
        <f>SUM(E462:E462)</f>
        <v>161</v>
      </c>
      <c r="F463" s="470">
        <f>SUM(F462:F462)</f>
        <v>1</v>
      </c>
      <c r="G463" s="123">
        <f>F463/E463*100</f>
        <v>0.6211180124223602</v>
      </c>
    </row>
    <row r="464" spans="1:256" s="13" customFormat="1" ht="12.75">
      <c r="A464" s="299"/>
      <c r="B464" s="300"/>
      <c r="C464" s="301"/>
      <c r="D464" s="302"/>
      <c r="E464" s="303"/>
      <c r="F464" s="298"/>
      <c r="G464" s="356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13" customFormat="1" ht="12.75">
      <c r="A465" s="239"/>
      <c r="B465" s="249"/>
      <c r="C465" s="248" t="s">
        <v>316</v>
      </c>
      <c r="D465" s="240">
        <f>D456+D463</f>
        <v>161</v>
      </c>
      <c r="E465" s="241">
        <f>E456+E463</f>
        <v>161</v>
      </c>
      <c r="F465" s="242">
        <f>F456+F463</f>
        <v>1</v>
      </c>
      <c r="G465" s="27">
        <f>F465/E465*100</f>
        <v>0.6211180124223602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13" customFormat="1" ht="12.75">
      <c r="A466" s="299"/>
      <c r="B466" s="300"/>
      <c r="C466" s="301"/>
      <c r="D466" s="302"/>
      <c r="E466" s="303"/>
      <c r="F466" s="298"/>
      <c r="G466" s="356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9" customFormat="1" ht="25.5" customHeight="1">
      <c r="A467" s="74" t="s">
        <v>93</v>
      </c>
      <c r="D467" s="84"/>
      <c r="E467" s="84"/>
      <c r="F467" s="84"/>
      <c r="O467" s="84"/>
      <c r="P467" s="15"/>
      <c r="Q467" s="15"/>
      <c r="R467" s="172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ht="12.75">
      <c r="R468" s="172"/>
    </row>
    <row r="469" spans="1:7" ht="25.5">
      <c r="A469" s="7" t="s">
        <v>11</v>
      </c>
      <c r="B469" s="7" t="s">
        <v>12</v>
      </c>
      <c r="C469" s="5" t="s">
        <v>13</v>
      </c>
      <c r="D469" s="52" t="s">
        <v>126</v>
      </c>
      <c r="E469" s="59" t="s">
        <v>127</v>
      </c>
      <c r="F469" s="5" t="s">
        <v>2</v>
      </c>
      <c r="G469" s="51" t="s">
        <v>128</v>
      </c>
    </row>
    <row r="470" spans="1:7" ht="25.5">
      <c r="A470" s="166" t="s">
        <v>87</v>
      </c>
      <c r="B470" s="161">
        <v>6409</v>
      </c>
      <c r="C470" s="162" t="s">
        <v>321</v>
      </c>
      <c r="D470" s="251">
        <v>89748</v>
      </c>
      <c r="E470" s="525">
        <v>41155</v>
      </c>
      <c r="F470" s="377" t="s">
        <v>313</v>
      </c>
      <c r="G470" s="36" t="s">
        <v>313</v>
      </c>
    </row>
    <row r="471" spans="1:7" ht="25.5">
      <c r="A471" s="166" t="s">
        <v>87</v>
      </c>
      <c r="B471" s="161">
        <v>6409</v>
      </c>
      <c r="C471" s="162" t="s">
        <v>322</v>
      </c>
      <c r="D471" s="251">
        <v>30000</v>
      </c>
      <c r="E471" s="525">
        <v>16365</v>
      </c>
      <c r="F471" s="377" t="s">
        <v>313</v>
      </c>
      <c r="G471" s="36" t="s">
        <v>313</v>
      </c>
    </row>
    <row r="472" spans="1:7" ht="25.5" customHeight="1">
      <c r="A472" s="166" t="s">
        <v>87</v>
      </c>
      <c r="B472" s="161">
        <v>6409</v>
      </c>
      <c r="C472" s="162" t="s">
        <v>472</v>
      </c>
      <c r="D472" s="251">
        <v>8000</v>
      </c>
      <c r="E472" s="525">
        <v>8530</v>
      </c>
      <c r="F472" s="377" t="s">
        <v>313</v>
      </c>
      <c r="G472" s="36" t="s">
        <v>313</v>
      </c>
    </row>
    <row r="473" spans="1:7" ht="12.75">
      <c r="A473" s="239"/>
      <c r="B473" s="249"/>
      <c r="C473" s="248" t="s">
        <v>316</v>
      </c>
      <c r="D473" s="240">
        <f>SUM(D470:D472)</f>
        <v>127748</v>
      </c>
      <c r="E473" s="241">
        <f>SUM(E470:E472)</f>
        <v>66050</v>
      </c>
      <c r="F473" s="242">
        <f>SUM(F470:F472)</f>
        <v>0</v>
      </c>
      <c r="G473" s="27">
        <f>F473/E473*100</f>
        <v>0</v>
      </c>
    </row>
    <row r="475" spans="1:3" ht="15.75">
      <c r="A475" s="74" t="s">
        <v>327</v>
      </c>
      <c r="B475" s="2"/>
      <c r="C475" s="2"/>
    </row>
    <row r="476" spans="1:19" ht="15.75">
      <c r="A476" s="74"/>
      <c r="B476" s="2"/>
      <c r="C476" s="2"/>
      <c r="S476" s="172"/>
    </row>
    <row r="477" spans="1:7" ht="25.5">
      <c r="A477" s="7" t="s">
        <v>11</v>
      </c>
      <c r="B477" s="7" t="s">
        <v>12</v>
      </c>
      <c r="C477" s="5" t="s">
        <v>13</v>
      </c>
      <c r="D477" s="52" t="s">
        <v>126</v>
      </c>
      <c r="E477" s="59" t="s">
        <v>127</v>
      </c>
      <c r="F477" s="5" t="s">
        <v>2</v>
      </c>
      <c r="G477" s="51" t="s">
        <v>128</v>
      </c>
    </row>
    <row r="478" spans="1:7" ht="12.75">
      <c r="A478" s="166" t="s">
        <v>87</v>
      </c>
      <c r="B478" s="161">
        <v>6402</v>
      </c>
      <c r="C478" s="162" t="s">
        <v>385</v>
      </c>
      <c r="D478" s="200">
        <v>0</v>
      </c>
      <c r="E478" s="198">
        <v>26163</v>
      </c>
      <c r="F478" s="396">
        <v>26511</v>
      </c>
      <c r="G478" s="36">
        <f>F478/E478*100</f>
        <v>101.3301226923518</v>
      </c>
    </row>
    <row r="480" spans="1:3" ht="12.75">
      <c r="A480" s="602"/>
      <c r="B480" s="602"/>
      <c r="C480" s="602"/>
    </row>
    <row r="481" spans="1:7" ht="12.75">
      <c r="A481" s="603" t="s">
        <v>341</v>
      </c>
      <c r="B481" s="604"/>
      <c r="C481" s="605"/>
      <c r="D481" s="241">
        <f>D27</f>
        <v>6780491</v>
      </c>
      <c r="E481" s="241">
        <f>E27</f>
        <v>7418602</v>
      </c>
      <c r="F481" s="241">
        <f>F27</f>
        <v>4454306</v>
      </c>
      <c r="G481" s="420">
        <f>G27</f>
        <v>60.04239073615217</v>
      </c>
    </row>
  </sheetData>
  <mergeCells count="57">
    <mergeCell ref="A480:C480"/>
    <mergeCell ref="A481:C481"/>
    <mergeCell ref="A254:C254"/>
    <mergeCell ref="A278:C278"/>
    <mergeCell ref="A279:C279"/>
    <mergeCell ref="A341:D341"/>
    <mergeCell ref="A342:D342"/>
    <mergeCell ref="A329:E329"/>
    <mergeCell ref="A372:G372"/>
    <mergeCell ref="A9:C9"/>
    <mergeCell ref="H130:L130"/>
    <mergeCell ref="A131:C131"/>
    <mergeCell ref="A16:C16"/>
    <mergeCell ref="A32:B32"/>
    <mergeCell ref="A20:C20"/>
    <mergeCell ref="A26:C26"/>
    <mergeCell ref="A93:C93"/>
    <mergeCell ref="A76:A92"/>
    <mergeCell ref="A72:C72"/>
    <mergeCell ref="A14:C14"/>
    <mergeCell ref="A1:G1"/>
    <mergeCell ref="A24:C24"/>
    <mergeCell ref="A27:C27"/>
    <mergeCell ref="A5:C5"/>
    <mergeCell ref="A6:C6"/>
    <mergeCell ref="A7:C7"/>
    <mergeCell ref="A8:C8"/>
    <mergeCell ref="A22:C22"/>
    <mergeCell ref="A23:C23"/>
    <mergeCell ref="A11:C11"/>
    <mergeCell ref="A10:C10"/>
    <mergeCell ref="A12:C12"/>
    <mergeCell ref="A13:C13"/>
    <mergeCell ref="A17:C17"/>
    <mergeCell ref="A15:C15"/>
    <mergeCell ref="A320:C320"/>
    <mergeCell ref="A321:C321"/>
    <mergeCell ref="A18:C18"/>
    <mergeCell ref="A60:A71"/>
    <mergeCell ref="A98:A108"/>
    <mergeCell ref="A94:G95"/>
    <mergeCell ref="A165:D165"/>
    <mergeCell ref="A138:C138"/>
    <mergeCell ref="A25:C25"/>
    <mergeCell ref="A96:G96"/>
    <mergeCell ref="A43:C43"/>
    <mergeCell ref="A56:B56"/>
    <mergeCell ref="A114:A130"/>
    <mergeCell ref="A109:C109"/>
    <mergeCell ref="A340:D340"/>
    <mergeCell ref="A162:D162"/>
    <mergeCell ref="A163:D163"/>
    <mergeCell ref="A164:D164"/>
    <mergeCell ref="A161:D161"/>
    <mergeCell ref="A277:C277"/>
    <mergeCell ref="A168:C168"/>
    <mergeCell ref="A195:C195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&amp;C&amp;P</oddFooter>
  </headerFooter>
  <rowBreaks count="9" manualBreakCount="9">
    <brk id="52" max="6" man="1"/>
    <brk id="93" max="6" man="1"/>
    <brk id="144" max="6" man="1"/>
    <brk id="203" max="6" man="1"/>
    <brk id="257" max="6" man="1"/>
    <brk id="312" max="6" man="1"/>
    <brk id="370" max="6" man="1"/>
    <brk id="413" max="6" man="1"/>
    <brk id="4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58">
      <selection activeCell="K8" sqref="K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79" t="s">
        <v>595</v>
      </c>
      <c r="B1" s="579"/>
      <c r="C1" s="579"/>
      <c r="D1" s="579"/>
      <c r="E1" s="579"/>
      <c r="F1" s="579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366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110951</v>
      </c>
      <c r="E4" s="26">
        <v>68789</v>
      </c>
      <c r="F4" s="36">
        <f>E4/D4*100</f>
        <v>61.99944119476165</v>
      </c>
      <c r="G4" s="13"/>
      <c r="H4" s="226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850</v>
      </c>
      <c r="E5" s="26">
        <v>606</v>
      </c>
      <c r="F5" s="36">
        <f aca="true" t="shared" si="0" ref="F5:F54">E5/D5*100</f>
        <v>71.29411764705881</v>
      </c>
      <c r="G5" s="13"/>
      <c r="H5" s="226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29394</v>
      </c>
      <c r="E6" s="26">
        <v>18246</v>
      </c>
      <c r="F6" s="36">
        <f t="shared" si="0"/>
        <v>62.07389263114922</v>
      </c>
      <c r="G6" s="13"/>
      <c r="H6" s="226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10174</v>
      </c>
      <c r="E7" s="26">
        <v>6315</v>
      </c>
      <c r="F7" s="36">
        <f t="shared" si="0"/>
        <v>62.06998230784352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232</v>
      </c>
      <c r="F8" s="36">
        <f t="shared" si="0"/>
        <v>49.78540772532189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151835</v>
      </c>
      <c r="E9" s="122">
        <f>SUM(E4:E8)</f>
        <v>94188</v>
      </c>
      <c r="F9" s="134">
        <f t="shared" si="0"/>
        <v>62.0331280666513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60</v>
      </c>
      <c r="E10" s="28">
        <v>52</v>
      </c>
      <c r="F10" s="36">
        <f t="shared" si="0"/>
        <v>86.66666666666667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30</v>
      </c>
      <c r="F11" s="36">
        <f t="shared" si="0"/>
        <v>23.076923076923077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120</v>
      </c>
      <c r="E12" s="26">
        <v>23</v>
      </c>
      <c r="F12" s="36">
        <f t="shared" si="0"/>
        <v>19.166666666666668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199</v>
      </c>
      <c r="F13" s="36">
        <f t="shared" si="0"/>
        <v>39.800000000000004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871</v>
      </c>
      <c r="F14" s="36">
        <f t="shared" si="0"/>
        <v>43.55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3500</v>
      </c>
      <c r="E15" s="26">
        <v>1649</v>
      </c>
      <c r="F15" s="36">
        <f t="shared" si="0"/>
        <v>47.114285714285714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19</v>
      </c>
      <c r="F16" s="36">
        <f t="shared" si="0"/>
        <v>47.5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196</v>
      </c>
      <c r="F17" s="36">
        <f t="shared" si="0"/>
        <v>65.33333333333333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43</v>
      </c>
      <c r="F18" s="36">
        <f t="shared" si="0"/>
        <v>21.5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612</v>
      </c>
      <c r="F19" s="36">
        <f t="shared" si="0"/>
        <v>43.714285714285715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2086</v>
      </c>
      <c r="F20" s="36">
        <f t="shared" si="0"/>
        <v>69.53333333333333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831</v>
      </c>
      <c r="F21" s="36">
        <f t="shared" si="0"/>
        <v>51.9375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1461</v>
      </c>
      <c r="F23" s="36">
        <f t="shared" si="0"/>
        <v>52.17857142857143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1886</v>
      </c>
      <c r="F24" s="36">
        <f t="shared" si="0"/>
        <v>52.388888888888886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969</v>
      </c>
      <c r="F25" s="36">
        <f t="shared" si="0"/>
        <v>48.449999999999996</v>
      </c>
      <c r="G25" s="13"/>
    </row>
    <row r="26" spans="1:8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  <c r="H26" s="226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607</v>
      </c>
      <c r="F27" s="36">
        <f t="shared" si="0"/>
        <v>33.72222222222222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6250</v>
      </c>
      <c r="E28" s="26">
        <v>1239</v>
      </c>
      <c r="F28" s="36">
        <f t="shared" si="0"/>
        <v>19.824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5235</v>
      </c>
      <c r="F29" s="36">
        <f t="shared" si="0"/>
        <v>65.84905660377358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544</v>
      </c>
      <c r="F30" s="36">
        <f t="shared" si="0"/>
        <v>49.45454545454545</v>
      </c>
      <c r="G30" s="13"/>
    </row>
    <row r="31" spans="1:7" s="29" customFormat="1" ht="12.75">
      <c r="A31" s="23">
        <v>5173</v>
      </c>
      <c r="B31" s="23" t="s">
        <v>304</v>
      </c>
      <c r="C31" s="26">
        <v>2600</v>
      </c>
      <c r="D31" s="26">
        <v>2600</v>
      </c>
      <c r="E31" s="26">
        <v>1811</v>
      </c>
      <c r="F31" s="36">
        <f t="shared" si="0"/>
        <v>69.65384615384616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193</v>
      </c>
      <c r="F32" s="36">
        <f t="shared" si="0"/>
        <v>64.33333333333333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80</v>
      </c>
      <c r="E33" s="26">
        <v>65</v>
      </c>
      <c r="F33" s="36">
        <f t="shared" si="0"/>
        <v>81.25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17</v>
      </c>
      <c r="F34" s="36">
        <f t="shared" si="0"/>
        <v>34</v>
      </c>
      <c r="G34" s="13"/>
      <c r="H34" s="73"/>
      <c r="J34" s="215"/>
    </row>
    <row r="35" spans="1:10" s="29" customFormat="1" ht="12.75">
      <c r="A35" s="23">
        <v>5181</v>
      </c>
      <c r="B35" s="23" t="s">
        <v>424</v>
      </c>
      <c r="C35" s="26">
        <v>0</v>
      </c>
      <c r="D35" s="26">
        <v>0</v>
      </c>
      <c r="E35" s="26">
        <v>10</v>
      </c>
      <c r="F35" s="36" t="s">
        <v>313</v>
      </c>
      <c r="G35" s="13"/>
      <c r="H35" s="73"/>
      <c r="J35" s="215"/>
    </row>
    <row r="36" spans="1:10" s="29" customFormat="1" ht="12.75">
      <c r="A36" s="23">
        <v>5192</v>
      </c>
      <c r="B36" s="23" t="s">
        <v>354</v>
      </c>
      <c r="C36" s="26">
        <v>300</v>
      </c>
      <c r="D36" s="26">
        <v>300</v>
      </c>
      <c r="E36" s="26">
        <v>89</v>
      </c>
      <c r="F36" s="36">
        <f t="shared" si="0"/>
        <v>29.666666666666668</v>
      </c>
      <c r="G36" s="13"/>
      <c r="H36" s="73"/>
      <c r="J36" s="215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3</v>
      </c>
      <c r="F37" s="36">
        <f t="shared" si="0"/>
        <v>6</v>
      </c>
      <c r="G37" s="13"/>
    </row>
    <row r="38" spans="1:7" s="29" customFormat="1" ht="12.75">
      <c r="A38" s="23">
        <v>5195</v>
      </c>
      <c r="B38" s="23" t="s">
        <v>303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42350</v>
      </c>
      <c r="E39" s="122">
        <f>SUM(E10:E38)</f>
        <v>20746</v>
      </c>
      <c r="F39" s="123">
        <f t="shared" si="0"/>
        <v>48.98701298701298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30</v>
      </c>
      <c r="F40" s="36">
        <f t="shared" si="0"/>
        <v>60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62</v>
      </c>
      <c r="F41" s="36">
        <f>E41/D41*100</f>
        <v>77.5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92</v>
      </c>
      <c r="F42" s="123">
        <f t="shared" si="0"/>
        <v>70.76923076923077</v>
      </c>
      <c r="G42" s="13"/>
    </row>
    <row r="43" spans="1:7" s="29" customFormat="1" ht="12.75">
      <c r="A43" s="34">
        <v>5901</v>
      </c>
      <c r="B43" s="34" t="s">
        <v>210</v>
      </c>
      <c r="C43" s="344">
        <v>9240</v>
      </c>
      <c r="D43" s="344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475</v>
      </c>
      <c r="C44" s="344">
        <v>0</v>
      </c>
      <c r="D44" s="344">
        <v>0</v>
      </c>
      <c r="E44" s="62">
        <v>-128</v>
      </c>
      <c r="F44" s="36" t="s">
        <v>313</v>
      </c>
      <c r="G44" s="13"/>
    </row>
    <row r="45" spans="1:12" s="29" customFormat="1" ht="12.75">
      <c r="A45" s="121" t="s">
        <v>211</v>
      </c>
      <c r="B45" s="121" t="s">
        <v>212</v>
      </c>
      <c r="C45" s="64">
        <f>C43+C44</f>
        <v>9240</v>
      </c>
      <c r="D45" s="64">
        <f>D43+D44</f>
        <v>9240</v>
      </c>
      <c r="E45" s="64">
        <f>E43+E44</f>
        <v>-128</v>
      </c>
      <c r="F45" s="123" t="s">
        <v>313</v>
      </c>
      <c r="G45" s="13"/>
      <c r="L45" s="214"/>
    </row>
    <row r="46" spans="1:12" s="29" customFormat="1" ht="12.75">
      <c r="A46" s="322"/>
      <c r="B46" s="323"/>
      <c r="C46" s="64"/>
      <c r="D46" s="64"/>
      <c r="E46" s="64"/>
      <c r="F46" s="123"/>
      <c r="G46" s="13"/>
      <c r="L46" s="214"/>
    </row>
    <row r="47" spans="1:7" s="29" customFormat="1" ht="12.75">
      <c r="A47" s="588" t="s">
        <v>213</v>
      </c>
      <c r="B47" s="590"/>
      <c r="C47" s="122">
        <f>C39+C42+C45+C9</f>
        <v>203459</v>
      </c>
      <c r="D47" s="122">
        <f>D39+D42+D45+D9</f>
        <v>203555</v>
      </c>
      <c r="E47" s="122">
        <f>E39+E42+E45+E9</f>
        <v>114898</v>
      </c>
      <c r="F47" s="123">
        <f>E47/D47*100</f>
        <v>56.44567807226548</v>
      </c>
      <c r="G47" s="13"/>
    </row>
    <row r="48" spans="1:7" s="29" customFormat="1" ht="12.75">
      <c r="A48" s="320"/>
      <c r="B48" s="321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239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 t="s">
        <v>540</v>
      </c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214</v>
      </c>
      <c r="C51" s="26">
        <v>4000</v>
      </c>
      <c r="D51" s="26">
        <v>3800</v>
      </c>
      <c r="E51" s="26">
        <v>1407</v>
      </c>
      <c r="F51" s="36">
        <f>E51/D51*100</f>
        <v>37.026315789473685</v>
      </c>
      <c r="G51" s="13"/>
    </row>
    <row r="52" spans="1:7" s="29" customFormat="1" ht="12.75">
      <c r="A52" s="121" t="s">
        <v>216</v>
      </c>
      <c r="B52" s="121" t="s">
        <v>217</v>
      </c>
      <c r="C52" s="122">
        <f>SUM(C49:C51)</f>
        <v>4000</v>
      </c>
      <c r="D52" s="122">
        <f>SUM(D49:D51)</f>
        <v>4000</v>
      </c>
      <c r="E52" s="122">
        <f>SUM(E49:E51)</f>
        <v>1560</v>
      </c>
      <c r="F52" s="123">
        <f t="shared" si="0"/>
        <v>39</v>
      </c>
      <c r="G52" s="13"/>
    </row>
    <row r="53" spans="1:7" s="29" customFormat="1" ht="12.75">
      <c r="A53" s="322"/>
      <c r="B53" s="323"/>
      <c r="C53" s="122"/>
      <c r="D53" s="122"/>
      <c r="E53" s="122"/>
      <c r="F53" s="123"/>
      <c r="G53" s="13"/>
    </row>
    <row r="54" spans="1:7" ht="12.75">
      <c r="A54" s="612" t="s">
        <v>218</v>
      </c>
      <c r="B54" s="613"/>
      <c r="C54" s="9">
        <f>C47+C52</f>
        <v>207459</v>
      </c>
      <c r="D54" s="9">
        <f>D47+D52</f>
        <v>207555</v>
      </c>
      <c r="E54" s="9">
        <f>E47+E52</f>
        <v>116458</v>
      </c>
      <c r="F54" s="27">
        <f t="shared" si="0"/>
        <v>56.109464961094645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91" t="s">
        <v>219</v>
      </c>
      <c r="B56" s="593"/>
      <c r="C56" s="6" t="s">
        <v>126</v>
      </c>
      <c r="D56" s="6" t="s">
        <v>127</v>
      </c>
      <c r="E56" s="5" t="s">
        <v>2</v>
      </c>
      <c r="F56" s="51" t="s">
        <v>366</v>
      </c>
    </row>
    <row r="57" spans="1:6" ht="12.75">
      <c r="A57" s="611" t="s">
        <v>220</v>
      </c>
      <c r="B57" s="611"/>
      <c r="C57" s="26">
        <f>SUM(C4:C8)</f>
        <v>151389</v>
      </c>
      <c r="D57" s="26">
        <f>SUM(D4:D8)</f>
        <v>151835</v>
      </c>
      <c r="E57" s="26">
        <f>SUM(E4:E8)</f>
        <v>94188</v>
      </c>
      <c r="F57" s="36">
        <f>E57/D57*100</f>
        <v>62.0331280666513</v>
      </c>
    </row>
    <row r="58" spans="1:6" ht="12.75">
      <c r="A58" s="558" t="s">
        <v>221</v>
      </c>
      <c r="B58" s="560"/>
      <c r="C58" s="26">
        <f>C39+C42+C45-C59</f>
        <v>27270</v>
      </c>
      <c r="D58" s="26">
        <f>D39+D42+D45-D59</f>
        <v>27320</v>
      </c>
      <c r="E58" s="26">
        <f>E39+E42+E45-E59</f>
        <v>9313</v>
      </c>
      <c r="F58" s="36">
        <f>E58/D58*100</f>
        <v>34.088579795021964</v>
      </c>
    </row>
    <row r="59" spans="1:6" ht="12.75">
      <c r="A59" s="558" t="s">
        <v>222</v>
      </c>
      <c r="B59" s="560"/>
      <c r="C59" s="26">
        <f>C23+C24+C25+C27+C28+C29</f>
        <v>24800</v>
      </c>
      <c r="D59" s="26">
        <f>D23+D24+D25+D27+D28+D29</f>
        <v>24400</v>
      </c>
      <c r="E59" s="26">
        <f>E23+E24+E25+E27+E28+E29</f>
        <v>11397</v>
      </c>
      <c r="F59" s="36">
        <f>E59/D59*100</f>
        <v>46.70901639344262</v>
      </c>
    </row>
    <row r="60" spans="1:6" ht="12.75">
      <c r="A60" s="558" t="s">
        <v>223</v>
      </c>
      <c r="B60" s="560"/>
      <c r="C60" s="26">
        <f>C52</f>
        <v>4000</v>
      </c>
      <c r="D60" s="26">
        <f>D52</f>
        <v>4000</v>
      </c>
      <c r="E60" s="26">
        <f>E52</f>
        <v>1560</v>
      </c>
      <c r="F60" s="36">
        <f>E60/D60*100</f>
        <v>39</v>
      </c>
    </row>
    <row r="61" spans="1:7" ht="12.75">
      <c r="A61" s="588" t="s">
        <v>224</v>
      </c>
      <c r="B61" s="590"/>
      <c r="C61" s="122">
        <f>SUM(C57:C60)</f>
        <v>207459</v>
      </c>
      <c r="D61" s="122">
        <f>SUM(D57:D60)</f>
        <v>207555</v>
      </c>
      <c r="E61" s="122">
        <f>SUM(E57:E60)</f>
        <v>116458</v>
      </c>
      <c r="F61" s="123">
        <f>E61/D61*100</f>
        <v>56.109464961094645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0">
      <selection activeCell="E57" sqref="E57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79" t="s">
        <v>596</v>
      </c>
      <c r="B1" s="579"/>
      <c r="C1" s="579"/>
      <c r="D1" s="579"/>
      <c r="E1" s="579"/>
      <c r="F1" s="579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148</v>
      </c>
      <c r="F4" s="63">
        <f aca="true" t="shared" si="0" ref="F4:F50">E4/D4*100</f>
        <v>7.8100263852242735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5678</v>
      </c>
      <c r="F5" s="63">
        <f t="shared" si="0"/>
        <v>67.43467933491686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115</v>
      </c>
      <c r="F6" s="63">
        <f t="shared" si="0"/>
        <v>23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1037</v>
      </c>
      <c r="F7" s="63">
        <f t="shared" si="0"/>
        <v>63.039513677811556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374</v>
      </c>
      <c r="F8" s="63">
        <f t="shared" si="0"/>
        <v>65.6140350877193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305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335</v>
      </c>
      <c r="C10" s="28">
        <v>100</v>
      </c>
      <c r="D10" s="28">
        <v>100</v>
      </c>
      <c r="E10" s="26">
        <v>13</v>
      </c>
      <c r="F10" s="63">
        <f t="shared" si="0"/>
        <v>13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7365</v>
      </c>
      <c r="F11" s="123">
        <f t="shared" si="0"/>
        <v>55.96504559270517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50</v>
      </c>
      <c r="E12" s="26">
        <v>36</v>
      </c>
      <c r="F12" s="63">
        <f t="shared" si="0"/>
        <v>72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150</v>
      </c>
      <c r="E13" s="28">
        <v>7</v>
      </c>
      <c r="F13" s="63">
        <f t="shared" si="0"/>
        <v>4.666666666666667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1950</v>
      </c>
      <c r="E14" s="26">
        <v>697</v>
      </c>
      <c r="F14" s="63">
        <f t="shared" si="0"/>
        <v>35.743589743589745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364</v>
      </c>
      <c r="F17" s="63">
        <f t="shared" si="0"/>
        <v>52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44</v>
      </c>
      <c r="F18" s="63">
        <f t="shared" si="0"/>
        <v>14.666666666666666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235</v>
      </c>
      <c r="F19" s="63">
        <f t="shared" si="0"/>
        <v>42.72727272727273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50</v>
      </c>
      <c r="E20" s="26">
        <v>46</v>
      </c>
      <c r="F20" s="63">
        <f t="shared" si="0"/>
        <v>92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1</v>
      </c>
      <c r="F21" s="63">
        <f t="shared" si="0"/>
        <v>1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2</v>
      </c>
      <c r="F22" s="63">
        <f t="shared" si="0"/>
        <v>0.2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44</v>
      </c>
      <c r="F23" s="63">
        <f t="shared" si="0"/>
        <v>44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8100</v>
      </c>
      <c r="E24" s="26">
        <v>3890</v>
      </c>
      <c r="F24" s="63">
        <f t="shared" si="0"/>
        <v>48.02469135802469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216</v>
      </c>
      <c r="F25" s="63">
        <f t="shared" si="0"/>
        <v>86.4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17</v>
      </c>
      <c r="F26" s="63">
        <f t="shared" si="0"/>
        <v>34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306</v>
      </c>
      <c r="C27" s="28">
        <v>1000</v>
      </c>
      <c r="D27" s="28">
        <v>900</v>
      </c>
      <c r="E27" s="26">
        <v>304</v>
      </c>
      <c r="F27" s="63">
        <f t="shared" si="0"/>
        <v>33.77777777777778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620</v>
      </c>
      <c r="F28" s="63">
        <f t="shared" si="0"/>
        <v>56.36363636363636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16</v>
      </c>
      <c r="F29" s="63">
        <f t="shared" si="0"/>
        <v>80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47</v>
      </c>
      <c r="F30" s="63">
        <f t="shared" si="0"/>
        <v>11.75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610</v>
      </c>
      <c r="E31" s="26">
        <v>220</v>
      </c>
      <c r="F31" s="63">
        <f t="shared" si="0"/>
        <v>36.0655737704918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409</v>
      </c>
      <c r="C32" s="28">
        <v>0</v>
      </c>
      <c r="D32" s="28">
        <v>0</v>
      </c>
      <c r="E32" s="26">
        <v>2</v>
      </c>
      <c r="F32" s="63" t="s">
        <v>313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232</v>
      </c>
      <c r="E33" s="26">
        <v>7</v>
      </c>
      <c r="F33" s="63">
        <f t="shared" si="0"/>
        <v>3.0172413793103448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16622</v>
      </c>
      <c r="E34" s="122">
        <f>SUM(E12:E33)</f>
        <v>6815</v>
      </c>
      <c r="F34" s="123">
        <f t="shared" si="0"/>
        <v>40.999879677535795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2400</v>
      </c>
      <c r="E35" s="26">
        <v>400</v>
      </c>
      <c r="F35" s="63">
        <f t="shared" si="0"/>
        <v>16.666666666666664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2400</v>
      </c>
      <c r="E36" s="122">
        <f>E35</f>
        <v>400</v>
      </c>
      <c r="F36" s="123">
        <f t="shared" si="0"/>
        <v>16.666666666666664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11</v>
      </c>
      <c r="F38" s="63">
        <f t="shared" si="0"/>
        <v>55.00000000000001</v>
      </c>
      <c r="G38" s="142"/>
      <c r="H38" s="145"/>
      <c r="I38" s="144"/>
    </row>
    <row r="39" spans="1:9" s="29" customFormat="1" ht="12.75">
      <c r="A39" s="44">
        <v>5492</v>
      </c>
      <c r="B39" s="23" t="s">
        <v>336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24</v>
      </c>
      <c r="F40" s="123">
        <f t="shared" si="0"/>
        <v>48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44">
        <v>800</v>
      </c>
      <c r="D41" s="344">
        <v>300</v>
      </c>
      <c r="E41" s="344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300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88" t="s">
        <v>213</v>
      </c>
      <c r="B44" s="590"/>
      <c r="C44" s="122">
        <f>C34+C36+C40+C42+C11</f>
        <v>32750</v>
      </c>
      <c r="D44" s="122">
        <f>D34+D36+D40+D42+D11</f>
        <v>32532</v>
      </c>
      <c r="E44" s="122">
        <f>E34+E36+E40+E11+E42</f>
        <v>14604</v>
      </c>
      <c r="F44" s="123">
        <f t="shared" si="0"/>
        <v>44.891184064920694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3">
        <v>2000</v>
      </c>
      <c r="E46" s="26">
        <v>892</v>
      </c>
      <c r="F46" s="63">
        <f t="shared" si="0"/>
        <v>44.6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SUM(E46:E47)</f>
        <v>1142</v>
      </c>
      <c r="F48" s="123">
        <f t="shared" si="0"/>
        <v>50.75555555555555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612" t="s">
        <v>218</v>
      </c>
      <c r="B50" s="613"/>
      <c r="C50" s="9">
        <f>C44+C48</f>
        <v>35000</v>
      </c>
      <c r="D50" s="9">
        <f>D44+D48</f>
        <v>34782</v>
      </c>
      <c r="E50" s="9">
        <f>E44+E48</f>
        <v>15746</v>
      </c>
      <c r="F50" s="27">
        <f t="shared" si="0"/>
        <v>45.270542234489106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91" t="s">
        <v>219</v>
      </c>
      <c r="B54" s="593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611" t="s">
        <v>220</v>
      </c>
      <c r="B55" s="611"/>
      <c r="C55" s="26">
        <f>C11</f>
        <v>13160</v>
      </c>
      <c r="D55" s="26">
        <f>D11</f>
        <v>13160</v>
      </c>
      <c r="E55" s="26">
        <f>E11</f>
        <v>7365</v>
      </c>
      <c r="F55" s="36">
        <f>E55/D55*100</f>
        <v>55.96504559270517</v>
      </c>
    </row>
    <row r="56" spans="1:6" ht="12.75">
      <c r="A56" s="558" t="s">
        <v>221</v>
      </c>
      <c r="B56" s="560"/>
      <c r="C56" s="26">
        <f>C34+C36+C40+C42-C57</f>
        <v>9890</v>
      </c>
      <c r="D56" s="26">
        <f>D34+D36+D40+D42-D57</f>
        <v>9272</v>
      </c>
      <c r="E56" s="26">
        <f>E34+E36+E40+E42-E57</f>
        <v>2978</v>
      </c>
      <c r="F56" s="36">
        <f>E56/D56*100</f>
        <v>32.11820534943917</v>
      </c>
    </row>
    <row r="57" spans="1:6" ht="12.75">
      <c r="A57" s="558" t="s">
        <v>222</v>
      </c>
      <c r="B57" s="560"/>
      <c r="C57" s="26">
        <f>C18+C19+C20+C22+C23+C24</f>
        <v>9700</v>
      </c>
      <c r="D57" s="26">
        <f>D18+D19+D20+D22+D23+D24</f>
        <v>10100</v>
      </c>
      <c r="E57" s="26">
        <f>E18+E19+E20+E22+E23+E24</f>
        <v>4261</v>
      </c>
      <c r="F57" s="36">
        <f>E57/D57*100</f>
        <v>42.18811881188119</v>
      </c>
    </row>
    <row r="58" spans="1:6" ht="12.75">
      <c r="A58" s="558" t="s">
        <v>223</v>
      </c>
      <c r="B58" s="560"/>
      <c r="C58" s="26">
        <f>C48</f>
        <v>2250</v>
      </c>
      <c r="D58" s="26">
        <f>D48</f>
        <v>2250</v>
      </c>
      <c r="E58" s="26">
        <f>E47+E46</f>
        <v>1142</v>
      </c>
      <c r="F58" s="36">
        <f>E58/D58*100</f>
        <v>50.75555555555555</v>
      </c>
    </row>
    <row r="59" spans="1:6" ht="12.75">
      <c r="A59" s="588" t="s">
        <v>224</v>
      </c>
      <c r="B59" s="590"/>
      <c r="C59" s="122">
        <f>SUM(C55:C58)</f>
        <v>35000</v>
      </c>
      <c r="D59" s="122">
        <f>SUM(D55:D58)</f>
        <v>34782</v>
      </c>
      <c r="E59" s="122">
        <f>SUM(E55:E58)</f>
        <v>15746</v>
      </c>
      <c r="F59" s="123">
        <f>E59/D59*100</f>
        <v>45.270542234489106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H26" sqref="H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597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380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342</v>
      </c>
      <c r="B8" s="28">
        <v>3327000</v>
      </c>
      <c r="C8" s="28">
        <v>3327000</v>
      </c>
      <c r="D8" s="28">
        <v>2495250</v>
      </c>
      <c r="E8" s="36">
        <f>D8/C8*100</f>
        <v>75</v>
      </c>
    </row>
    <row r="9" spans="1:5" ht="12.75">
      <c r="A9" s="34" t="s">
        <v>343</v>
      </c>
      <c r="B9" s="28">
        <v>190000</v>
      </c>
      <c r="C9" s="28">
        <v>190000</v>
      </c>
      <c r="D9" s="28">
        <v>142500</v>
      </c>
      <c r="E9" s="36">
        <f>D9/C9*100</f>
        <v>75</v>
      </c>
    </row>
    <row r="10" spans="1:5" ht="12.75">
      <c r="A10" s="34" t="s">
        <v>339</v>
      </c>
      <c r="B10" s="28">
        <v>0</v>
      </c>
      <c r="C10" s="28">
        <v>0</v>
      </c>
      <c r="D10" s="28">
        <v>22785</v>
      </c>
      <c r="E10" s="36" t="s">
        <v>313</v>
      </c>
    </row>
    <row r="11" spans="1:5" ht="12.75">
      <c r="A11" s="3" t="s">
        <v>337</v>
      </c>
      <c r="B11" s="9">
        <f>B8+B9</f>
        <v>3517000</v>
      </c>
      <c r="C11" s="9">
        <f>C8+C9+C10</f>
        <v>3517000</v>
      </c>
      <c r="D11" s="9">
        <f>D8+D9+D10</f>
        <v>2660535</v>
      </c>
      <c r="E11" s="27">
        <f>D11/C11*100</f>
        <v>75.6478532840489</v>
      </c>
    </row>
    <row r="12" spans="1:5" s="279" customFormat="1" ht="12.75">
      <c r="A12" s="274"/>
      <c r="B12" s="275"/>
      <c r="C12" s="275"/>
      <c r="D12" s="350"/>
      <c r="E12" s="276"/>
    </row>
    <row r="13" spans="1:5" ht="12.75">
      <c r="A13" s="274"/>
      <c r="B13" s="275"/>
      <c r="C13" s="275"/>
      <c r="D13" s="350"/>
      <c r="E13" s="276"/>
    </row>
    <row r="14" spans="1:5" ht="12.75">
      <c r="A14" s="274"/>
      <c r="B14" s="275"/>
      <c r="C14" s="275"/>
      <c r="D14" s="350"/>
      <c r="E14" s="276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766800</v>
      </c>
      <c r="E18" s="278">
        <f>D18/C18*100</f>
        <v>58.98461538461538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1305990</v>
      </c>
      <c r="E19" s="203">
        <f>D19/C19*100</f>
        <v>62.19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14990</v>
      </c>
      <c r="E20" s="203">
        <f>D20/C20*100</f>
        <v>24.98333333333333</v>
      </c>
      <c r="F20" s="25">
        <v>5194</v>
      </c>
      <c r="G20" s="58"/>
      <c r="H20" s="58"/>
      <c r="Q20" s="25"/>
      <c r="R20" s="58"/>
    </row>
    <row r="21" spans="1:18" ht="12.75">
      <c r="A21" s="34" t="s">
        <v>381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474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338</v>
      </c>
      <c r="B23" s="9">
        <f>SUM(B18:B22)</f>
        <v>3517000</v>
      </c>
      <c r="C23" s="9">
        <f>SUM(C18:C22)</f>
        <v>4117940</v>
      </c>
      <c r="D23" s="9">
        <f>SUM(D18:D22)</f>
        <v>2104580</v>
      </c>
      <c r="E23" s="10">
        <f>D23/C23*100</f>
        <v>51.10759263126708</v>
      </c>
      <c r="F23" s="18"/>
      <c r="G23" s="31"/>
      <c r="H23" s="31"/>
      <c r="Q23" s="18"/>
      <c r="R23" s="31"/>
    </row>
    <row r="26" spans="1:7" ht="15.75">
      <c r="A26" s="1" t="s">
        <v>768</v>
      </c>
      <c r="B26" s="1"/>
      <c r="D26" s="430">
        <v>1156892.27</v>
      </c>
      <c r="E26" s="352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I19" sqref="I1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598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380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439</v>
      </c>
      <c r="B9" s="28">
        <v>0</v>
      </c>
      <c r="C9" s="28">
        <v>2500000</v>
      </c>
      <c r="D9" s="431">
        <v>2500000</v>
      </c>
      <c r="E9" s="36">
        <f>D9/C9*100</f>
        <v>100</v>
      </c>
    </row>
    <row r="10" spans="1:5" ht="12.75">
      <c r="A10" s="34" t="s">
        <v>422</v>
      </c>
      <c r="B10" s="28">
        <v>0</v>
      </c>
      <c r="C10" s="28">
        <v>0</v>
      </c>
      <c r="D10" s="28">
        <v>670152</v>
      </c>
      <c r="E10" s="36" t="s">
        <v>313</v>
      </c>
    </row>
    <row r="11" spans="1:5" ht="12.75">
      <c r="A11" s="34" t="s">
        <v>377</v>
      </c>
      <c r="B11" s="28">
        <v>0</v>
      </c>
      <c r="C11" s="28">
        <v>0</v>
      </c>
      <c r="D11" s="431">
        <v>626420</v>
      </c>
      <c r="E11" s="36" t="s">
        <v>313</v>
      </c>
    </row>
    <row r="12" spans="1:5" ht="12.75">
      <c r="A12" s="34" t="s">
        <v>410</v>
      </c>
      <c r="B12" s="28">
        <v>0</v>
      </c>
      <c r="C12" s="28">
        <v>0</v>
      </c>
      <c r="D12" s="28">
        <v>60000000</v>
      </c>
      <c r="E12" s="278" t="s">
        <v>313</v>
      </c>
    </row>
    <row r="13" spans="1:5" ht="12.75">
      <c r="A13" s="3" t="s">
        <v>337</v>
      </c>
      <c r="B13" s="9">
        <f>SUM(B9:B12)</f>
        <v>0</v>
      </c>
      <c r="C13" s="9">
        <f>SUM(C9:C12)</f>
        <v>2500000</v>
      </c>
      <c r="D13" s="9">
        <f>SUM(D9:D12)</f>
        <v>63796572</v>
      </c>
      <c r="E13" s="319" t="s">
        <v>313</v>
      </c>
    </row>
    <row r="14" ht="12" customHeight="1">
      <c r="A14" s="384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7" t="s">
        <v>2</v>
      </c>
      <c r="E19" s="51" t="s">
        <v>128</v>
      </c>
    </row>
    <row r="20" spans="1:5" ht="12.75">
      <c r="A20" s="34" t="s">
        <v>340</v>
      </c>
      <c r="B20" s="28">
        <v>0</v>
      </c>
      <c r="C20" s="28">
        <v>118898310</v>
      </c>
      <c r="D20" s="26">
        <v>37540976</v>
      </c>
      <c r="E20" s="36">
        <f>D20/C20*100</f>
        <v>31.574019849399036</v>
      </c>
    </row>
    <row r="21" spans="1:5" ht="12.75">
      <c r="A21" s="3" t="s">
        <v>338</v>
      </c>
      <c r="B21" s="9">
        <f>SUM(B20:B20)</f>
        <v>0</v>
      </c>
      <c r="C21" s="9">
        <f>SUM(C20)</f>
        <v>118898310</v>
      </c>
      <c r="D21" s="9">
        <f>SUM(D20:D20)</f>
        <v>37540976</v>
      </c>
      <c r="E21" s="438">
        <f>D21/C21*100</f>
        <v>31.574019849399036</v>
      </c>
    </row>
    <row r="22" ht="12.75">
      <c r="C22" s="15"/>
    </row>
    <row r="24" spans="1:5" ht="14.25">
      <c r="A24" t="s">
        <v>417</v>
      </c>
      <c r="D24" s="403">
        <v>40000000</v>
      </c>
      <c r="E24" t="s">
        <v>94</v>
      </c>
    </row>
    <row r="26" spans="1:5" ht="14.25">
      <c r="A26" t="s">
        <v>418</v>
      </c>
      <c r="D26" s="403">
        <v>-77954248</v>
      </c>
      <c r="E26" t="s">
        <v>94</v>
      </c>
    </row>
    <row r="28" spans="1:5" ht="15.75">
      <c r="A28" s="1" t="s">
        <v>767</v>
      </c>
      <c r="D28" s="351">
        <v>44699653.45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D130">
      <selection activeCell="Q158" sqref="Q158"/>
    </sheetView>
  </sheetViews>
  <sheetFormatPr defaultColWidth="9.125" defaultRowHeight="12.75"/>
  <cols>
    <col min="6" max="6" width="10.875" style="0" customWidth="1"/>
    <col min="7" max="7" width="10.25390625" style="0" customWidth="1"/>
    <col min="8" max="9" width="10.375" style="0" customWidth="1"/>
    <col min="10" max="10" width="10.00390625" style="0" customWidth="1"/>
    <col min="11" max="11" width="11.375" style="0" customWidth="1"/>
  </cols>
  <sheetData>
    <row r="1" spans="1:12" ht="15.75">
      <c r="A1" s="614" t="s">
        <v>621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457"/>
    </row>
    <row r="2" spans="1:12" ht="39.75" customHeight="1">
      <c r="A2" s="488" t="s">
        <v>622</v>
      </c>
      <c r="B2" s="615" t="s">
        <v>623</v>
      </c>
      <c r="C2" s="616"/>
      <c r="D2" s="616"/>
      <c r="E2" s="616"/>
      <c r="F2" s="489" t="s">
        <v>624</v>
      </c>
      <c r="G2" s="490" t="s">
        <v>625</v>
      </c>
      <c r="H2" s="491" t="s">
        <v>626</v>
      </c>
      <c r="I2" s="491" t="s">
        <v>627</v>
      </c>
      <c r="J2" s="491" t="s">
        <v>628</v>
      </c>
      <c r="K2" s="488" t="s">
        <v>629</v>
      </c>
      <c r="L2" s="471"/>
    </row>
    <row r="3" spans="1:12" ht="12.75">
      <c r="A3" s="617" t="s">
        <v>630</v>
      </c>
      <c r="B3" s="618"/>
      <c r="C3" s="618"/>
      <c r="D3" s="618"/>
      <c r="E3" s="618"/>
      <c r="F3" s="618"/>
      <c r="G3" s="618"/>
      <c r="H3" s="618"/>
      <c r="I3" s="618"/>
      <c r="J3" s="618"/>
      <c r="K3" s="619"/>
      <c r="L3" s="472"/>
    </row>
    <row r="4" spans="1:12" ht="12.75">
      <c r="A4" s="492">
        <v>1</v>
      </c>
      <c r="B4" s="620" t="s">
        <v>631</v>
      </c>
      <c r="C4" s="621"/>
      <c r="D4" s="621"/>
      <c r="E4" s="621"/>
      <c r="F4" s="493">
        <v>4823611</v>
      </c>
      <c r="G4" s="493">
        <v>2698399</v>
      </c>
      <c r="H4" s="494">
        <v>1964233</v>
      </c>
      <c r="I4" s="171"/>
      <c r="J4" s="171"/>
      <c r="K4" s="494">
        <f>SUM(G4:H4)</f>
        <v>4662632</v>
      </c>
      <c r="L4" s="473"/>
    </row>
    <row r="5" spans="1:12" ht="12.75">
      <c r="A5" s="492">
        <v>2</v>
      </c>
      <c r="B5" s="620" t="s">
        <v>632</v>
      </c>
      <c r="C5" s="621"/>
      <c r="D5" s="621"/>
      <c r="E5" s="621"/>
      <c r="F5" s="493">
        <v>2999597</v>
      </c>
      <c r="G5" s="493">
        <v>2099719</v>
      </c>
      <c r="H5" s="494">
        <v>632221.6</v>
      </c>
      <c r="I5" s="494">
        <v>48000</v>
      </c>
      <c r="J5" s="494"/>
      <c r="K5" s="494">
        <f>SUM(G5:H5:I5)</f>
        <v>2779940.6</v>
      </c>
      <c r="L5" s="473"/>
    </row>
    <row r="6" spans="1:12" ht="12.75">
      <c r="A6" s="492">
        <v>3</v>
      </c>
      <c r="B6" s="620" t="s">
        <v>633</v>
      </c>
      <c r="C6" s="621"/>
      <c r="D6" s="621"/>
      <c r="E6" s="621"/>
      <c r="F6" s="493">
        <v>500000</v>
      </c>
      <c r="G6" s="493">
        <v>450000</v>
      </c>
      <c r="H6" s="494">
        <v>-11479</v>
      </c>
      <c r="I6" s="171"/>
      <c r="J6" s="171"/>
      <c r="K6" s="494">
        <f>G6+H6</f>
        <v>438521</v>
      </c>
      <c r="L6" s="473"/>
    </row>
    <row r="7" spans="1:12" ht="12.75">
      <c r="A7" s="492">
        <v>4</v>
      </c>
      <c r="B7" s="620" t="s">
        <v>634</v>
      </c>
      <c r="C7" s="621"/>
      <c r="D7" s="621"/>
      <c r="E7" s="621"/>
      <c r="F7" s="493">
        <v>3725000</v>
      </c>
      <c r="G7" s="493">
        <v>1877500</v>
      </c>
      <c r="H7" s="494">
        <v>1825567</v>
      </c>
      <c r="I7" s="171"/>
      <c r="J7" s="171"/>
      <c r="K7" s="494">
        <f>G7+H7</f>
        <v>3703067</v>
      </c>
      <c r="L7" s="473"/>
    </row>
    <row r="8" spans="1:12" ht="12.75">
      <c r="A8" s="492">
        <v>5</v>
      </c>
      <c r="B8" s="620" t="s">
        <v>635</v>
      </c>
      <c r="C8" s="621"/>
      <c r="D8" s="621"/>
      <c r="E8" s="621"/>
      <c r="F8" s="493">
        <v>1821700</v>
      </c>
      <c r="G8" s="493">
        <v>944134</v>
      </c>
      <c r="H8" s="494">
        <v>561102</v>
      </c>
      <c r="I8" s="494">
        <v>17858</v>
      </c>
      <c r="J8" s="494"/>
      <c r="K8" s="494">
        <f>G8+H8+I8</f>
        <v>1523094</v>
      </c>
      <c r="L8" s="473"/>
    </row>
    <row r="9" spans="1:12" ht="12.75">
      <c r="A9" s="492">
        <v>6</v>
      </c>
      <c r="B9" s="620" t="s">
        <v>636</v>
      </c>
      <c r="C9" s="621"/>
      <c r="D9" s="621"/>
      <c r="E9" s="621"/>
      <c r="F9" s="493">
        <v>4000000</v>
      </c>
      <c r="G9" s="493">
        <v>1502476.2</v>
      </c>
      <c r="H9" s="494">
        <v>2496973.8</v>
      </c>
      <c r="I9" s="171"/>
      <c r="J9" s="171"/>
      <c r="K9" s="494">
        <f>G9+H9</f>
        <v>3999450</v>
      </c>
      <c r="L9" s="473"/>
    </row>
    <row r="10" spans="1:12" ht="12.75">
      <c r="A10" s="492">
        <v>7</v>
      </c>
      <c r="B10" s="620" t="s">
        <v>637</v>
      </c>
      <c r="C10" s="621"/>
      <c r="D10" s="621"/>
      <c r="E10" s="621"/>
      <c r="F10" s="493">
        <v>1672600</v>
      </c>
      <c r="G10" s="493">
        <v>1672600</v>
      </c>
      <c r="H10" s="494">
        <v>-3032.5</v>
      </c>
      <c r="I10" s="494">
        <v>-24569</v>
      </c>
      <c r="J10" s="171"/>
      <c r="K10" s="494">
        <f>SUM(G10:H10:I10)</f>
        <v>1644998.5</v>
      </c>
      <c r="L10" s="473"/>
    </row>
    <row r="11" spans="1:12" ht="12.75">
      <c r="A11" s="492">
        <v>7</v>
      </c>
      <c r="B11" s="620" t="s">
        <v>638</v>
      </c>
      <c r="C11" s="621"/>
      <c r="D11" s="621"/>
      <c r="E11" s="621"/>
      <c r="F11" s="493">
        <v>293700</v>
      </c>
      <c r="G11" s="493">
        <v>293700</v>
      </c>
      <c r="H11" s="494"/>
      <c r="I11" s="171"/>
      <c r="J11" s="171"/>
      <c r="K11" s="494">
        <f>G11+H11</f>
        <v>293700</v>
      </c>
      <c r="L11" s="473"/>
    </row>
    <row r="12" spans="1:12" ht="12.75">
      <c r="A12" s="492">
        <v>8</v>
      </c>
      <c r="B12" s="620" t="s">
        <v>639</v>
      </c>
      <c r="C12" s="621"/>
      <c r="D12" s="621"/>
      <c r="E12" s="621"/>
      <c r="F12" s="493">
        <v>1517869</v>
      </c>
      <c r="G12" s="493">
        <v>1354013.7</v>
      </c>
      <c r="H12" s="494">
        <v>50778</v>
      </c>
      <c r="I12" s="171"/>
      <c r="J12" s="171"/>
      <c r="K12" s="494">
        <f>G12+H12</f>
        <v>1404791.7</v>
      </c>
      <c r="L12" s="473"/>
    </row>
    <row r="13" spans="1:12" ht="12.75">
      <c r="A13" s="492">
        <v>9</v>
      </c>
      <c r="B13" s="620" t="s">
        <v>640</v>
      </c>
      <c r="C13" s="621"/>
      <c r="D13" s="621"/>
      <c r="E13" s="621"/>
      <c r="F13" s="493">
        <v>1999900</v>
      </c>
      <c r="G13" s="493">
        <v>340000</v>
      </c>
      <c r="H13" s="494">
        <v>1163517</v>
      </c>
      <c r="I13" s="494">
        <v>23940</v>
      </c>
      <c r="J13" s="494"/>
      <c r="K13" s="494">
        <v>1527457</v>
      </c>
      <c r="L13" s="473"/>
    </row>
    <row r="14" spans="1:12" ht="12.75">
      <c r="A14" s="492">
        <v>10</v>
      </c>
      <c r="B14" s="620" t="s">
        <v>641</v>
      </c>
      <c r="C14" s="621"/>
      <c r="D14" s="621"/>
      <c r="E14" s="621"/>
      <c r="F14" s="493">
        <v>373000</v>
      </c>
      <c r="G14" s="493"/>
      <c r="H14" s="494">
        <v>373000</v>
      </c>
      <c r="I14" s="494"/>
      <c r="J14" s="494"/>
      <c r="K14" s="494">
        <f>G14+H14</f>
        <v>373000</v>
      </c>
      <c r="L14" s="473"/>
    </row>
    <row r="15" spans="1:12" ht="12.75">
      <c r="A15" s="492">
        <v>11</v>
      </c>
      <c r="B15" s="620" t="s">
        <v>642</v>
      </c>
      <c r="C15" s="621"/>
      <c r="D15" s="621"/>
      <c r="E15" s="621"/>
      <c r="F15" s="493">
        <v>2000000</v>
      </c>
      <c r="G15" s="493">
        <v>895260</v>
      </c>
      <c r="H15" s="494">
        <v>916500</v>
      </c>
      <c r="I15" s="494">
        <v>119856</v>
      </c>
      <c r="J15" s="494"/>
      <c r="K15" s="494">
        <f>G15+H15+I15</f>
        <v>1931616</v>
      </c>
      <c r="L15" s="473"/>
    </row>
    <row r="16" spans="1:12" ht="12.75">
      <c r="A16" s="492">
        <v>12</v>
      </c>
      <c r="B16" s="620" t="s">
        <v>643</v>
      </c>
      <c r="C16" s="621"/>
      <c r="D16" s="621"/>
      <c r="E16" s="621"/>
      <c r="F16" s="493">
        <v>799800</v>
      </c>
      <c r="G16" s="493">
        <v>774800</v>
      </c>
      <c r="H16" s="494">
        <v>-18681</v>
      </c>
      <c r="I16" s="494"/>
      <c r="J16" s="494"/>
      <c r="K16" s="494">
        <f>G16+H16</f>
        <v>756119</v>
      </c>
      <c r="L16" s="473"/>
    </row>
    <row r="17" spans="1:12" ht="12.75">
      <c r="A17" s="492">
        <v>13</v>
      </c>
      <c r="B17" s="620" t="s">
        <v>644</v>
      </c>
      <c r="C17" s="621"/>
      <c r="D17" s="621"/>
      <c r="E17" s="621"/>
      <c r="F17" s="493">
        <v>799850</v>
      </c>
      <c r="G17" s="493">
        <v>799850</v>
      </c>
      <c r="H17" s="494">
        <v>-5962</v>
      </c>
      <c r="I17" s="494"/>
      <c r="J17" s="494"/>
      <c r="K17" s="494">
        <f>G17+H17</f>
        <v>793888</v>
      </c>
      <c r="L17" s="473"/>
    </row>
    <row r="18" spans="1:12" ht="12.75">
      <c r="A18" s="492">
        <v>14</v>
      </c>
      <c r="B18" s="620" t="s">
        <v>645</v>
      </c>
      <c r="C18" s="621"/>
      <c r="D18" s="621"/>
      <c r="E18" s="621"/>
      <c r="F18" s="493">
        <v>2694000</v>
      </c>
      <c r="G18" s="493"/>
      <c r="H18" s="494">
        <v>2424600</v>
      </c>
      <c r="I18" s="494">
        <v>-137665</v>
      </c>
      <c r="J18" s="494">
        <v>220876</v>
      </c>
      <c r="K18" s="494">
        <f>SUM(H18:I18:J18)</f>
        <v>2507811</v>
      </c>
      <c r="L18" s="473"/>
    </row>
    <row r="19" spans="1:12" ht="12.75">
      <c r="A19" s="492">
        <v>15</v>
      </c>
      <c r="B19" s="622" t="s">
        <v>646</v>
      </c>
      <c r="C19" s="622"/>
      <c r="D19" s="622"/>
      <c r="E19" s="622"/>
      <c r="F19" s="495">
        <v>2399000</v>
      </c>
      <c r="G19" s="495">
        <v>2399000</v>
      </c>
      <c r="H19" s="494">
        <v>-152403</v>
      </c>
      <c r="I19" s="494"/>
      <c r="J19" s="494"/>
      <c r="K19" s="494">
        <f>G19+H19</f>
        <v>2246597</v>
      </c>
      <c r="L19" s="473"/>
    </row>
    <row r="20" spans="1:12" ht="12.75">
      <c r="A20" s="492">
        <v>16</v>
      </c>
      <c r="B20" s="622" t="s">
        <v>647</v>
      </c>
      <c r="C20" s="622"/>
      <c r="D20" s="622"/>
      <c r="E20" s="622"/>
      <c r="F20" s="495">
        <v>874496</v>
      </c>
      <c r="G20" s="495"/>
      <c r="H20" s="494">
        <v>827483</v>
      </c>
      <c r="I20" s="494"/>
      <c r="J20" s="494"/>
      <c r="K20" s="494">
        <f>SUM(G20:H20)</f>
        <v>827483</v>
      </c>
      <c r="L20" s="473"/>
    </row>
    <row r="21" spans="1:12" ht="12.75">
      <c r="A21" s="492">
        <v>17</v>
      </c>
      <c r="B21" s="620" t="s">
        <v>648</v>
      </c>
      <c r="C21" s="621"/>
      <c r="D21" s="621"/>
      <c r="E21" s="621"/>
      <c r="F21" s="493">
        <v>700000</v>
      </c>
      <c r="G21" s="493">
        <v>105167.25</v>
      </c>
      <c r="H21" s="494">
        <v>582382.3</v>
      </c>
      <c r="I21" s="494"/>
      <c r="J21" s="494"/>
      <c r="K21" s="494">
        <v>687549</v>
      </c>
      <c r="L21" s="473"/>
    </row>
    <row r="22" spans="1:12" ht="12.75">
      <c r="A22" s="492">
        <v>18</v>
      </c>
      <c r="B22" s="620" t="s">
        <v>649</v>
      </c>
      <c r="C22" s="621"/>
      <c r="D22" s="621"/>
      <c r="E22" s="621"/>
      <c r="F22" s="493">
        <v>737300</v>
      </c>
      <c r="G22" s="493">
        <v>186250</v>
      </c>
      <c r="H22" s="494">
        <v>456149</v>
      </c>
      <c r="I22" s="494"/>
      <c r="J22" s="494"/>
      <c r="K22" s="494">
        <f>G22+H22</f>
        <v>642399</v>
      </c>
      <c r="L22" s="473"/>
    </row>
    <row r="23" spans="1:12" ht="12.75">
      <c r="A23" s="492">
        <v>19</v>
      </c>
      <c r="B23" s="620" t="s">
        <v>650</v>
      </c>
      <c r="C23" s="621"/>
      <c r="D23" s="621"/>
      <c r="E23" s="621"/>
      <c r="F23" s="493">
        <v>269250</v>
      </c>
      <c r="G23" s="496"/>
      <c r="H23" s="494">
        <v>199956</v>
      </c>
      <c r="I23" s="494"/>
      <c r="J23" s="494"/>
      <c r="K23" s="497">
        <f>SUM(G23:H23)</f>
        <v>199956</v>
      </c>
      <c r="L23" s="474"/>
    </row>
    <row r="24" spans="1:12" ht="12.75">
      <c r="A24" s="498">
        <v>20</v>
      </c>
      <c r="B24" s="620" t="s">
        <v>651</v>
      </c>
      <c r="C24" s="621"/>
      <c r="D24" s="621"/>
      <c r="E24" s="623"/>
      <c r="F24" s="495">
        <v>1701875</v>
      </c>
      <c r="G24" s="500"/>
      <c r="H24" s="494">
        <v>1411874</v>
      </c>
      <c r="I24" s="494"/>
      <c r="J24" s="494"/>
      <c r="K24" s="494">
        <f>SUM(G24:H24)</f>
        <v>1411874</v>
      </c>
      <c r="L24" s="473"/>
    </row>
    <row r="25" spans="1:12" ht="12.75">
      <c r="A25" s="498">
        <v>21</v>
      </c>
      <c r="B25" s="620" t="s">
        <v>652</v>
      </c>
      <c r="C25" s="621"/>
      <c r="D25" s="621"/>
      <c r="E25" s="623"/>
      <c r="F25" s="495">
        <v>797650</v>
      </c>
      <c r="G25" s="500"/>
      <c r="H25" s="501">
        <v>765090.3</v>
      </c>
      <c r="I25" s="501"/>
      <c r="J25" s="501"/>
      <c r="K25" s="494">
        <f>SUM(G25:H25)</f>
        <v>765090.3</v>
      </c>
      <c r="L25" s="473"/>
    </row>
    <row r="26" spans="1:12" ht="12.75">
      <c r="A26" s="498">
        <v>22</v>
      </c>
      <c r="B26" s="620" t="s">
        <v>653</v>
      </c>
      <c r="C26" s="621"/>
      <c r="D26" s="621"/>
      <c r="E26" s="623"/>
      <c r="F26" s="495">
        <v>1611350</v>
      </c>
      <c r="G26" s="500"/>
      <c r="H26" s="494">
        <v>1450486</v>
      </c>
      <c r="I26" s="494">
        <v>116848</v>
      </c>
      <c r="J26" s="494"/>
      <c r="K26" s="494">
        <f>SUM(G26:H26:I26)</f>
        <v>1567334</v>
      </c>
      <c r="L26" s="473"/>
    </row>
    <row r="27" spans="1:12" ht="12.75" customHeight="1">
      <c r="A27" s="492">
        <v>23</v>
      </c>
      <c r="B27" s="620" t="s">
        <v>654</v>
      </c>
      <c r="C27" s="621"/>
      <c r="D27" s="621"/>
      <c r="E27" s="623"/>
      <c r="F27" s="495">
        <v>149625</v>
      </c>
      <c r="G27" s="500"/>
      <c r="H27" s="494">
        <v>149625</v>
      </c>
      <c r="I27" s="171"/>
      <c r="J27" s="171"/>
      <c r="K27" s="494">
        <f>SUM(H27)</f>
        <v>149625</v>
      </c>
      <c r="L27" s="473"/>
    </row>
    <row r="28" spans="1:12" ht="12.75">
      <c r="A28" s="492">
        <v>24</v>
      </c>
      <c r="B28" s="620" t="s">
        <v>655</v>
      </c>
      <c r="C28" s="621"/>
      <c r="D28" s="621"/>
      <c r="E28" s="623"/>
      <c r="F28" s="495">
        <v>2178000</v>
      </c>
      <c r="G28" s="500"/>
      <c r="H28" s="494">
        <v>1960200</v>
      </c>
      <c r="I28" s="171"/>
      <c r="J28" s="171"/>
      <c r="K28" s="494">
        <f>SUM(H28)</f>
        <v>1960200</v>
      </c>
      <c r="L28" s="473"/>
    </row>
    <row r="29" spans="1:12" ht="12.75">
      <c r="A29" s="492">
        <v>25</v>
      </c>
      <c r="B29" s="620" t="s">
        <v>656</v>
      </c>
      <c r="C29" s="621"/>
      <c r="D29" s="621"/>
      <c r="E29" s="623"/>
      <c r="F29" s="495">
        <v>70000</v>
      </c>
      <c r="G29" s="500"/>
      <c r="H29" s="494"/>
      <c r="I29" s="171">
        <v>70000</v>
      </c>
      <c r="J29" s="171"/>
      <c r="K29" s="171">
        <f>SUM(I29)</f>
        <v>70000</v>
      </c>
      <c r="L29" s="473"/>
    </row>
    <row r="30" spans="1:12" ht="12.75">
      <c r="A30" s="624" t="s">
        <v>657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472"/>
    </row>
    <row r="31" spans="1:12" ht="12.75">
      <c r="A31" s="492">
        <v>26</v>
      </c>
      <c r="B31" s="620" t="s">
        <v>658</v>
      </c>
      <c r="C31" s="621"/>
      <c r="D31" s="621"/>
      <c r="E31" s="623"/>
      <c r="F31" s="493">
        <v>1998000</v>
      </c>
      <c r="G31" s="496"/>
      <c r="H31" s="494">
        <v>1978840</v>
      </c>
      <c r="I31" s="494">
        <v>-69503</v>
      </c>
      <c r="J31" s="494"/>
      <c r="K31" s="494">
        <f>SUM(H31:I31:J31)</f>
        <v>1909337</v>
      </c>
      <c r="L31" s="473"/>
    </row>
    <row r="32" spans="1:12" ht="12.75">
      <c r="A32" s="492">
        <v>27</v>
      </c>
      <c r="B32" s="620" t="s">
        <v>659</v>
      </c>
      <c r="C32" s="621"/>
      <c r="D32" s="621"/>
      <c r="E32" s="623"/>
      <c r="F32" s="493">
        <v>1999000</v>
      </c>
      <c r="G32" s="496"/>
      <c r="H32" s="494">
        <v>1999000</v>
      </c>
      <c r="I32" s="494">
        <v>-1710</v>
      </c>
      <c r="J32" s="494"/>
      <c r="K32" s="494">
        <f>SUM(H32:I32:J32)</f>
        <v>1997290</v>
      </c>
      <c r="L32" s="473"/>
    </row>
    <row r="33" spans="1:12" ht="12.75">
      <c r="A33" s="492">
        <v>28</v>
      </c>
      <c r="B33" s="620" t="s">
        <v>660</v>
      </c>
      <c r="C33" s="621"/>
      <c r="D33" s="621"/>
      <c r="E33" s="623"/>
      <c r="F33" s="493">
        <v>1299053</v>
      </c>
      <c r="G33" s="496"/>
      <c r="H33" s="494">
        <v>1188601.6</v>
      </c>
      <c r="I33" s="502"/>
      <c r="J33" s="502"/>
      <c r="K33" s="494">
        <f>SUM(H33:I33:J33)</f>
        <v>1188601.6</v>
      </c>
      <c r="L33" s="475"/>
    </row>
    <row r="34" spans="1:12" ht="12.75">
      <c r="A34" s="492">
        <v>29</v>
      </c>
      <c r="B34" s="620" t="s">
        <v>661</v>
      </c>
      <c r="C34" s="621"/>
      <c r="D34" s="621"/>
      <c r="E34" s="623"/>
      <c r="F34" s="493">
        <v>4990385</v>
      </c>
      <c r="G34" s="496"/>
      <c r="H34" s="494">
        <v>3263102</v>
      </c>
      <c r="I34" s="494">
        <v>1714954</v>
      </c>
      <c r="J34" s="494"/>
      <c r="K34" s="494">
        <f>SUM(H34:I34:J34)</f>
        <v>4978056</v>
      </c>
      <c r="L34" s="37"/>
    </row>
    <row r="35" spans="1:12" ht="12.75">
      <c r="A35" s="492">
        <v>30</v>
      </c>
      <c r="B35" s="620" t="s">
        <v>662</v>
      </c>
      <c r="C35" s="621"/>
      <c r="D35" s="621"/>
      <c r="E35" s="623"/>
      <c r="F35" s="493">
        <v>3000000</v>
      </c>
      <c r="G35" s="496"/>
      <c r="H35" s="494">
        <v>199497.5</v>
      </c>
      <c r="I35" s="494">
        <v>2141267</v>
      </c>
      <c r="J35" s="494"/>
      <c r="K35" s="494">
        <f>SUM(H35:I35:J35)</f>
        <v>2340764.5</v>
      </c>
      <c r="L35" s="473"/>
    </row>
    <row r="36" spans="1:12" ht="12.75">
      <c r="A36" s="492">
        <v>31</v>
      </c>
      <c r="B36" s="620" t="s">
        <v>663</v>
      </c>
      <c r="C36" s="621"/>
      <c r="D36" s="621"/>
      <c r="E36" s="623"/>
      <c r="F36" s="493">
        <v>2200000</v>
      </c>
      <c r="G36" s="496"/>
      <c r="H36" s="494">
        <v>428742</v>
      </c>
      <c r="I36" s="494">
        <v>1390168</v>
      </c>
      <c r="J36" s="494">
        <v>36675</v>
      </c>
      <c r="K36" s="494">
        <f>SUM(H36:I36:J36)</f>
        <v>1855585</v>
      </c>
      <c r="L36" s="473"/>
    </row>
    <row r="37" spans="1:12" ht="12.75">
      <c r="A37" s="492">
        <v>32</v>
      </c>
      <c r="B37" s="620" t="s">
        <v>664</v>
      </c>
      <c r="C37" s="621"/>
      <c r="D37" s="621"/>
      <c r="E37" s="623"/>
      <c r="F37" s="493">
        <v>1654114</v>
      </c>
      <c r="G37" s="496"/>
      <c r="H37" s="494">
        <v>486532</v>
      </c>
      <c r="I37" s="494">
        <v>1167582</v>
      </c>
      <c r="J37" s="494"/>
      <c r="K37" s="494">
        <f>SUM(H37:I37:J37)</f>
        <v>1654114</v>
      </c>
      <c r="L37" s="37"/>
    </row>
    <row r="38" spans="1:12" ht="12.75">
      <c r="A38" s="492">
        <v>33</v>
      </c>
      <c r="B38" s="620" t="s">
        <v>665</v>
      </c>
      <c r="C38" s="621"/>
      <c r="D38" s="621"/>
      <c r="E38" s="623"/>
      <c r="F38" s="493">
        <v>2173497</v>
      </c>
      <c r="G38" s="496"/>
      <c r="H38" s="494">
        <v>1433529</v>
      </c>
      <c r="I38" s="494">
        <v>559003</v>
      </c>
      <c r="J38" s="494"/>
      <c r="K38" s="494">
        <f>SUM(H38:I38:J38)</f>
        <v>1992532</v>
      </c>
      <c r="L38" s="473"/>
    </row>
    <row r="39" spans="1:12" ht="12.75">
      <c r="A39" s="492">
        <v>34</v>
      </c>
      <c r="B39" s="620" t="s">
        <v>666</v>
      </c>
      <c r="C39" s="621"/>
      <c r="D39" s="621"/>
      <c r="E39" s="623"/>
      <c r="F39" s="493">
        <v>1800000</v>
      </c>
      <c r="G39" s="496"/>
      <c r="H39" s="494">
        <v>1578000</v>
      </c>
      <c r="I39" s="494">
        <v>-23000</v>
      </c>
      <c r="J39" s="494"/>
      <c r="K39" s="494">
        <f>SUM(H39:I39:J39)</f>
        <v>1555000</v>
      </c>
      <c r="L39" s="37"/>
    </row>
    <row r="40" spans="1:12" ht="12.75">
      <c r="A40" s="492">
        <v>35</v>
      </c>
      <c r="B40" s="620" t="s">
        <v>667</v>
      </c>
      <c r="C40" s="621"/>
      <c r="D40" s="621"/>
      <c r="E40" s="623"/>
      <c r="F40" s="493">
        <v>3977620</v>
      </c>
      <c r="G40" s="496"/>
      <c r="H40" s="494">
        <v>2055726</v>
      </c>
      <c r="I40" s="494">
        <v>1164994</v>
      </c>
      <c r="J40" s="494">
        <v>191488</v>
      </c>
      <c r="K40" s="494">
        <f>SUM(H40:I40:J40)</f>
        <v>3412208</v>
      </c>
      <c r="L40" s="37"/>
    </row>
    <row r="41" spans="1:12" ht="12.75">
      <c r="A41" s="492">
        <v>36</v>
      </c>
      <c r="B41" s="620" t="s">
        <v>668</v>
      </c>
      <c r="C41" s="621"/>
      <c r="D41" s="621"/>
      <c r="E41" s="623"/>
      <c r="F41" s="493">
        <v>800000</v>
      </c>
      <c r="G41" s="496"/>
      <c r="H41" s="494">
        <v>239500</v>
      </c>
      <c r="I41" s="494">
        <v>301954</v>
      </c>
      <c r="J41" s="494">
        <v>158791</v>
      </c>
      <c r="K41" s="494">
        <f>SUM(H41:I41:J41)</f>
        <v>700245</v>
      </c>
      <c r="L41" s="37"/>
    </row>
    <row r="42" spans="1:12" ht="12.75">
      <c r="A42" s="492">
        <v>37</v>
      </c>
      <c r="B42" s="620" t="s">
        <v>669</v>
      </c>
      <c r="C42" s="621"/>
      <c r="D42" s="621"/>
      <c r="E42" s="623"/>
      <c r="F42" s="493">
        <v>2500000</v>
      </c>
      <c r="G42" s="496"/>
      <c r="H42" s="494">
        <v>344000</v>
      </c>
      <c r="I42" s="494">
        <v>1893600</v>
      </c>
      <c r="J42" s="494"/>
      <c r="K42" s="494">
        <f>SUM(H42:I42:J42)</f>
        <v>2237600</v>
      </c>
      <c r="L42" s="473"/>
    </row>
    <row r="43" spans="1:12" ht="12.75">
      <c r="A43" s="492">
        <v>38</v>
      </c>
      <c r="B43" s="625" t="s">
        <v>670</v>
      </c>
      <c r="C43" s="626"/>
      <c r="D43" s="626"/>
      <c r="E43" s="627"/>
      <c r="F43" s="493">
        <v>2000000</v>
      </c>
      <c r="G43" s="496"/>
      <c r="H43" s="494">
        <v>1971448</v>
      </c>
      <c r="I43" s="494">
        <v>-16685</v>
      </c>
      <c r="J43" s="494"/>
      <c r="K43" s="494">
        <f>SUM(H43:I43:J43)</f>
        <v>1954763</v>
      </c>
      <c r="L43" s="37"/>
    </row>
    <row r="44" spans="1:12" ht="12.75">
      <c r="A44" s="492">
        <v>39</v>
      </c>
      <c r="B44" s="620" t="s">
        <v>671</v>
      </c>
      <c r="C44" s="621"/>
      <c r="D44" s="621"/>
      <c r="E44" s="623"/>
      <c r="F44" s="493">
        <v>1599826</v>
      </c>
      <c r="G44" s="496"/>
      <c r="H44" s="494">
        <v>221250</v>
      </c>
      <c r="I44" s="494">
        <v>1351575</v>
      </c>
      <c r="J44" s="494"/>
      <c r="K44" s="494">
        <f>SUM(H44:I44:J44)</f>
        <v>1572825</v>
      </c>
      <c r="L44" s="37"/>
    </row>
    <row r="45" spans="1:12" ht="12.75">
      <c r="A45" s="492">
        <v>40</v>
      </c>
      <c r="B45" s="620" t="s">
        <v>672</v>
      </c>
      <c r="C45" s="621"/>
      <c r="D45" s="621"/>
      <c r="E45" s="623"/>
      <c r="F45" s="493">
        <v>1382512</v>
      </c>
      <c r="G45" s="496"/>
      <c r="H45" s="494">
        <v>320400</v>
      </c>
      <c r="I45" s="494">
        <v>950482</v>
      </c>
      <c r="J45" s="494"/>
      <c r="K45" s="494">
        <f>SUM(H45:I45:J45)</f>
        <v>1270882</v>
      </c>
      <c r="L45" s="37"/>
    </row>
    <row r="46" spans="1:12" ht="12.75">
      <c r="A46" s="492">
        <v>41</v>
      </c>
      <c r="B46" s="620" t="s">
        <v>673</v>
      </c>
      <c r="C46" s="626"/>
      <c r="D46" s="626"/>
      <c r="E46" s="627"/>
      <c r="F46" s="493">
        <v>539753</v>
      </c>
      <c r="G46" s="496"/>
      <c r="H46" s="494">
        <v>276463</v>
      </c>
      <c r="I46" s="494">
        <v>222180</v>
      </c>
      <c r="J46" s="494"/>
      <c r="K46" s="494">
        <f>SUM(H46:I46:J46)</f>
        <v>498643</v>
      </c>
      <c r="L46" s="37"/>
    </row>
    <row r="47" spans="1:12" ht="12.75">
      <c r="A47" s="492">
        <v>42</v>
      </c>
      <c r="B47" s="620" t="s">
        <v>674</v>
      </c>
      <c r="C47" s="626"/>
      <c r="D47" s="626"/>
      <c r="E47" s="627"/>
      <c r="F47" s="493">
        <v>492463</v>
      </c>
      <c r="G47" s="496"/>
      <c r="H47" s="494">
        <v>37950</v>
      </c>
      <c r="I47" s="494">
        <v>348104</v>
      </c>
      <c r="J47" s="494"/>
      <c r="K47" s="494">
        <f>SUM(H47:I47:J47)</f>
        <v>386054</v>
      </c>
      <c r="L47" s="37"/>
    </row>
    <row r="48" spans="1:12" ht="12.75">
      <c r="A48" s="492">
        <v>43</v>
      </c>
      <c r="B48" s="620" t="s">
        <v>675</v>
      </c>
      <c r="C48" s="626"/>
      <c r="D48" s="626"/>
      <c r="E48" s="627"/>
      <c r="F48" s="493">
        <v>484053</v>
      </c>
      <c r="G48" s="496"/>
      <c r="H48" s="494">
        <v>167187</v>
      </c>
      <c r="I48" s="494">
        <v>247475</v>
      </c>
      <c r="J48" s="494"/>
      <c r="K48" s="494">
        <f>SUM(H48:I48:J48)</f>
        <v>414662</v>
      </c>
      <c r="L48" s="37"/>
    </row>
    <row r="49" spans="1:12" ht="12.75">
      <c r="A49" s="492">
        <v>44</v>
      </c>
      <c r="B49" s="620" t="s">
        <v>676</v>
      </c>
      <c r="C49" s="621"/>
      <c r="D49" s="621"/>
      <c r="E49" s="623"/>
      <c r="F49" s="493">
        <v>2934699</v>
      </c>
      <c r="G49" s="496"/>
      <c r="H49" s="494">
        <v>717502</v>
      </c>
      <c r="I49" s="494">
        <v>978235</v>
      </c>
      <c r="J49" s="494">
        <v>522469</v>
      </c>
      <c r="K49" s="494">
        <f>SUM(H49:I49:J49)</f>
        <v>2218206</v>
      </c>
      <c r="L49" s="37"/>
    </row>
    <row r="50" spans="1:12" ht="12.75">
      <c r="A50" s="492">
        <v>45</v>
      </c>
      <c r="B50" s="620" t="s">
        <v>677</v>
      </c>
      <c r="C50" s="626"/>
      <c r="D50" s="626"/>
      <c r="E50" s="627"/>
      <c r="F50" s="493">
        <v>2151100</v>
      </c>
      <c r="G50" s="496"/>
      <c r="H50" s="494"/>
      <c r="I50" s="494">
        <v>1344975</v>
      </c>
      <c r="J50" s="494">
        <v>547573</v>
      </c>
      <c r="K50" s="494">
        <f>SUM(H50:I50:J50)</f>
        <v>1892548</v>
      </c>
      <c r="L50" s="37"/>
    </row>
    <row r="51" spans="1:12" ht="12.75">
      <c r="A51" s="492">
        <v>46</v>
      </c>
      <c r="B51" s="620" t="s">
        <v>678</v>
      </c>
      <c r="C51" s="626"/>
      <c r="D51" s="626"/>
      <c r="E51" s="627"/>
      <c r="F51" s="493">
        <v>4742000</v>
      </c>
      <c r="G51" s="496"/>
      <c r="H51" s="494">
        <v>330000</v>
      </c>
      <c r="I51" s="494">
        <v>3912000</v>
      </c>
      <c r="J51" s="494"/>
      <c r="K51" s="494">
        <f>SUM(H51:I51:J51)</f>
        <v>4242000</v>
      </c>
      <c r="L51" s="37"/>
    </row>
    <row r="52" spans="1:12" ht="12.75">
      <c r="A52" s="492">
        <v>47</v>
      </c>
      <c r="B52" s="620" t="s">
        <v>679</v>
      </c>
      <c r="C52" s="626"/>
      <c r="D52" s="626"/>
      <c r="E52" s="627"/>
      <c r="F52" s="493">
        <v>2526397</v>
      </c>
      <c r="G52" s="496"/>
      <c r="H52" s="494">
        <v>817331</v>
      </c>
      <c r="I52" s="494">
        <v>1472118</v>
      </c>
      <c r="J52" s="494"/>
      <c r="K52" s="494">
        <f>SUM(H52:I52:J52)</f>
        <v>2289449</v>
      </c>
      <c r="L52" s="37"/>
    </row>
    <row r="53" spans="1:12" ht="12.75">
      <c r="A53" s="492">
        <v>48</v>
      </c>
      <c r="B53" s="620" t="s">
        <v>680</v>
      </c>
      <c r="C53" s="626"/>
      <c r="D53" s="626"/>
      <c r="E53" s="627"/>
      <c r="F53" s="493">
        <v>1452200</v>
      </c>
      <c r="G53" s="496"/>
      <c r="H53" s="494">
        <v>538375</v>
      </c>
      <c r="I53" s="494">
        <v>264567</v>
      </c>
      <c r="J53" s="494">
        <v>432296</v>
      </c>
      <c r="K53" s="494">
        <f>SUM(H53:I53:J53)</f>
        <v>1235238</v>
      </c>
      <c r="L53" s="37"/>
    </row>
    <row r="54" spans="1:12" ht="12.75">
      <c r="A54" s="492">
        <v>49</v>
      </c>
      <c r="B54" s="620" t="s">
        <v>681</v>
      </c>
      <c r="C54" s="621"/>
      <c r="D54" s="621"/>
      <c r="E54" s="623"/>
      <c r="F54" s="493">
        <v>2000000</v>
      </c>
      <c r="G54" s="496"/>
      <c r="H54" s="88"/>
      <c r="I54" s="494">
        <v>1360038</v>
      </c>
      <c r="J54" s="494">
        <v>361542</v>
      </c>
      <c r="K54" s="494">
        <f>SUM(H54:I54:J54)</f>
        <v>1721580</v>
      </c>
      <c r="L54" s="476"/>
    </row>
    <row r="55" spans="1:12" ht="12.75">
      <c r="A55" s="492">
        <v>50</v>
      </c>
      <c r="B55" s="620" t="s">
        <v>682</v>
      </c>
      <c r="C55" s="621"/>
      <c r="D55" s="621"/>
      <c r="E55" s="623"/>
      <c r="F55" s="493">
        <v>980200</v>
      </c>
      <c r="G55" s="496"/>
      <c r="H55" s="88"/>
      <c r="I55" s="494">
        <v>882180</v>
      </c>
      <c r="J55" s="494">
        <v>88020</v>
      </c>
      <c r="K55" s="494">
        <f>SUM(H55:I55:J55)</f>
        <v>970200</v>
      </c>
      <c r="L55" s="476"/>
    </row>
    <row r="56" spans="1:12" ht="12.75">
      <c r="A56" s="492">
        <v>51</v>
      </c>
      <c r="B56" s="620" t="s">
        <v>683</v>
      </c>
      <c r="C56" s="621"/>
      <c r="D56" s="621"/>
      <c r="E56" s="623"/>
      <c r="F56" s="493">
        <v>1607720</v>
      </c>
      <c r="G56" s="496"/>
      <c r="H56" s="88"/>
      <c r="I56" s="494">
        <v>732157</v>
      </c>
      <c r="J56" s="494">
        <v>633893</v>
      </c>
      <c r="K56" s="494">
        <f>SUM(H56:I56:J56)</f>
        <v>1366050</v>
      </c>
      <c r="L56" s="476"/>
    </row>
    <row r="57" spans="1:12" ht="12.75">
      <c r="A57" s="492">
        <v>52</v>
      </c>
      <c r="B57" s="620" t="s">
        <v>684</v>
      </c>
      <c r="C57" s="621"/>
      <c r="D57" s="621"/>
      <c r="E57" s="623"/>
      <c r="F57" s="493">
        <v>2400000</v>
      </c>
      <c r="G57" s="496"/>
      <c r="H57" s="88"/>
      <c r="I57" s="494">
        <v>2400000</v>
      </c>
      <c r="J57" s="494"/>
      <c r="K57" s="494">
        <f>SUM(H57:I57:J57)</f>
        <v>2400000</v>
      </c>
      <c r="L57" s="476"/>
    </row>
    <row r="58" spans="1:12" ht="12.75">
      <c r="A58" s="492">
        <v>53</v>
      </c>
      <c r="B58" s="620" t="s">
        <v>685</v>
      </c>
      <c r="C58" s="621"/>
      <c r="D58" s="621"/>
      <c r="E58" s="623"/>
      <c r="F58" s="493">
        <v>2195045</v>
      </c>
      <c r="G58" s="496"/>
      <c r="H58" s="88"/>
      <c r="I58" s="494">
        <v>1359194</v>
      </c>
      <c r="J58" s="494">
        <v>416659</v>
      </c>
      <c r="K58" s="494">
        <f>SUM(H58:I58:J58)</f>
        <v>1775853</v>
      </c>
      <c r="L58" s="476"/>
    </row>
    <row r="59" spans="1:12" ht="12.75">
      <c r="A59" s="492">
        <v>54</v>
      </c>
      <c r="B59" s="620" t="s">
        <v>651</v>
      </c>
      <c r="C59" s="621"/>
      <c r="D59" s="621"/>
      <c r="E59" s="623"/>
      <c r="F59" s="493">
        <v>2130000</v>
      </c>
      <c r="G59" s="496"/>
      <c r="H59" s="88"/>
      <c r="I59" s="494">
        <v>261750</v>
      </c>
      <c r="J59" s="494">
        <v>1261470</v>
      </c>
      <c r="K59" s="494">
        <f>SUM(H59:I59:J59)</f>
        <v>1523220</v>
      </c>
      <c r="L59" s="476"/>
    </row>
    <row r="60" spans="1:12" ht="12.75">
      <c r="A60" s="492">
        <v>55</v>
      </c>
      <c r="B60" s="620" t="s">
        <v>686</v>
      </c>
      <c r="C60" s="621"/>
      <c r="D60" s="621"/>
      <c r="E60" s="623"/>
      <c r="F60" s="493">
        <v>1000000</v>
      </c>
      <c r="G60" s="496"/>
      <c r="H60" s="88"/>
      <c r="I60" s="494">
        <v>657964</v>
      </c>
      <c r="J60" s="494">
        <v>312039</v>
      </c>
      <c r="K60" s="494">
        <f>SUM(H60:I60:J60)</f>
        <v>970003</v>
      </c>
      <c r="L60" s="476"/>
    </row>
    <row r="61" spans="1:12" ht="12.75">
      <c r="A61" s="492">
        <v>56</v>
      </c>
      <c r="B61" s="620" t="s">
        <v>687</v>
      </c>
      <c r="C61" s="621"/>
      <c r="D61" s="621"/>
      <c r="E61" s="623"/>
      <c r="F61" s="493">
        <v>2818000</v>
      </c>
      <c r="G61" s="504"/>
      <c r="H61" s="88"/>
      <c r="I61" s="494">
        <v>2798000</v>
      </c>
      <c r="J61" s="494"/>
      <c r="K61" s="494">
        <f>SUM(H61:I61:J61)</f>
        <v>2798000</v>
      </c>
      <c r="L61" s="476"/>
    </row>
    <row r="62" spans="1:12" ht="12.75">
      <c r="A62" s="492">
        <v>57</v>
      </c>
      <c r="B62" s="620" t="s">
        <v>688</v>
      </c>
      <c r="C62" s="621"/>
      <c r="D62" s="621"/>
      <c r="E62" s="623"/>
      <c r="F62" s="493">
        <v>3000000</v>
      </c>
      <c r="G62" s="496"/>
      <c r="H62" s="88"/>
      <c r="I62" s="494">
        <v>3000000</v>
      </c>
      <c r="J62" s="494"/>
      <c r="K62" s="494">
        <f>SUM(H62:I62:J62)</f>
        <v>3000000</v>
      </c>
      <c r="L62" s="476"/>
    </row>
    <row r="63" spans="1:12" ht="12.75">
      <c r="A63" s="628" t="s">
        <v>689</v>
      </c>
      <c r="B63" s="629"/>
      <c r="C63" s="629"/>
      <c r="D63" s="629"/>
      <c r="E63" s="629"/>
      <c r="F63" s="629"/>
      <c r="G63" s="629"/>
      <c r="H63" s="629"/>
      <c r="I63" s="629"/>
      <c r="J63" s="629"/>
      <c r="K63" s="630"/>
      <c r="L63" s="476"/>
    </row>
    <row r="64" spans="1:12" ht="12.75">
      <c r="A64" s="492">
        <v>58</v>
      </c>
      <c r="B64" s="620" t="s">
        <v>690</v>
      </c>
      <c r="C64" s="621"/>
      <c r="D64" s="621"/>
      <c r="E64" s="623"/>
      <c r="F64" s="493">
        <v>1499769</v>
      </c>
      <c r="G64" s="496"/>
      <c r="H64" s="88"/>
      <c r="I64" s="494">
        <v>1202760</v>
      </c>
      <c r="J64" s="494">
        <v>139210</v>
      </c>
      <c r="K64" s="494">
        <f aca="true" t="shared" si="0" ref="K64:K103">SUM(I64:J64)</f>
        <v>1341970</v>
      </c>
      <c r="L64" s="476"/>
    </row>
    <row r="65" spans="1:12" ht="12.75" customHeight="1">
      <c r="A65" s="492">
        <v>59</v>
      </c>
      <c r="B65" s="620" t="s">
        <v>691</v>
      </c>
      <c r="C65" s="621"/>
      <c r="D65" s="621"/>
      <c r="E65" s="623"/>
      <c r="F65" s="493">
        <v>2000000</v>
      </c>
      <c r="G65" s="496"/>
      <c r="H65" s="88"/>
      <c r="I65" s="494">
        <v>975000</v>
      </c>
      <c r="J65" s="494">
        <v>620257</v>
      </c>
      <c r="K65" s="494">
        <f t="shared" si="0"/>
        <v>1595257</v>
      </c>
      <c r="L65" s="476"/>
    </row>
    <row r="66" spans="1:12" ht="12.75">
      <c r="A66" s="492">
        <v>60</v>
      </c>
      <c r="B66" s="620" t="s">
        <v>692</v>
      </c>
      <c r="C66" s="621"/>
      <c r="D66" s="621"/>
      <c r="E66" s="623"/>
      <c r="F66" s="493">
        <v>1500000</v>
      </c>
      <c r="G66" s="496"/>
      <c r="H66" s="88"/>
      <c r="I66" s="494">
        <v>255000</v>
      </c>
      <c r="J66" s="494">
        <v>1036427</v>
      </c>
      <c r="K66" s="494">
        <f t="shared" si="0"/>
        <v>1291427</v>
      </c>
      <c r="L66" s="476"/>
    </row>
    <row r="67" spans="1:12" ht="12.75" customHeight="1">
      <c r="A67" s="492">
        <v>61</v>
      </c>
      <c r="B67" s="620" t="s">
        <v>693</v>
      </c>
      <c r="C67" s="621"/>
      <c r="D67" s="621"/>
      <c r="E67" s="623"/>
      <c r="F67" s="493">
        <v>2500000</v>
      </c>
      <c r="G67" s="496"/>
      <c r="H67" s="88"/>
      <c r="I67" s="494">
        <v>757029</v>
      </c>
      <c r="J67" s="494">
        <v>1157214</v>
      </c>
      <c r="K67" s="494">
        <f t="shared" si="0"/>
        <v>1914243</v>
      </c>
      <c r="L67" s="476" t="s">
        <v>164</v>
      </c>
    </row>
    <row r="68" spans="1:12" ht="12.75">
      <c r="A68" s="492">
        <v>62</v>
      </c>
      <c r="B68" s="620" t="s">
        <v>694</v>
      </c>
      <c r="C68" s="621"/>
      <c r="D68" s="621"/>
      <c r="E68" s="623"/>
      <c r="F68" s="493">
        <v>245708</v>
      </c>
      <c r="G68" s="496"/>
      <c r="H68" s="88"/>
      <c r="I68" s="494">
        <v>206843</v>
      </c>
      <c r="J68" s="494">
        <v>13500</v>
      </c>
      <c r="K68" s="494">
        <f t="shared" si="0"/>
        <v>220343</v>
      </c>
      <c r="L68" s="476"/>
    </row>
    <row r="69" spans="1:12" ht="12.75">
      <c r="A69" s="492">
        <v>63</v>
      </c>
      <c r="B69" s="620" t="s">
        <v>695</v>
      </c>
      <c r="C69" s="621"/>
      <c r="D69" s="621"/>
      <c r="E69" s="623"/>
      <c r="F69" s="493">
        <v>168697</v>
      </c>
      <c r="G69" s="496"/>
      <c r="H69" s="88"/>
      <c r="I69" s="494">
        <v>158287</v>
      </c>
      <c r="J69" s="494"/>
      <c r="K69" s="494">
        <f t="shared" si="0"/>
        <v>158287</v>
      </c>
      <c r="L69" s="476"/>
    </row>
    <row r="70" spans="1:12" ht="12.75">
      <c r="A70" s="492">
        <v>64</v>
      </c>
      <c r="B70" s="620" t="s">
        <v>696</v>
      </c>
      <c r="C70" s="621"/>
      <c r="D70" s="621"/>
      <c r="E70" s="623"/>
      <c r="F70" s="493">
        <v>1449077</v>
      </c>
      <c r="G70" s="496"/>
      <c r="H70" s="88"/>
      <c r="I70" s="494">
        <v>883983</v>
      </c>
      <c r="J70" s="494">
        <v>411105</v>
      </c>
      <c r="K70" s="494">
        <f t="shared" si="0"/>
        <v>1295088</v>
      </c>
      <c r="L70" s="476"/>
    </row>
    <row r="71" spans="1:12" ht="12.75">
      <c r="A71" s="492">
        <v>65</v>
      </c>
      <c r="B71" s="620" t="s">
        <v>697</v>
      </c>
      <c r="C71" s="621"/>
      <c r="D71" s="621"/>
      <c r="E71" s="623"/>
      <c r="F71" s="493">
        <v>3000000</v>
      </c>
      <c r="G71" s="496"/>
      <c r="H71" s="88"/>
      <c r="I71" s="494">
        <v>737000</v>
      </c>
      <c r="J71" s="494">
        <v>1922707</v>
      </c>
      <c r="K71" s="494">
        <f t="shared" si="0"/>
        <v>2659707</v>
      </c>
      <c r="L71" s="476"/>
    </row>
    <row r="72" spans="1:12" ht="12.75">
      <c r="A72" s="492">
        <v>66</v>
      </c>
      <c r="B72" s="620" t="s">
        <v>698</v>
      </c>
      <c r="C72" s="621"/>
      <c r="D72" s="621"/>
      <c r="E72" s="623"/>
      <c r="F72" s="493">
        <v>1000000</v>
      </c>
      <c r="G72" s="496"/>
      <c r="H72" s="88"/>
      <c r="I72" s="494">
        <v>950000</v>
      </c>
      <c r="J72" s="494"/>
      <c r="K72" s="494">
        <f t="shared" si="0"/>
        <v>950000</v>
      </c>
      <c r="L72" s="476"/>
    </row>
    <row r="73" spans="1:12" ht="12.75">
      <c r="A73" s="492">
        <v>67</v>
      </c>
      <c r="B73" s="620" t="s">
        <v>699</v>
      </c>
      <c r="C73" s="621"/>
      <c r="D73" s="621"/>
      <c r="E73" s="623"/>
      <c r="F73" s="493">
        <v>956900</v>
      </c>
      <c r="G73" s="496"/>
      <c r="H73" s="88"/>
      <c r="I73" s="494">
        <v>451605</v>
      </c>
      <c r="J73" s="494"/>
      <c r="K73" s="494">
        <f t="shared" si="0"/>
        <v>451605</v>
      </c>
      <c r="L73" s="476"/>
    </row>
    <row r="74" spans="1:12" ht="12.75">
      <c r="A74" s="492">
        <v>68</v>
      </c>
      <c r="B74" s="620" t="s">
        <v>700</v>
      </c>
      <c r="C74" s="621"/>
      <c r="D74" s="621"/>
      <c r="E74" s="623"/>
      <c r="F74" s="493">
        <v>600000</v>
      </c>
      <c r="G74" s="496"/>
      <c r="H74" s="88"/>
      <c r="I74" s="494">
        <v>144288</v>
      </c>
      <c r="J74" s="494">
        <v>230093</v>
      </c>
      <c r="K74" s="494">
        <f t="shared" si="0"/>
        <v>374381</v>
      </c>
      <c r="L74" s="476"/>
    </row>
    <row r="75" spans="1:12" ht="12.75">
      <c r="A75" s="492">
        <v>69</v>
      </c>
      <c r="B75" s="620" t="s">
        <v>701</v>
      </c>
      <c r="C75" s="621"/>
      <c r="D75" s="621"/>
      <c r="E75" s="623"/>
      <c r="F75" s="493">
        <v>3500000</v>
      </c>
      <c r="G75" s="496"/>
      <c r="H75" s="88"/>
      <c r="I75" s="494">
        <v>2020846</v>
      </c>
      <c r="J75" s="494">
        <v>1423647</v>
      </c>
      <c r="K75" s="494">
        <f t="shared" si="0"/>
        <v>3444493</v>
      </c>
      <c r="L75" s="476"/>
    </row>
    <row r="76" spans="1:12" ht="12.75">
      <c r="A76" s="492">
        <v>70</v>
      </c>
      <c r="B76" s="620" t="s">
        <v>702</v>
      </c>
      <c r="C76" s="621"/>
      <c r="D76" s="621"/>
      <c r="E76" s="623"/>
      <c r="F76" s="493">
        <v>1759794</v>
      </c>
      <c r="G76" s="496"/>
      <c r="H76" s="88"/>
      <c r="I76" s="494">
        <v>847447</v>
      </c>
      <c r="J76" s="494">
        <v>355889</v>
      </c>
      <c r="K76" s="494">
        <f t="shared" si="0"/>
        <v>1203336</v>
      </c>
      <c r="L76" s="476"/>
    </row>
    <row r="77" spans="1:12" ht="12.75" customHeight="1">
      <c r="A77" s="492">
        <v>71</v>
      </c>
      <c r="B77" s="620" t="s">
        <v>703</v>
      </c>
      <c r="C77" s="621"/>
      <c r="D77" s="621"/>
      <c r="E77" s="623"/>
      <c r="F77" s="493">
        <v>3800000</v>
      </c>
      <c r="G77" s="496"/>
      <c r="H77" s="88"/>
      <c r="I77" s="494"/>
      <c r="J77" s="494">
        <v>2372394</v>
      </c>
      <c r="K77" s="494">
        <f t="shared" si="0"/>
        <v>2372394</v>
      </c>
      <c r="L77" s="476"/>
    </row>
    <row r="78" spans="1:12" ht="12.75" customHeight="1">
      <c r="A78" s="492">
        <v>72</v>
      </c>
      <c r="B78" s="631" t="s">
        <v>704</v>
      </c>
      <c r="C78" s="632"/>
      <c r="D78" s="632"/>
      <c r="E78" s="499"/>
      <c r="F78" s="493"/>
      <c r="G78" s="496"/>
      <c r="H78" s="88"/>
      <c r="I78" s="494">
        <v>2366200</v>
      </c>
      <c r="J78" s="494"/>
      <c r="K78" s="494">
        <f t="shared" si="0"/>
        <v>2366200</v>
      </c>
      <c r="L78" s="476"/>
    </row>
    <row r="79" spans="1:12" ht="12.75">
      <c r="A79" s="492">
        <v>73</v>
      </c>
      <c r="B79" s="620" t="s">
        <v>705</v>
      </c>
      <c r="C79" s="621"/>
      <c r="D79" s="621"/>
      <c r="E79" s="623"/>
      <c r="F79" s="493">
        <v>808500</v>
      </c>
      <c r="G79" s="496"/>
      <c r="H79" s="88"/>
      <c r="I79" s="494">
        <v>404250</v>
      </c>
      <c r="J79" s="494">
        <v>320377</v>
      </c>
      <c r="K79" s="494">
        <f t="shared" si="0"/>
        <v>724627</v>
      </c>
      <c r="L79" s="476"/>
    </row>
    <row r="80" spans="1:12" ht="12.75">
      <c r="A80" s="492">
        <v>74</v>
      </c>
      <c r="B80" s="620" t="s">
        <v>706</v>
      </c>
      <c r="C80" s="621"/>
      <c r="D80" s="621"/>
      <c r="E80" s="623"/>
      <c r="F80" s="493">
        <v>3997000</v>
      </c>
      <c r="G80" s="496"/>
      <c r="H80" s="88"/>
      <c r="I80" s="494">
        <v>935000</v>
      </c>
      <c r="J80" s="494">
        <v>994151</v>
      </c>
      <c r="K80" s="494">
        <f t="shared" si="0"/>
        <v>1929151</v>
      </c>
      <c r="L80" s="476"/>
    </row>
    <row r="81" spans="1:12" ht="12.75">
      <c r="A81" s="492">
        <v>75</v>
      </c>
      <c r="B81" s="620" t="s">
        <v>707</v>
      </c>
      <c r="C81" s="621"/>
      <c r="D81" s="621"/>
      <c r="E81" s="623"/>
      <c r="F81" s="493">
        <v>536485</v>
      </c>
      <c r="G81" s="496"/>
      <c r="H81" s="88"/>
      <c r="I81" s="494">
        <v>175000</v>
      </c>
      <c r="J81" s="494">
        <v>120160</v>
      </c>
      <c r="K81" s="494">
        <f t="shared" si="0"/>
        <v>295160</v>
      </c>
      <c r="L81" s="476"/>
    </row>
    <row r="82" spans="1:12" ht="12.75">
      <c r="A82" s="492">
        <v>76</v>
      </c>
      <c r="B82" s="620" t="s">
        <v>708</v>
      </c>
      <c r="C82" s="621"/>
      <c r="D82" s="621"/>
      <c r="E82" s="623"/>
      <c r="F82" s="493">
        <v>1996314</v>
      </c>
      <c r="G82" s="496"/>
      <c r="H82" s="88"/>
      <c r="I82" s="494">
        <v>53846</v>
      </c>
      <c r="J82" s="494">
        <v>1025895</v>
      </c>
      <c r="K82" s="494">
        <f t="shared" si="0"/>
        <v>1079741</v>
      </c>
      <c r="L82" s="476"/>
    </row>
    <row r="83" spans="1:12" ht="12.75">
      <c r="A83" s="492">
        <v>77</v>
      </c>
      <c r="B83" s="620" t="s">
        <v>709</v>
      </c>
      <c r="C83" s="621"/>
      <c r="D83" s="621"/>
      <c r="E83" s="623"/>
      <c r="F83" s="493">
        <v>1604478</v>
      </c>
      <c r="G83" s="496"/>
      <c r="H83" s="88"/>
      <c r="I83" s="494">
        <v>134404</v>
      </c>
      <c r="J83" s="494">
        <v>654582</v>
      </c>
      <c r="K83" s="494">
        <f t="shared" si="0"/>
        <v>788986</v>
      </c>
      <c r="L83" s="476"/>
    </row>
    <row r="84" spans="1:12" ht="12.75">
      <c r="A84" s="492">
        <v>78</v>
      </c>
      <c r="B84" s="620" t="s">
        <v>710</v>
      </c>
      <c r="C84" s="621"/>
      <c r="D84" s="621"/>
      <c r="E84" s="623"/>
      <c r="F84" s="493">
        <v>380000</v>
      </c>
      <c r="G84" s="496"/>
      <c r="H84" s="88"/>
      <c r="I84" s="494"/>
      <c r="J84" s="494">
        <v>379399</v>
      </c>
      <c r="K84" s="494">
        <f t="shared" si="0"/>
        <v>379399</v>
      </c>
      <c r="L84" s="476"/>
    </row>
    <row r="85" spans="1:12" ht="12.75">
      <c r="A85" s="492">
        <v>79</v>
      </c>
      <c r="B85" s="620" t="s">
        <v>711</v>
      </c>
      <c r="C85" s="621"/>
      <c r="D85" s="621"/>
      <c r="E85" s="623"/>
      <c r="F85" s="493">
        <v>5438846</v>
      </c>
      <c r="G85" s="496"/>
      <c r="H85" s="88"/>
      <c r="I85" s="494">
        <v>5350542</v>
      </c>
      <c r="J85" s="494"/>
      <c r="K85" s="494">
        <f t="shared" si="0"/>
        <v>5350542</v>
      </c>
      <c r="L85" s="476"/>
    </row>
    <row r="86" spans="1:12" ht="12.75">
      <c r="A86" s="492">
        <v>80</v>
      </c>
      <c r="B86" s="620" t="s">
        <v>712</v>
      </c>
      <c r="C86" s="621"/>
      <c r="D86" s="621"/>
      <c r="E86" s="623"/>
      <c r="F86" s="493">
        <v>2957153</v>
      </c>
      <c r="G86" s="496"/>
      <c r="H86" s="88"/>
      <c r="I86" s="494">
        <v>471644</v>
      </c>
      <c r="J86" s="494">
        <v>1976217</v>
      </c>
      <c r="K86" s="494">
        <f t="shared" si="0"/>
        <v>2447861</v>
      </c>
      <c r="L86" s="476"/>
    </row>
    <row r="87" spans="1:12" ht="12.75">
      <c r="A87" s="492">
        <v>81</v>
      </c>
      <c r="B87" s="620" t="s">
        <v>713</v>
      </c>
      <c r="C87" s="621"/>
      <c r="D87" s="621"/>
      <c r="E87" s="623"/>
      <c r="F87" s="493">
        <v>2463550</v>
      </c>
      <c r="G87" s="496"/>
      <c r="H87" s="88"/>
      <c r="I87" s="494">
        <v>739065</v>
      </c>
      <c r="J87" s="494"/>
      <c r="K87" s="494">
        <f t="shared" si="0"/>
        <v>739065</v>
      </c>
      <c r="L87" s="476"/>
    </row>
    <row r="88" spans="1:12" ht="12.75">
      <c r="A88" s="492">
        <v>82</v>
      </c>
      <c r="B88" s="620" t="s">
        <v>714</v>
      </c>
      <c r="C88" s="621"/>
      <c r="D88" s="621"/>
      <c r="E88" s="623"/>
      <c r="F88" s="493">
        <v>3808160</v>
      </c>
      <c r="G88" s="496"/>
      <c r="H88" s="88"/>
      <c r="I88" s="494"/>
      <c r="J88" s="494">
        <v>2740696</v>
      </c>
      <c r="K88" s="494">
        <f t="shared" si="0"/>
        <v>2740696</v>
      </c>
      <c r="L88" s="476"/>
    </row>
    <row r="89" spans="1:12" ht="12.75">
      <c r="A89" s="492">
        <v>83</v>
      </c>
      <c r="B89" s="620" t="s">
        <v>715</v>
      </c>
      <c r="C89" s="621"/>
      <c r="D89" s="621"/>
      <c r="E89" s="623"/>
      <c r="F89" s="493">
        <v>589450</v>
      </c>
      <c r="G89" s="496"/>
      <c r="H89" s="88"/>
      <c r="I89" s="494"/>
      <c r="J89" s="494">
        <v>473724</v>
      </c>
      <c r="K89" s="494">
        <f t="shared" si="0"/>
        <v>473724</v>
      </c>
      <c r="L89" s="476"/>
    </row>
    <row r="90" spans="1:12" ht="12.75">
      <c r="A90" s="492">
        <v>84</v>
      </c>
      <c r="B90" s="620" t="s">
        <v>716</v>
      </c>
      <c r="C90" s="621"/>
      <c r="D90" s="621"/>
      <c r="E90" s="623"/>
      <c r="F90" s="493">
        <v>68600</v>
      </c>
      <c r="G90" s="496"/>
      <c r="H90" s="88"/>
      <c r="I90" s="494"/>
      <c r="J90" s="494"/>
      <c r="K90" s="494">
        <f t="shared" si="0"/>
        <v>0</v>
      </c>
      <c r="L90" s="476"/>
    </row>
    <row r="91" spans="1:12" ht="12.75">
      <c r="A91" s="492">
        <v>85</v>
      </c>
      <c r="B91" s="620" t="s">
        <v>717</v>
      </c>
      <c r="C91" s="621"/>
      <c r="D91" s="621"/>
      <c r="E91" s="623"/>
      <c r="F91" s="493">
        <v>3631191</v>
      </c>
      <c r="G91" s="496"/>
      <c r="H91" s="88"/>
      <c r="I91" s="494"/>
      <c r="J91" s="494">
        <v>1207500</v>
      </c>
      <c r="K91" s="494">
        <f t="shared" si="0"/>
        <v>1207500</v>
      </c>
      <c r="L91" s="476"/>
    </row>
    <row r="92" spans="1:12" ht="12.75">
      <c r="A92" s="492">
        <v>86</v>
      </c>
      <c r="B92" s="620" t="s">
        <v>718</v>
      </c>
      <c r="C92" s="621"/>
      <c r="D92" s="621"/>
      <c r="E92" s="623"/>
      <c r="F92" s="493">
        <v>328944</v>
      </c>
      <c r="G92" s="496"/>
      <c r="H92" s="88"/>
      <c r="I92" s="494"/>
      <c r="J92" s="494">
        <v>148944</v>
      </c>
      <c r="K92" s="494">
        <f t="shared" si="0"/>
        <v>148944</v>
      </c>
      <c r="L92" s="476"/>
    </row>
    <row r="93" spans="1:12" ht="12.75">
      <c r="A93" s="492">
        <v>87</v>
      </c>
      <c r="B93" s="620" t="s">
        <v>719</v>
      </c>
      <c r="C93" s="621"/>
      <c r="D93" s="621"/>
      <c r="E93" s="623"/>
      <c r="F93" s="493">
        <v>2113458</v>
      </c>
      <c r="G93" s="496"/>
      <c r="H93" s="88"/>
      <c r="I93" s="494"/>
      <c r="J93" s="494">
        <v>150000</v>
      </c>
      <c r="K93" s="494">
        <f t="shared" si="0"/>
        <v>150000</v>
      </c>
      <c r="L93" s="476"/>
    </row>
    <row r="94" spans="1:12" ht="12.75">
      <c r="A94" s="492">
        <v>88</v>
      </c>
      <c r="B94" s="620" t="s">
        <v>720</v>
      </c>
      <c r="C94" s="621"/>
      <c r="D94" s="621"/>
      <c r="E94" s="623"/>
      <c r="F94" s="493">
        <v>595590</v>
      </c>
      <c r="G94" s="496"/>
      <c r="H94" s="88"/>
      <c r="I94" s="494"/>
      <c r="J94" s="494"/>
      <c r="K94" s="494">
        <f t="shared" si="0"/>
        <v>0</v>
      </c>
      <c r="L94" s="476"/>
    </row>
    <row r="95" spans="1:12" ht="12.75">
      <c r="A95" s="492">
        <v>89</v>
      </c>
      <c r="B95" s="620" t="s">
        <v>721</v>
      </c>
      <c r="C95" s="621"/>
      <c r="D95" s="621"/>
      <c r="E95" s="623"/>
      <c r="F95" s="493">
        <v>1814119</v>
      </c>
      <c r="G95" s="496"/>
      <c r="H95" s="88"/>
      <c r="I95" s="494"/>
      <c r="J95" s="494">
        <v>273603</v>
      </c>
      <c r="K95" s="494">
        <f t="shared" si="0"/>
        <v>273603</v>
      </c>
      <c r="L95" s="476"/>
    </row>
    <row r="96" spans="1:12" ht="12.75">
      <c r="A96" s="492">
        <v>90</v>
      </c>
      <c r="B96" s="620" t="s">
        <v>722</v>
      </c>
      <c r="C96" s="621"/>
      <c r="D96" s="621"/>
      <c r="E96" s="623"/>
      <c r="F96" s="493">
        <v>2095250</v>
      </c>
      <c r="G96" s="496"/>
      <c r="H96" s="88"/>
      <c r="I96" s="494"/>
      <c r="J96" s="494">
        <v>161400</v>
      </c>
      <c r="K96" s="494">
        <f t="shared" si="0"/>
        <v>161400</v>
      </c>
      <c r="L96" s="476"/>
    </row>
    <row r="97" spans="1:12" ht="12.75">
      <c r="A97" s="492">
        <v>91</v>
      </c>
      <c r="B97" s="620" t="s">
        <v>723</v>
      </c>
      <c r="C97" s="621"/>
      <c r="D97" s="621"/>
      <c r="E97" s="623"/>
      <c r="F97" s="493">
        <v>2936533</v>
      </c>
      <c r="G97" s="496"/>
      <c r="H97" s="88"/>
      <c r="I97" s="494"/>
      <c r="J97" s="494">
        <v>1468267</v>
      </c>
      <c r="K97" s="494">
        <f t="shared" si="0"/>
        <v>1468267</v>
      </c>
      <c r="L97" s="476"/>
    </row>
    <row r="98" spans="1:12" ht="12.75">
      <c r="A98" s="492">
        <v>92</v>
      </c>
      <c r="B98" s="620" t="s">
        <v>724</v>
      </c>
      <c r="C98" s="621"/>
      <c r="D98" s="621"/>
      <c r="E98" s="623"/>
      <c r="F98" s="493">
        <v>1999980</v>
      </c>
      <c r="G98" s="496"/>
      <c r="H98" s="88"/>
      <c r="I98" s="494"/>
      <c r="J98" s="494">
        <v>362212</v>
      </c>
      <c r="K98" s="494">
        <f t="shared" si="0"/>
        <v>362212</v>
      </c>
      <c r="L98" s="476"/>
    </row>
    <row r="99" spans="1:12" ht="12.75">
      <c r="A99" s="492">
        <v>93</v>
      </c>
      <c r="B99" s="620" t="s">
        <v>725</v>
      </c>
      <c r="C99" s="621"/>
      <c r="D99" s="621"/>
      <c r="E99" s="623"/>
      <c r="F99" s="493">
        <v>5000000</v>
      </c>
      <c r="G99" s="496"/>
      <c r="H99" s="88"/>
      <c r="I99" s="494"/>
      <c r="J99" s="494">
        <v>799654</v>
      </c>
      <c r="K99" s="494">
        <f t="shared" si="0"/>
        <v>799654</v>
      </c>
      <c r="L99" s="476"/>
    </row>
    <row r="100" spans="1:12" ht="12.75">
      <c r="A100" s="492">
        <v>94</v>
      </c>
      <c r="B100" s="620" t="s">
        <v>726</v>
      </c>
      <c r="C100" s="621"/>
      <c r="D100" s="621"/>
      <c r="E100" s="623"/>
      <c r="F100" s="493">
        <v>3000000</v>
      </c>
      <c r="G100" s="496"/>
      <c r="H100" s="88"/>
      <c r="I100" s="494"/>
      <c r="J100" s="494">
        <v>3000000</v>
      </c>
      <c r="K100" s="494">
        <f t="shared" si="0"/>
        <v>3000000</v>
      </c>
      <c r="L100" s="476"/>
    </row>
    <row r="101" spans="1:12" ht="12.75">
      <c r="A101" s="492">
        <v>95</v>
      </c>
      <c r="B101" s="620" t="s">
        <v>727</v>
      </c>
      <c r="C101" s="621"/>
      <c r="D101" s="621"/>
      <c r="E101" s="623"/>
      <c r="F101" s="493">
        <v>1496871</v>
      </c>
      <c r="G101" s="496"/>
      <c r="H101" s="88"/>
      <c r="I101" s="494"/>
      <c r="J101" s="494">
        <v>475280</v>
      </c>
      <c r="K101" s="494">
        <f t="shared" si="0"/>
        <v>475280</v>
      </c>
      <c r="L101" s="476"/>
    </row>
    <row r="102" spans="1:12" ht="12.75" customHeight="1">
      <c r="A102" s="492">
        <v>96</v>
      </c>
      <c r="B102" s="620" t="s">
        <v>728</v>
      </c>
      <c r="C102" s="621"/>
      <c r="D102" s="621"/>
      <c r="E102" s="623"/>
      <c r="F102" s="493">
        <v>2500000</v>
      </c>
      <c r="G102" s="496"/>
      <c r="H102" s="88"/>
      <c r="I102" s="494"/>
      <c r="J102" s="494">
        <v>2500000</v>
      </c>
      <c r="K102" s="494">
        <f t="shared" si="0"/>
        <v>2500000</v>
      </c>
      <c r="L102" s="476"/>
    </row>
    <row r="103" spans="1:12" ht="12.75" customHeight="1">
      <c r="A103" s="492">
        <v>97</v>
      </c>
      <c r="B103" s="620" t="s">
        <v>729</v>
      </c>
      <c r="C103" s="621"/>
      <c r="D103" s="621"/>
      <c r="E103" s="623"/>
      <c r="F103" s="493">
        <v>1000000</v>
      </c>
      <c r="G103" s="496"/>
      <c r="H103" s="88"/>
      <c r="I103" s="494"/>
      <c r="J103" s="494">
        <v>500000</v>
      </c>
      <c r="K103" s="494">
        <f t="shared" si="0"/>
        <v>500000</v>
      </c>
      <c r="L103" s="476"/>
    </row>
    <row r="104" spans="1:12" ht="12.75">
      <c r="A104" s="620" t="s">
        <v>730</v>
      </c>
      <c r="B104" s="621"/>
      <c r="C104" s="621"/>
      <c r="D104" s="621"/>
      <c r="E104" s="621"/>
      <c r="F104" s="621"/>
      <c r="G104" s="621"/>
      <c r="H104" s="621"/>
      <c r="I104" s="621"/>
      <c r="J104" s="621"/>
      <c r="K104" s="623"/>
      <c r="L104" s="476"/>
    </row>
    <row r="105" spans="1:12" ht="12.75">
      <c r="A105" s="492">
        <v>98</v>
      </c>
      <c r="B105" s="620" t="s">
        <v>731</v>
      </c>
      <c r="C105" s="621"/>
      <c r="D105" s="621"/>
      <c r="E105" s="499"/>
      <c r="F105" s="493">
        <v>4987462</v>
      </c>
      <c r="G105" s="496"/>
      <c r="H105" s="88"/>
      <c r="I105" s="494"/>
      <c r="J105" s="494"/>
      <c r="K105" s="88"/>
      <c r="L105" s="476"/>
    </row>
    <row r="106" spans="1:12" ht="12.75">
      <c r="A106" s="492">
        <v>99</v>
      </c>
      <c r="B106" s="620" t="s">
        <v>732</v>
      </c>
      <c r="C106" s="621"/>
      <c r="D106" s="621"/>
      <c r="E106" s="499"/>
      <c r="F106" s="493">
        <v>2792756</v>
      </c>
      <c r="G106" s="496"/>
      <c r="H106" s="88"/>
      <c r="I106" s="494"/>
      <c r="J106" s="494">
        <v>121985</v>
      </c>
      <c r="K106" s="494">
        <f aca="true" t="shared" si="1" ref="K106:K111">SUM(J106)</f>
        <v>121985</v>
      </c>
      <c r="L106" s="476"/>
    </row>
    <row r="107" spans="1:12" ht="12.75">
      <c r="A107" s="492">
        <v>100</v>
      </c>
      <c r="B107" s="620" t="s">
        <v>733</v>
      </c>
      <c r="C107" s="621"/>
      <c r="D107" s="621"/>
      <c r="E107" s="499"/>
      <c r="F107" s="493">
        <v>988200</v>
      </c>
      <c r="G107" s="496"/>
      <c r="H107" s="88"/>
      <c r="I107" s="494"/>
      <c r="J107" s="494">
        <v>988200</v>
      </c>
      <c r="K107" s="495">
        <f t="shared" si="1"/>
        <v>988200</v>
      </c>
      <c r="L107" s="476"/>
    </row>
    <row r="108" spans="1:12" ht="12.75">
      <c r="A108" s="492">
        <v>101</v>
      </c>
      <c r="B108" s="620" t="s">
        <v>734</v>
      </c>
      <c r="C108" s="621"/>
      <c r="D108" s="621"/>
      <c r="E108" s="499"/>
      <c r="F108" s="493">
        <v>3582195</v>
      </c>
      <c r="G108" s="496"/>
      <c r="H108" s="88"/>
      <c r="I108" s="494"/>
      <c r="J108" s="494">
        <v>165107</v>
      </c>
      <c r="K108" s="494">
        <f t="shared" si="1"/>
        <v>165107</v>
      </c>
      <c r="L108" s="476"/>
    </row>
    <row r="109" spans="1:12" ht="12.75">
      <c r="A109" s="492">
        <v>102</v>
      </c>
      <c r="B109" s="620" t="s">
        <v>735</v>
      </c>
      <c r="C109" s="621"/>
      <c r="D109" s="621"/>
      <c r="E109" s="499"/>
      <c r="F109" s="493">
        <v>1350262</v>
      </c>
      <c r="G109" s="496"/>
      <c r="H109" s="88"/>
      <c r="I109" s="494"/>
      <c r="J109" s="494">
        <v>271980</v>
      </c>
      <c r="K109" s="494">
        <f t="shared" si="1"/>
        <v>271980</v>
      </c>
      <c r="L109" s="476"/>
    </row>
    <row r="110" spans="1:12" ht="12.75">
      <c r="A110" s="492">
        <v>103</v>
      </c>
      <c r="B110" s="620" t="s">
        <v>736</v>
      </c>
      <c r="C110" s="621"/>
      <c r="D110" s="621"/>
      <c r="E110" s="499"/>
      <c r="F110" s="493">
        <v>1397929</v>
      </c>
      <c r="G110" s="496"/>
      <c r="H110" s="88"/>
      <c r="I110" s="494"/>
      <c r="J110" s="494">
        <v>1384209</v>
      </c>
      <c r="K110" s="494">
        <f t="shared" si="1"/>
        <v>1384209</v>
      </c>
      <c r="L110" s="476"/>
    </row>
    <row r="111" spans="1:12" ht="12.75">
      <c r="A111" s="492">
        <v>104</v>
      </c>
      <c r="B111" s="620" t="s">
        <v>737</v>
      </c>
      <c r="C111" s="621"/>
      <c r="D111" s="621"/>
      <c r="E111" s="499"/>
      <c r="F111" s="493">
        <v>2000000</v>
      </c>
      <c r="G111" s="496"/>
      <c r="H111" s="88"/>
      <c r="I111" s="494"/>
      <c r="J111" s="494">
        <v>11200</v>
      </c>
      <c r="K111" s="494">
        <f t="shared" si="1"/>
        <v>11200</v>
      </c>
      <c r="L111" s="476"/>
    </row>
    <row r="112" spans="1:12" ht="12.75">
      <c r="A112" s="492">
        <v>105</v>
      </c>
      <c r="B112" s="620" t="s">
        <v>738</v>
      </c>
      <c r="C112" s="621"/>
      <c r="D112" s="621"/>
      <c r="E112" s="499"/>
      <c r="F112" s="493">
        <v>1497700</v>
      </c>
      <c r="G112" s="496"/>
      <c r="H112" s="88"/>
      <c r="I112" s="494"/>
      <c r="J112" s="494"/>
      <c r="K112" s="88"/>
      <c r="L112" s="476"/>
    </row>
    <row r="113" spans="1:12" ht="12.75">
      <c r="A113" s="492">
        <v>106</v>
      </c>
      <c r="B113" s="620" t="s">
        <v>739</v>
      </c>
      <c r="C113" s="621"/>
      <c r="D113" s="621"/>
      <c r="E113" s="499"/>
      <c r="F113" s="493">
        <v>2490186</v>
      </c>
      <c r="G113" s="496"/>
      <c r="H113" s="88"/>
      <c r="I113" s="494"/>
      <c r="J113" s="494"/>
      <c r="K113" s="88"/>
      <c r="L113" s="476"/>
    </row>
    <row r="114" spans="1:12" ht="12.75">
      <c r="A114" s="492">
        <v>107</v>
      </c>
      <c r="B114" s="620" t="s">
        <v>740</v>
      </c>
      <c r="C114" s="621"/>
      <c r="D114" s="621"/>
      <c r="E114" s="499"/>
      <c r="F114" s="493">
        <v>3621035</v>
      </c>
      <c r="G114" s="496"/>
      <c r="H114" s="88"/>
      <c r="I114" s="494"/>
      <c r="J114" s="494"/>
      <c r="K114" s="88"/>
      <c r="L114" s="476"/>
    </row>
    <row r="115" spans="1:12" ht="12.75">
      <c r="A115" s="492">
        <v>108</v>
      </c>
      <c r="B115" s="620" t="s">
        <v>741</v>
      </c>
      <c r="C115" s="621"/>
      <c r="D115" s="621"/>
      <c r="E115" s="499"/>
      <c r="F115" s="493">
        <v>1500000</v>
      </c>
      <c r="G115" s="496"/>
      <c r="H115" s="88"/>
      <c r="I115" s="494"/>
      <c r="J115" s="494"/>
      <c r="K115" s="88"/>
      <c r="L115" s="476"/>
    </row>
    <row r="116" spans="1:12" ht="12.75">
      <c r="A116" s="492">
        <v>109</v>
      </c>
      <c r="B116" s="620" t="s">
        <v>742</v>
      </c>
      <c r="C116" s="621"/>
      <c r="D116" s="621"/>
      <c r="E116" s="499"/>
      <c r="F116" s="493">
        <v>851799</v>
      </c>
      <c r="G116" s="496"/>
      <c r="H116" s="88"/>
      <c r="I116" s="494"/>
      <c r="J116" s="494"/>
      <c r="K116" s="88"/>
      <c r="L116" s="476"/>
    </row>
    <row r="117" spans="1:12" ht="12.75">
      <c r="A117" s="492">
        <v>110</v>
      </c>
      <c r="B117" s="620" t="s">
        <v>743</v>
      </c>
      <c r="C117" s="621"/>
      <c r="D117" s="621"/>
      <c r="E117" s="499"/>
      <c r="F117" s="493">
        <v>1734079</v>
      </c>
      <c r="G117" s="496"/>
      <c r="H117" s="88"/>
      <c r="I117" s="494"/>
      <c r="J117" s="494"/>
      <c r="K117" s="88"/>
      <c r="L117" s="476"/>
    </row>
    <row r="118" spans="1:12" ht="12.75">
      <c r="A118" s="492">
        <v>111</v>
      </c>
      <c r="B118" s="620" t="s">
        <v>744</v>
      </c>
      <c r="C118" s="621"/>
      <c r="D118" s="621"/>
      <c r="E118" s="499"/>
      <c r="F118" s="493">
        <v>1408980</v>
      </c>
      <c r="G118" s="496"/>
      <c r="H118" s="88"/>
      <c r="I118" s="494"/>
      <c r="J118" s="494"/>
      <c r="K118" s="88"/>
      <c r="L118" s="476"/>
    </row>
    <row r="119" spans="1:12" ht="12.75">
      <c r="A119" s="492">
        <v>112</v>
      </c>
      <c r="B119" s="620" t="s">
        <v>745</v>
      </c>
      <c r="C119" s="621"/>
      <c r="D119" s="621"/>
      <c r="E119" s="499"/>
      <c r="F119" s="493"/>
      <c r="G119" s="496"/>
      <c r="H119" s="88"/>
      <c r="I119" s="494"/>
      <c r="J119" s="494"/>
      <c r="K119" s="88"/>
      <c r="L119" s="476"/>
    </row>
    <row r="120" spans="1:12" ht="12.75">
      <c r="A120" s="492">
        <v>113</v>
      </c>
      <c r="B120" s="620" t="s">
        <v>746</v>
      </c>
      <c r="C120" s="621"/>
      <c r="D120" s="621"/>
      <c r="E120" s="499"/>
      <c r="F120" s="493"/>
      <c r="G120" s="496"/>
      <c r="H120" s="88"/>
      <c r="I120" s="494"/>
      <c r="J120" s="494"/>
      <c r="K120" s="88"/>
      <c r="L120" s="476"/>
    </row>
    <row r="121" spans="1:12" ht="12.75">
      <c r="A121" s="492">
        <v>114</v>
      </c>
      <c r="B121" s="620" t="s">
        <v>747</v>
      </c>
      <c r="C121" s="621"/>
      <c r="D121" s="621"/>
      <c r="E121" s="499"/>
      <c r="F121" s="493"/>
      <c r="G121" s="496"/>
      <c r="H121" s="88"/>
      <c r="I121" s="494"/>
      <c r="J121" s="494"/>
      <c r="K121" s="88"/>
      <c r="L121" s="476"/>
    </row>
    <row r="122" spans="1:12" ht="12.75">
      <c r="A122" s="492">
        <v>115</v>
      </c>
      <c r="B122" s="620" t="s">
        <v>748</v>
      </c>
      <c r="C122" s="621"/>
      <c r="D122" s="621"/>
      <c r="E122" s="499"/>
      <c r="F122" s="493">
        <v>2000000</v>
      </c>
      <c r="G122" s="496"/>
      <c r="H122" s="88"/>
      <c r="I122" s="494"/>
      <c r="J122" s="494"/>
      <c r="K122" s="88"/>
      <c r="L122" s="476"/>
    </row>
    <row r="123" spans="1:12" ht="12.75">
      <c r="A123" s="492">
        <v>116</v>
      </c>
      <c r="B123" s="620" t="s">
        <v>749</v>
      </c>
      <c r="C123" s="621"/>
      <c r="D123" s="621"/>
      <c r="E123" s="499"/>
      <c r="F123" s="493">
        <v>916997</v>
      </c>
      <c r="G123" s="496"/>
      <c r="H123" s="88"/>
      <c r="I123" s="494"/>
      <c r="J123" s="494"/>
      <c r="K123" s="88"/>
      <c r="L123" s="476"/>
    </row>
    <row r="124" spans="1:12" ht="12.75">
      <c r="A124" s="492">
        <v>117</v>
      </c>
      <c r="B124" s="620" t="s">
        <v>750</v>
      </c>
      <c r="C124" s="621"/>
      <c r="D124" s="621"/>
      <c r="E124" s="499"/>
      <c r="F124" s="493"/>
      <c r="G124" s="496"/>
      <c r="H124" s="88"/>
      <c r="I124" s="494"/>
      <c r="J124" s="494"/>
      <c r="K124" s="88"/>
      <c r="L124" s="476"/>
    </row>
    <row r="125" spans="1:12" ht="12.75">
      <c r="A125" s="492">
        <v>118</v>
      </c>
      <c r="B125" s="620" t="s">
        <v>751</v>
      </c>
      <c r="C125" s="621"/>
      <c r="D125" s="621"/>
      <c r="E125" s="499"/>
      <c r="F125" s="493"/>
      <c r="G125" s="496"/>
      <c r="H125" s="88"/>
      <c r="I125" s="494"/>
      <c r="J125" s="494"/>
      <c r="K125" s="88"/>
      <c r="L125" s="476"/>
    </row>
    <row r="126" spans="1:12" ht="12.75">
      <c r="A126" s="492">
        <v>119</v>
      </c>
      <c r="B126" s="620" t="s">
        <v>752</v>
      </c>
      <c r="C126" s="621"/>
      <c r="D126" s="621"/>
      <c r="E126" s="499"/>
      <c r="F126" s="493"/>
      <c r="G126" s="496"/>
      <c r="H126" s="88"/>
      <c r="I126" s="494"/>
      <c r="J126" s="494"/>
      <c r="K126" s="88"/>
      <c r="L126" s="476"/>
    </row>
    <row r="127" spans="1:12" ht="12.75">
      <c r="A127" s="492">
        <v>120</v>
      </c>
      <c r="B127" s="620" t="s">
        <v>753</v>
      </c>
      <c r="C127" s="621"/>
      <c r="D127" s="621"/>
      <c r="E127" s="499"/>
      <c r="F127" s="493"/>
      <c r="G127" s="496"/>
      <c r="H127" s="88"/>
      <c r="I127" s="494"/>
      <c r="J127" s="494"/>
      <c r="K127" s="88"/>
      <c r="L127" s="476"/>
    </row>
    <row r="128" spans="1:12" ht="12.75">
      <c r="A128" s="633" t="s">
        <v>754</v>
      </c>
      <c r="B128" s="633"/>
      <c r="C128" s="633"/>
      <c r="D128" s="633"/>
      <c r="E128" s="633"/>
      <c r="F128" s="123">
        <f>SUM(F4:F127)</f>
        <v>218596807</v>
      </c>
      <c r="G128" s="123">
        <f>SUM(G4:G127)</f>
        <v>18392869.15</v>
      </c>
      <c r="H128" s="64">
        <f>SUM(H4:H127)</f>
        <v>40613156.6</v>
      </c>
      <c r="I128" s="64">
        <f>SUM(I4:I127)</f>
        <v>55219925</v>
      </c>
      <c r="J128" s="64">
        <f>SUM(J4:J127)</f>
        <v>37540976</v>
      </c>
      <c r="K128" s="123">
        <f>SUM(G128:H128:I128:J128)</f>
        <v>151766926.75</v>
      </c>
      <c r="L128" s="477"/>
    </row>
    <row r="129" ht="24.75" customHeight="1"/>
    <row r="130" spans="1:11" ht="12.75">
      <c r="A130" s="634" t="s">
        <v>755</v>
      </c>
      <c r="B130" s="634"/>
      <c r="C130" s="634"/>
      <c r="D130" s="634"/>
      <c r="E130" s="634"/>
      <c r="F130" s="634"/>
      <c r="G130" s="634"/>
      <c r="H130" s="634"/>
      <c r="I130" s="634"/>
      <c r="J130" s="634"/>
      <c r="K130" s="634"/>
    </row>
    <row r="131" spans="1:11" ht="39.75" customHeight="1">
      <c r="A131" s="505" t="s">
        <v>756</v>
      </c>
      <c r="B131" s="635" t="s">
        <v>623</v>
      </c>
      <c r="C131" s="635"/>
      <c r="D131" s="635"/>
      <c r="E131" s="635"/>
      <c r="F131" s="4"/>
      <c r="G131" s="4"/>
      <c r="H131" s="4"/>
      <c r="I131" s="505"/>
      <c r="J131" s="505" t="s">
        <v>757</v>
      </c>
      <c r="K131" s="506" t="s">
        <v>629</v>
      </c>
    </row>
    <row r="132" spans="1:11" ht="12.75">
      <c r="A132" s="507">
        <v>2</v>
      </c>
      <c r="B132" s="636" t="s">
        <v>632</v>
      </c>
      <c r="C132" s="636"/>
      <c r="D132" s="636"/>
      <c r="E132" s="636"/>
      <c r="F132" s="4"/>
      <c r="G132" s="4"/>
      <c r="H132" s="4"/>
      <c r="I132" s="497"/>
      <c r="J132" s="497">
        <v>50000</v>
      </c>
      <c r="K132" s="497">
        <v>50000</v>
      </c>
    </row>
    <row r="133" spans="1:11" ht="12.75">
      <c r="A133" s="507">
        <v>33</v>
      </c>
      <c r="B133" s="625" t="s">
        <v>665</v>
      </c>
      <c r="C133" s="626"/>
      <c r="D133" s="626"/>
      <c r="E133" s="503"/>
      <c r="F133" s="4"/>
      <c r="G133" s="4"/>
      <c r="H133" s="4"/>
      <c r="I133" s="497"/>
      <c r="J133" s="497">
        <v>8104</v>
      </c>
      <c r="K133" s="497">
        <v>8104</v>
      </c>
    </row>
    <row r="134" spans="1:11" ht="12.75">
      <c r="A134" s="507">
        <v>35</v>
      </c>
      <c r="B134" s="625" t="s">
        <v>758</v>
      </c>
      <c r="C134" s="626"/>
      <c r="D134" s="626"/>
      <c r="E134" s="503"/>
      <c r="F134" s="4"/>
      <c r="G134" s="4"/>
      <c r="H134" s="4"/>
      <c r="I134" s="497"/>
      <c r="J134" s="497">
        <v>45120</v>
      </c>
      <c r="K134" s="497">
        <f>SUM(J134)</f>
        <v>45120</v>
      </c>
    </row>
    <row r="135" spans="1:11" ht="12.75">
      <c r="A135" s="507">
        <v>38</v>
      </c>
      <c r="B135" s="625" t="s">
        <v>670</v>
      </c>
      <c r="C135" s="626"/>
      <c r="D135" s="626"/>
      <c r="E135" s="503"/>
      <c r="F135" s="4"/>
      <c r="G135" s="4"/>
      <c r="H135" s="4"/>
      <c r="I135" s="497"/>
      <c r="J135" s="497">
        <v>179538</v>
      </c>
      <c r="K135" s="99">
        <f>SUM(J135)</f>
        <v>179538</v>
      </c>
    </row>
    <row r="136" spans="1:11" ht="12.75">
      <c r="A136" s="507">
        <v>44</v>
      </c>
      <c r="B136" s="625" t="s">
        <v>759</v>
      </c>
      <c r="C136" s="626"/>
      <c r="D136" s="626"/>
      <c r="E136" s="627"/>
      <c r="F136" s="4"/>
      <c r="G136" s="4"/>
      <c r="H136" s="4"/>
      <c r="I136" s="497"/>
      <c r="J136" s="497">
        <v>160000</v>
      </c>
      <c r="K136" s="497">
        <f aca="true" t="shared" si="2" ref="K136:K143">SUM(J136)</f>
        <v>160000</v>
      </c>
    </row>
    <row r="137" spans="1:11" ht="12.75">
      <c r="A137" s="507">
        <v>52</v>
      </c>
      <c r="B137" s="636" t="s">
        <v>684</v>
      </c>
      <c r="C137" s="636"/>
      <c r="D137" s="636"/>
      <c r="E137" s="636"/>
      <c r="F137" s="4"/>
      <c r="G137" s="4"/>
      <c r="H137" s="4"/>
      <c r="I137" s="497"/>
      <c r="J137" s="497">
        <v>95677</v>
      </c>
      <c r="K137" s="497">
        <f t="shared" si="2"/>
        <v>95677</v>
      </c>
    </row>
    <row r="138" spans="1:11" ht="12.75">
      <c r="A138" s="507">
        <v>53</v>
      </c>
      <c r="B138" s="636" t="s">
        <v>685</v>
      </c>
      <c r="C138" s="636"/>
      <c r="D138" s="636"/>
      <c r="E138" s="636"/>
      <c r="F138" s="4"/>
      <c r="G138" s="4"/>
      <c r="H138" s="4"/>
      <c r="I138" s="497"/>
      <c r="J138" s="497">
        <v>4470</v>
      </c>
      <c r="K138" s="497">
        <f t="shared" si="2"/>
        <v>4470</v>
      </c>
    </row>
    <row r="139" spans="1:12" ht="12.75">
      <c r="A139" s="507">
        <v>56</v>
      </c>
      <c r="B139" s="625" t="s">
        <v>687</v>
      </c>
      <c r="C139" s="626"/>
      <c r="D139" s="626"/>
      <c r="E139" s="627"/>
      <c r="F139" s="4"/>
      <c r="G139" s="4"/>
      <c r="H139" s="4"/>
      <c r="I139" s="497"/>
      <c r="J139" s="497">
        <v>33476</v>
      </c>
      <c r="K139" s="497">
        <f t="shared" si="2"/>
        <v>33476</v>
      </c>
      <c r="L139" s="478"/>
    </row>
    <row r="140" spans="1:12" ht="12.75">
      <c r="A140" s="507">
        <v>64</v>
      </c>
      <c r="B140" s="625" t="s">
        <v>696</v>
      </c>
      <c r="C140" s="626"/>
      <c r="D140" s="626"/>
      <c r="E140" s="503"/>
      <c r="F140" s="4"/>
      <c r="G140" s="4"/>
      <c r="H140" s="4"/>
      <c r="I140" s="497"/>
      <c r="J140" s="497">
        <v>44500</v>
      </c>
      <c r="K140" s="497">
        <f t="shared" si="2"/>
        <v>44500</v>
      </c>
      <c r="L140" s="474"/>
    </row>
    <row r="141" spans="1:12" ht="12.75">
      <c r="A141" s="507">
        <v>73</v>
      </c>
      <c r="B141" s="625" t="s">
        <v>705</v>
      </c>
      <c r="C141" s="626"/>
      <c r="D141" s="626"/>
      <c r="E141" s="503"/>
      <c r="F141" s="4"/>
      <c r="G141" s="4"/>
      <c r="H141" s="4"/>
      <c r="I141" s="497"/>
      <c r="J141" s="497">
        <v>5500</v>
      </c>
      <c r="K141" s="497">
        <f t="shared" si="2"/>
        <v>5500</v>
      </c>
      <c r="L141" s="474"/>
    </row>
    <row r="142" spans="1:11" ht="12.75">
      <c r="A142" s="507">
        <v>79</v>
      </c>
      <c r="B142" s="636" t="s">
        <v>760</v>
      </c>
      <c r="C142" s="636"/>
      <c r="D142" s="636"/>
      <c r="E142" s="636"/>
      <c r="F142" s="4"/>
      <c r="G142" s="4"/>
      <c r="H142" s="4"/>
      <c r="I142" s="497"/>
      <c r="J142" s="497">
        <v>35</v>
      </c>
      <c r="K142" s="497">
        <f t="shared" si="2"/>
        <v>35</v>
      </c>
    </row>
    <row r="143" spans="1:11" ht="12.75" customHeight="1">
      <c r="A143" s="507"/>
      <c r="B143" s="625"/>
      <c r="C143" s="626"/>
      <c r="D143" s="626"/>
      <c r="E143" s="627"/>
      <c r="F143" s="4"/>
      <c r="G143" s="4"/>
      <c r="H143" s="4"/>
      <c r="I143" s="497"/>
      <c r="J143" s="497"/>
      <c r="K143" s="497">
        <f t="shared" si="2"/>
        <v>0</v>
      </c>
    </row>
    <row r="144" spans="1:11" ht="12.75">
      <c r="A144" s="634" t="s">
        <v>83</v>
      </c>
      <c r="B144" s="634"/>
      <c r="C144" s="634"/>
      <c r="D144" s="634"/>
      <c r="E144" s="634"/>
      <c r="F144" s="4"/>
      <c r="G144" s="4"/>
      <c r="H144" s="4"/>
      <c r="I144" s="508"/>
      <c r="J144" s="508">
        <f>SUM(J132:J143)</f>
        <v>626420</v>
      </c>
      <c r="K144" s="508">
        <f>SUM(K132:K143)</f>
        <v>626420</v>
      </c>
    </row>
    <row r="145" spans="1:11" ht="12.75">
      <c r="A145" s="637" t="s">
        <v>761</v>
      </c>
      <c r="B145" s="638"/>
      <c r="C145" s="638"/>
      <c r="D145" s="638"/>
      <c r="E145" s="639"/>
      <c r="F145" s="4"/>
      <c r="G145" s="4"/>
      <c r="H145" s="4"/>
      <c r="I145" s="508"/>
      <c r="J145" s="508"/>
      <c r="K145" s="508">
        <v>2500000</v>
      </c>
    </row>
    <row r="146" spans="1:11" ht="12.75">
      <c r="A146" s="637" t="s">
        <v>762</v>
      </c>
      <c r="B146" s="638"/>
      <c r="C146" s="638"/>
      <c r="D146" s="638"/>
      <c r="E146" s="509"/>
      <c r="F146" s="4"/>
      <c r="G146" s="4"/>
      <c r="H146" s="4"/>
      <c r="I146" s="508"/>
      <c r="J146" s="508"/>
      <c r="K146" s="508">
        <v>60000000</v>
      </c>
    </row>
    <row r="147" spans="1:11" ht="12.75">
      <c r="A147" s="637" t="s">
        <v>763</v>
      </c>
      <c r="B147" s="638"/>
      <c r="C147" s="638"/>
      <c r="D147" s="638"/>
      <c r="E147" s="639"/>
      <c r="F147" s="4"/>
      <c r="G147" s="4"/>
      <c r="H147" s="4"/>
      <c r="I147" s="508"/>
      <c r="J147" s="508"/>
      <c r="K147" s="508">
        <v>0</v>
      </c>
    </row>
    <row r="148" spans="1:11" ht="12.75">
      <c r="A148" s="634" t="s">
        <v>764</v>
      </c>
      <c r="B148" s="634"/>
      <c r="C148" s="634"/>
      <c r="D148" s="634"/>
      <c r="E148" s="634"/>
      <c r="F148" s="4"/>
      <c r="G148" s="4"/>
      <c r="H148" s="4"/>
      <c r="I148" s="4"/>
      <c r="J148" s="4"/>
      <c r="K148" s="508">
        <v>670152</v>
      </c>
    </row>
    <row r="149" spans="1:11" ht="12.75">
      <c r="A149" s="634" t="s">
        <v>765</v>
      </c>
      <c r="B149" s="634"/>
      <c r="C149" s="634"/>
      <c r="D149" s="634"/>
      <c r="E149" s="634"/>
      <c r="F149" s="4"/>
      <c r="G149" s="4"/>
      <c r="H149" s="4"/>
      <c r="I149" s="510"/>
      <c r="J149" s="511"/>
      <c r="K149" s="512">
        <f>SUM(K144:K148)</f>
        <v>63796572</v>
      </c>
    </row>
    <row r="150" ht="12.75">
      <c r="K150" s="15"/>
    </row>
    <row r="151" spans="1:11" ht="12.75" customHeight="1">
      <c r="A151" s="578"/>
      <c r="B151" s="578"/>
      <c r="C151" s="578"/>
      <c r="D151" s="578"/>
      <c r="E151" s="578"/>
      <c r="F151" s="578"/>
      <c r="J151" s="640"/>
      <c r="K151" s="641"/>
    </row>
    <row r="152" ht="12.75">
      <c r="K152" s="15"/>
    </row>
    <row r="153" spans="1:11" ht="12.75">
      <c r="A153" s="578"/>
      <c r="B153" s="642"/>
      <c r="C153" s="642"/>
      <c r="D153" s="642"/>
      <c r="E153" s="642"/>
      <c r="F153" s="642"/>
      <c r="J153" s="643"/>
      <c r="K153" s="641"/>
    </row>
    <row r="154" spans="1:6" ht="12.75">
      <c r="A154" s="14"/>
      <c r="B154" s="14"/>
      <c r="C154" s="14"/>
      <c r="D154" s="14"/>
      <c r="E154" s="14"/>
      <c r="F154" s="14"/>
    </row>
    <row r="155" spans="1:11" ht="12.75" customHeight="1">
      <c r="A155" s="578"/>
      <c r="B155" s="642"/>
      <c r="C155" s="642"/>
      <c r="D155" s="642"/>
      <c r="E155" s="642"/>
      <c r="F155" s="642"/>
      <c r="J155" s="643"/>
      <c r="K155" s="641"/>
    </row>
    <row r="156" spans="1:11" ht="12.75" customHeight="1">
      <c r="A156" s="485"/>
      <c r="B156" s="513"/>
      <c r="C156" s="513"/>
      <c r="D156" s="513"/>
      <c r="E156" s="513"/>
      <c r="F156" s="513"/>
      <c r="J156" s="514"/>
      <c r="K156" s="514"/>
    </row>
    <row r="157" spans="1:11" ht="12.75">
      <c r="A157" s="578"/>
      <c r="B157" s="642"/>
      <c r="C157" s="642"/>
      <c r="D157" s="642"/>
      <c r="E157" s="642"/>
      <c r="F157" s="642"/>
      <c r="J157" s="640"/>
      <c r="K157" s="641"/>
    </row>
  </sheetData>
  <mergeCells count="156">
    <mergeCell ref="A155:F155"/>
    <mergeCell ref="J155:K155"/>
    <mergeCell ref="A157:F157"/>
    <mergeCell ref="J157:K157"/>
    <mergeCell ref="A151:F151"/>
    <mergeCell ref="J151:K151"/>
    <mergeCell ref="A153:F153"/>
    <mergeCell ref="J153:K153"/>
    <mergeCell ref="A146:D146"/>
    <mergeCell ref="A147:E147"/>
    <mergeCell ref="A148:E148"/>
    <mergeCell ref="A149:E149"/>
    <mergeCell ref="B142:E142"/>
    <mergeCell ref="B143:E143"/>
    <mergeCell ref="A144:E144"/>
    <mergeCell ref="A145:E145"/>
    <mergeCell ref="B138:E138"/>
    <mergeCell ref="B139:E139"/>
    <mergeCell ref="B140:D140"/>
    <mergeCell ref="B141:D141"/>
    <mergeCell ref="B134:D134"/>
    <mergeCell ref="B135:D135"/>
    <mergeCell ref="B136:E136"/>
    <mergeCell ref="B137:E137"/>
    <mergeCell ref="A130:K130"/>
    <mergeCell ref="B131:E131"/>
    <mergeCell ref="B132:E132"/>
    <mergeCell ref="B133:D133"/>
    <mergeCell ref="B125:D125"/>
    <mergeCell ref="B126:D126"/>
    <mergeCell ref="B127:D127"/>
    <mergeCell ref="A128:E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E101"/>
    <mergeCell ref="B102:E102"/>
    <mergeCell ref="B103:E103"/>
    <mergeCell ref="A104:K104"/>
    <mergeCell ref="B97:E97"/>
    <mergeCell ref="B98:E98"/>
    <mergeCell ref="B99:E99"/>
    <mergeCell ref="B100:E100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D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A63:K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5:E45"/>
    <mergeCell ref="B46:E46"/>
    <mergeCell ref="B47:E47"/>
    <mergeCell ref="B48:E48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A30:K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  <mergeCell ref="A1:K1"/>
    <mergeCell ref="B2:E2"/>
    <mergeCell ref="A3:K3"/>
    <mergeCell ref="B4:E4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1" r:id="rId1"/>
  <headerFooter alignWithMargins="0">
    <oddFooter>&amp;C&amp;P</oddFooter>
  </headerFooter>
  <rowBreaks count="2" manualBreakCount="2">
    <brk id="74" max="11" man="1"/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9">
      <selection activeCell="G48" sqref="G48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599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380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6" ht="15.75">
      <c r="A6" s="1" t="s">
        <v>95</v>
      </c>
      <c r="B6" s="1"/>
      <c r="F6" s="432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25.5">
      <c r="A8" s="433" t="s">
        <v>530</v>
      </c>
      <c r="B8" s="434">
        <v>0</v>
      </c>
      <c r="C8" s="434">
        <v>0</v>
      </c>
      <c r="D8" s="396">
        <v>3450</v>
      </c>
      <c r="E8" s="202" t="s">
        <v>313</v>
      </c>
    </row>
    <row r="9" spans="1:5" ht="12.75">
      <c r="A9" s="387" t="s">
        <v>376</v>
      </c>
      <c r="B9" s="28">
        <v>0</v>
      </c>
      <c r="C9" s="28">
        <v>0</v>
      </c>
      <c r="D9" s="28">
        <v>12292000</v>
      </c>
      <c r="E9" s="36" t="s">
        <v>313</v>
      </c>
    </row>
    <row r="10" spans="1:5" ht="12.75" customHeight="1">
      <c r="A10" s="387" t="s">
        <v>772</v>
      </c>
      <c r="B10" s="28">
        <v>0</v>
      </c>
      <c r="C10" s="28">
        <v>0</v>
      </c>
      <c r="D10" s="28">
        <v>45000000</v>
      </c>
      <c r="E10" s="36" t="s">
        <v>313</v>
      </c>
    </row>
    <row r="11" spans="1:5" ht="12.75">
      <c r="A11" s="3" t="s">
        <v>337</v>
      </c>
      <c r="B11" s="9">
        <v>0</v>
      </c>
      <c r="C11" s="9">
        <v>0</v>
      </c>
      <c r="D11" s="9">
        <f>SUM(D8:D10)</f>
        <v>57295450</v>
      </c>
      <c r="E11" s="27" t="s">
        <v>313</v>
      </c>
    </row>
    <row r="12" spans="1:5" ht="12.75">
      <c r="A12" s="295"/>
      <c r="B12" s="296"/>
      <c r="C12" s="296"/>
      <c r="D12" s="296"/>
      <c r="E12" s="356"/>
    </row>
    <row r="13" ht="15.75">
      <c r="A13" s="1" t="s">
        <v>436</v>
      </c>
    </row>
    <row r="14" spans="1:5" ht="24" customHeight="1">
      <c r="A14" s="3"/>
      <c r="B14" s="52" t="s">
        <v>126</v>
      </c>
      <c r="C14" s="6" t="s">
        <v>127</v>
      </c>
      <c r="D14" s="277" t="s">
        <v>2</v>
      </c>
      <c r="E14" s="51" t="s">
        <v>128</v>
      </c>
    </row>
    <row r="15" spans="1:5" ht="26.25" customHeight="1">
      <c r="A15" s="483" t="s">
        <v>584</v>
      </c>
      <c r="B15" s="342">
        <v>0</v>
      </c>
      <c r="C15" s="342">
        <v>0</v>
      </c>
      <c r="D15" s="342">
        <v>115593720</v>
      </c>
      <c r="E15" s="388" t="s">
        <v>313</v>
      </c>
    </row>
    <row r="16" spans="1:5" ht="12.75">
      <c r="A16" s="3" t="s">
        <v>338</v>
      </c>
      <c r="B16" s="9">
        <v>0</v>
      </c>
      <c r="C16" s="333">
        <v>0</v>
      </c>
      <c r="D16" s="9">
        <f>SUM(D15:D15)</f>
        <v>115593720</v>
      </c>
      <c r="E16" s="10" t="s">
        <v>313</v>
      </c>
    </row>
    <row r="17" ht="12.75">
      <c r="A17" s="384"/>
    </row>
    <row r="19" spans="1:5" ht="13.5" customHeight="1">
      <c r="A19" t="s">
        <v>419</v>
      </c>
      <c r="D19" s="354">
        <v>120000000</v>
      </c>
      <c r="E19" t="s">
        <v>94</v>
      </c>
    </row>
    <row r="21" spans="1:5" ht="15.75">
      <c r="A21" s="1" t="s">
        <v>769</v>
      </c>
      <c r="D21" s="351">
        <v>226320181.45</v>
      </c>
      <c r="E21" s="352" t="s">
        <v>94</v>
      </c>
    </row>
    <row r="22" spans="1:5" ht="10.5" customHeight="1">
      <c r="A22" s="1"/>
      <c r="D22" s="351"/>
      <c r="E22" s="352"/>
    </row>
    <row r="23" ht="12.75">
      <c r="A23" s="2" t="s">
        <v>590</v>
      </c>
    </row>
    <row r="25" spans="1:5" ht="14.25">
      <c r="A25" s="401" t="s">
        <v>437</v>
      </c>
      <c r="B25" s="401"/>
      <c r="C25" s="401"/>
      <c r="D25" s="403">
        <v>-320000</v>
      </c>
      <c r="E25" t="s">
        <v>94</v>
      </c>
    </row>
    <row r="26" spans="1:4" ht="14.25">
      <c r="A26" s="401"/>
      <c r="B26" s="401"/>
      <c r="C26" s="401"/>
      <c r="D26" s="403"/>
    </row>
    <row r="27" spans="1:5" ht="15">
      <c r="A27" s="401" t="s">
        <v>438</v>
      </c>
      <c r="B27" s="402"/>
      <c r="C27" s="402"/>
      <c r="D27" s="403">
        <v>-220000000</v>
      </c>
      <c r="E27" t="s">
        <v>94</v>
      </c>
    </row>
    <row r="28" spans="1:4" ht="15">
      <c r="A28" s="401"/>
      <c r="B28" s="402"/>
      <c r="C28" s="402"/>
      <c r="D28" s="403"/>
    </row>
    <row r="29" spans="1:5" ht="15">
      <c r="A29" s="401" t="s">
        <v>484</v>
      </c>
      <c r="B29" s="402"/>
      <c r="C29" s="402"/>
      <c r="D29" s="403">
        <v>-12311000</v>
      </c>
      <c r="E29" t="s">
        <v>94</v>
      </c>
    </row>
    <row r="30" spans="1:3" ht="15">
      <c r="A30" s="401" t="s">
        <v>485</v>
      </c>
      <c r="B30" s="402"/>
      <c r="C30" s="402"/>
    </row>
    <row r="32" spans="1:5" ht="14.25">
      <c r="A32" s="401" t="s">
        <v>486</v>
      </c>
      <c r="D32" s="403">
        <v>-19800000</v>
      </c>
      <c r="E32" t="s">
        <v>94</v>
      </c>
    </row>
    <row r="33" ht="14.25">
      <c r="A33" s="401"/>
    </row>
    <row r="34" spans="1:5" ht="14.25">
      <c r="A34" s="401" t="s">
        <v>557</v>
      </c>
      <c r="D34" s="403">
        <v>-20000000</v>
      </c>
      <c r="E34" t="s">
        <v>94</v>
      </c>
    </row>
    <row r="36" spans="1:5" ht="14.25">
      <c r="A36" s="401" t="s">
        <v>487</v>
      </c>
      <c r="D36" s="403">
        <v>-300000</v>
      </c>
      <c r="E36" t="s">
        <v>94</v>
      </c>
    </row>
    <row r="37" spans="1:4" ht="14.25">
      <c r="A37" s="401"/>
      <c r="D37" s="15"/>
    </row>
    <row r="38" spans="1:5" ht="14.25">
      <c r="A38" s="401" t="s">
        <v>558</v>
      </c>
      <c r="D38" s="403">
        <v>-11850000</v>
      </c>
      <c r="E38" t="s">
        <v>94</v>
      </c>
    </row>
    <row r="39" spans="1:4" ht="14.25">
      <c r="A39" s="401"/>
      <c r="D39" s="15"/>
    </row>
    <row r="40" spans="1:5" ht="14.25">
      <c r="A40" s="401" t="s">
        <v>559</v>
      </c>
      <c r="D40" s="403">
        <v>-6000000</v>
      </c>
      <c r="E40" t="s">
        <v>94</v>
      </c>
    </row>
    <row r="41" spans="1:4" ht="14.25">
      <c r="A41" s="401"/>
      <c r="D41" s="15"/>
    </row>
    <row r="42" spans="1:5" ht="14.25">
      <c r="A42" s="401" t="s">
        <v>560</v>
      </c>
      <c r="D42" s="403">
        <v>-3625000</v>
      </c>
      <c r="E42" t="s">
        <v>94</v>
      </c>
    </row>
    <row r="44" spans="1:5" ht="14.25">
      <c r="A44" s="401" t="s">
        <v>561</v>
      </c>
      <c r="D44" s="403">
        <v>-12792620</v>
      </c>
      <c r="E44" t="s">
        <v>94</v>
      </c>
    </row>
    <row r="46" spans="1:5" ht="14.25">
      <c r="A46" s="401" t="s">
        <v>562</v>
      </c>
      <c r="D46" s="403">
        <v>-6888333</v>
      </c>
      <c r="E46" t="s">
        <v>94</v>
      </c>
    </row>
    <row r="48" spans="1:7" ht="14.25">
      <c r="A48" s="401" t="s">
        <v>585</v>
      </c>
      <c r="D48" s="403">
        <v>-6669738</v>
      </c>
      <c r="E48" t="s">
        <v>94</v>
      </c>
      <c r="G48" s="15"/>
    </row>
    <row r="49" spans="1:4" ht="14.25">
      <c r="A49" s="401"/>
      <c r="D49" s="403"/>
    </row>
    <row r="50" spans="1:4" ht="14.25">
      <c r="A50" s="401" t="s">
        <v>587</v>
      </c>
      <c r="D50" s="403"/>
    </row>
    <row r="51" spans="1:4" ht="14.25">
      <c r="A51" s="401" t="s">
        <v>588</v>
      </c>
      <c r="D51" s="403"/>
    </row>
    <row r="52" spans="1:4" ht="14.25">
      <c r="A52" s="401" t="s">
        <v>589</v>
      </c>
      <c r="D52" s="403"/>
    </row>
    <row r="53" spans="1:4" ht="14.25">
      <c r="A53" s="401"/>
      <c r="D53" s="403"/>
    </row>
    <row r="54" spans="1:5" ht="15">
      <c r="A54" s="401" t="s">
        <v>580</v>
      </c>
      <c r="D54" s="479" t="s">
        <v>579</v>
      </c>
      <c r="E54" s="2" t="s">
        <v>94</v>
      </c>
    </row>
    <row r="55" spans="1:5" ht="15">
      <c r="A55" s="401" t="s">
        <v>586</v>
      </c>
      <c r="D55" s="479" t="s">
        <v>773</v>
      </c>
      <c r="E55" s="2" t="s">
        <v>94</v>
      </c>
    </row>
    <row r="57" spans="4:5" ht="15">
      <c r="D57" s="479"/>
      <c r="E57" s="2"/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2005-09-16T06:21:06Z</cp:lastPrinted>
  <dcterms:created xsi:type="dcterms:W3CDTF">1997-01-24T11:07:25Z</dcterms:created>
  <dcterms:modified xsi:type="dcterms:W3CDTF">2005-09-22T10:52:48Z</dcterms:modified>
  <cp:category/>
  <cp:version/>
  <cp:contentType/>
  <cp:contentStatus/>
</cp:coreProperties>
</file>