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activeTab="0"/>
  </bookViews>
  <sheets>
    <sheet name="RK-29-2005-37 př. 2" sheetId="1" r:id="rId1"/>
  </sheets>
  <definedNames>
    <definedName name="_xlnm.Print_Titles" localSheetId="0">'RK-29-2005-37 př. 2'!$4:$5</definedName>
    <definedName name="_xlnm.Print_Area" localSheetId="0">'RK-29-2005-37 př. 2'!$A$1:$R$88</definedName>
    <definedName name="Z_055E8F99_853A_4632_B9E3_BBB6D487E5B8_.wvu.PrintTitles" localSheetId="0" hidden="1">'RK-29-2005-37 př. 2'!$4:$5</definedName>
    <definedName name="Z_055E8F99_853A_4632_B9E3_BBB6D487E5B8_.wvu.Rows" localSheetId="0" hidden="1">'RK-29-2005-37 př. 2'!$28:$28,'RK-29-2005-37 př. 2'!$73:$73</definedName>
    <definedName name="Z_3F81A0A0_0382_11D6_AF53_525405E0D5C0_.wvu.PrintArea" localSheetId="0" hidden="1">'RK-29-2005-37 př. 2'!$A$4:$H$80</definedName>
    <definedName name="Z_69C78BBF_153D_4D2B_B210_D506CB0C8A5E_.wvu.PrintTitles" localSheetId="0" hidden="1">'RK-29-2005-37 př. 2'!$4:$5</definedName>
    <definedName name="Z_69C78BBF_153D_4D2B_B210_D506CB0C8A5E_.wvu.Rows" localSheetId="0" hidden="1">'RK-29-2005-37 př. 2'!$28:$28,'RK-29-2005-37 př. 2'!$73:$73</definedName>
    <definedName name="Z_8D1935B7_DE70_4B99_98DB_9838ED762094_.wvu.PrintTitles" localSheetId="0" hidden="1">'RK-29-2005-37 př. 2'!$4:$5</definedName>
    <definedName name="Z_BBEA8F20_C65C_11D5_8A10_AEC7FAF45942_.wvu.PrintArea" localSheetId="0" hidden="1">'RK-29-2005-37 př. 2'!$A$4:$H$80</definedName>
    <definedName name="Z_BC91485D_C6D1_11D5_8943_E50AB85FAE4A_.wvu.PrintArea" localSheetId="0" hidden="1">'RK-29-2005-37 př. 2'!$A$4:$H$84</definedName>
    <definedName name="Z_C0DB8FC1_2160_11D6_8897_0004761C8E03_.wvu.PrintArea" localSheetId="0" hidden="1">'RK-29-2005-37 př. 2'!$A$4:$H$84</definedName>
    <definedName name="Z_C529F634_2CC1_42AB_BF75_9269529D3791_.wvu.PrintTitles" localSheetId="0" hidden="1">'RK-29-2005-37 př. 2'!$4:$5</definedName>
    <definedName name="Z_C529F634_2CC1_42AB_BF75_9269529D3791_.wvu.Rows" localSheetId="0" hidden="1">'RK-29-2005-37 př. 2'!$28:$28,'RK-29-2005-37 př. 2'!$73:$73</definedName>
    <definedName name="Z_F6001DB1_95C1_4E4D_95A1_F7F0569CC40E_.wvu.PrintTitles" localSheetId="0" hidden="1">'RK-29-2005-37 př. 2'!$4:$5</definedName>
  </definedNames>
  <calcPr fullCalcOnLoad="1"/>
</workbook>
</file>

<file path=xl/comments1.xml><?xml version="1.0" encoding="utf-8"?>
<comments xmlns="http://schemas.openxmlformats.org/spreadsheetml/2006/main">
  <authors>
    <author>Šimková</author>
  </authors>
  <commentList>
    <comment ref="D5" authorId="0">
      <text>
        <r>
          <rPr>
            <b/>
            <sz val="8"/>
            <rFont val="Tahoma"/>
            <family val="0"/>
          </rPr>
          <t>Uvádějte cenu bez DPH, DPH je vyjádřena v rozpočtu samostatně (6.4.)</t>
        </r>
        <r>
          <rPr>
            <sz val="8"/>
            <rFont val="Tahoma"/>
            <family val="0"/>
          </rPr>
          <t xml:space="preserve">
</t>
        </r>
      </text>
    </comment>
    <comment ref="B7"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9"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9"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1"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3"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5"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7"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21"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23"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25"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<sst xmlns="http://schemas.openxmlformats.org/spreadsheetml/2006/main" count="215" uniqueCount="98">
  <si>
    <t>1. ROZPOČET PROJEKTU PRO SROP</t>
  </si>
  <si>
    <t>Projekt celkem</t>
  </si>
  <si>
    <t>Výdaje</t>
  </si>
  <si>
    <t>Měrná jednotka</t>
  </si>
  <si>
    <t>Počet jednotek</t>
  </si>
  <si>
    <t>Jednotková cena (v Kč)</t>
  </si>
  <si>
    <t>Náklady (v Kč)</t>
  </si>
  <si>
    <t>1. Lidské zdroje (pracovní smlouvy) - mezisoučet</t>
  </si>
  <si>
    <t>měsíc</t>
  </si>
  <si>
    <t>1.2 Odvody sociálního a zdravotního pojištění zaměstnavatele</t>
  </si>
  <si>
    <t>1.4 Odvody sociálního a zdravotního pojištění zaměstnavatele</t>
  </si>
  <si>
    <t>1.6 Odvody sociálního a zdravotního pojištění zaměstnavatele</t>
  </si>
  <si>
    <t>1.8 Odvody sociálního a zdravotního pojištění zaměstnavatele</t>
  </si>
  <si>
    <t>1.10 Odvody sociálního a zdravotního pojištění zaměstnavatele</t>
  </si>
  <si>
    <t>1.12 Odvody sociálního a zdravotního pojištění zaměstnavatele</t>
  </si>
  <si>
    <t>2. Cestovné - mezisoučet</t>
  </si>
  <si>
    <t>2.2 Náklady na vozidlo (služební vůz) - spotřeba PHM</t>
  </si>
  <si>
    <t>3. Nákupy materiálu a zboží (obchodní smlouvy, faktury, paragony) - mezisoučet</t>
  </si>
  <si>
    <t>3.1 Nákup materiálu (spotřební, pomocný)</t>
  </si>
  <si>
    <t>3.2 Nákup zboží</t>
  </si>
  <si>
    <t>3.3 Nákup DHM</t>
  </si>
  <si>
    <t>ks</t>
  </si>
  <si>
    <t>3.4 Ostatní (specifikujte)</t>
  </si>
  <si>
    <t>4. Nákupy služeb (obchodní smlouvy, faktury, paragony) - mezisoučet</t>
  </si>
  <si>
    <t>4.1. Přepravné (tuzemsko a zahraničí, hromadná přeprava osob a zboží, atd.)</t>
  </si>
  <si>
    <t>4.2 Leasing</t>
  </si>
  <si>
    <t>etapa</t>
  </si>
  <si>
    <t>osoboden</t>
  </si>
  <si>
    <t>4.8 Překlady, tlumočení</t>
  </si>
  <si>
    <t>4.10 Náklady na publicitu (informační tabule, pamětní desky)</t>
  </si>
  <si>
    <t>4.11 Náklady na výběrová řízení</t>
  </si>
  <si>
    <t>4.12 Náklady na poradenství, expertní, konzultační a jiné služby</t>
  </si>
  <si>
    <t>4.13 Právní služby</t>
  </si>
  <si>
    <t>4.14 Finanční služby (bankovní poplatky,záruky atd.)</t>
  </si>
  <si>
    <t>4.15 Náklady na marketing</t>
  </si>
  <si>
    <t>4.16 Odpisy vlastního hmotného a nehmotného majetku</t>
  </si>
  <si>
    <t xml:space="preserve">4.17 Ostatní výše nespecifikované služby (specifikujte) </t>
  </si>
  <si>
    <t>rok</t>
  </si>
  <si>
    <t>4.17.2 Občerstvení účastníků na seminářích, veřejných setkáních a konferenci</t>
  </si>
  <si>
    <t>5. Investiční náklady - mezisoučet</t>
  </si>
  <si>
    <t>5.1 Zabezpeční výstavby (inženýrská činnost)</t>
  </si>
  <si>
    <t>5.2 Nákup pozemků (do 10% celk. uznatel. nákladů), nemovitostí</t>
  </si>
  <si>
    <t>5.3 Projektová dokumentace do 5% celkových uznatelných nákladů projektu (projektová dokumentace stavby, dokumentace pro podání žádosti, EIA, studie proveditelnosti, CBA, podnikatelský plán)</t>
  </si>
  <si>
    <t>5.4 Stavební části stavby</t>
  </si>
  <si>
    <t>5.5 Technologická zařízení (nákup technologických zařízení, strojů a zařízení vč. montáže - nové i použité zařízení)</t>
  </si>
  <si>
    <t>5.6 Nákup nehmotného majektu ( patenty, know-how, licence)</t>
  </si>
  <si>
    <t xml:space="preserve">5.6 Ostatní výše nespecifikované investiční náklady     </t>
  </si>
  <si>
    <t>6. Jiné náklady - mezisoučet</t>
  </si>
  <si>
    <t>6.1. Náklady partnera (specifikujte)</t>
  </si>
  <si>
    <t>6.2 Výdaje v naturáliích (pozemky, nemovitosti, stavební práce)</t>
  </si>
  <si>
    <t>6.3 Ostatní ( nelze využít předchozích řádků - specifikujte )</t>
  </si>
  <si>
    <t>6.4 DPH, kdy není nárok na odpočet na vstupu</t>
  </si>
  <si>
    <t>I. Uznatelné výdaje celkem</t>
  </si>
  <si>
    <t>II. Neuznatelné výdaje celkem (např. bytová výstavba, sankce, nákup osobních vozů, kancelářské vybavení,  DPH u plátců, výdaje na opravu u investičních projektů, příjmy)</t>
  </si>
  <si>
    <t>III. Celkové náklady projektu (I.+II.)</t>
  </si>
  <si>
    <t>Trváním projektu pro potřeby definice uznatelných nákladů se rozumí období ode dne podání žádosti (registrace projektu (akce)) do dne podání poslední žádosti na proplacení výdajů projektu, za podmínky splnění příslušných atributů zák. č. 40/2004, o veřejn</t>
  </si>
  <si>
    <t xml:space="preserve">Příjmy, které jsou vytvořeny v průběhu realizace projektu, musí být odečteny od uznatelných nákladů. </t>
  </si>
  <si>
    <t>Uznatelné náklady musí být skutečně vynaloženy, být idenfikovatelné a prokazatelné v účetnictví příjemce.</t>
  </si>
  <si>
    <t>V rozpočtu lze v případě potřeby přidávat řádky, vždy je nutno specifikovat.</t>
  </si>
  <si>
    <t>Při výpočtu DPH doporučujeme následující postup: Vyplňte všechny příslušné řádky uznatelných výdajů mimo řádku 6.4 DPH. Z výsledku na řádku I. Uznatelné výdaje celkem odečtěte položky, které jsou od daně osvobozeny (mzdy, odvody, cestovné pracovníků) a pr</t>
  </si>
  <si>
    <r>
      <t xml:space="preserve">1. etapa </t>
    </r>
    <r>
      <rPr>
        <sz val="8"/>
        <rFont val="Tahoma"/>
        <family val="2"/>
      </rPr>
      <t>(podle počtu etap přidejte sloupce)</t>
    </r>
  </si>
  <si>
    <r>
      <t xml:space="preserve">2. etapa </t>
    </r>
    <r>
      <rPr>
        <sz val="8"/>
        <rFont val="Tahoma"/>
        <family val="2"/>
      </rPr>
      <t>(podle počtu etap přidejte sloupce)</t>
    </r>
  </si>
  <si>
    <r>
      <t xml:space="preserve">3. etapa </t>
    </r>
    <r>
      <rPr>
        <sz val="8"/>
        <rFont val="Tahoma"/>
        <family val="2"/>
      </rPr>
      <t>(podle počtu etap přidejte sloupce)</t>
    </r>
  </si>
  <si>
    <r>
      <t xml:space="preserve">4. etapa </t>
    </r>
    <r>
      <rPr>
        <sz val="8"/>
        <rFont val="Tahoma"/>
        <family val="2"/>
      </rPr>
      <t>(podle počtu etap přidejte sloupce)</t>
    </r>
  </si>
  <si>
    <r>
      <t xml:space="preserve">1.1 </t>
    </r>
    <r>
      <rPr>
        <b/>
        <sz val="10"/>
        <rFont val="Tahoma"/>
        <family val="2"/>
      </rPr>
      <t>Koordinátor projektu</t>
    </r>
    <r>
      <rPr>
        <sz val="10"/>
        <rFont val="Tahoma"/>
        <family val="2"/>
      </rPr>
      <t xml:space="preserve"> - hrubá mzda (plný úvazek)</t>
    </r>
  </si>
  <si>
    <r>
      <t xml:space="preserve">1.3 </t>
    </r>
    <r>
      <rPr>
        <b/>
        <sz val="10"/>
        <rFont val="Tahoma"/>
        <family val="2"/>
      </rPr>
      <t>Metodik KPSS, facilitátor</t>
    </r>
    <r>
      <rPr>
        <sz val="10"/>
        <rFont val="Tahoma"/>
        <family val="2"/>
      </rPr>
      <t xml:space="preserve"> - hrubá mzda (plný úvazek)</t>
    </r>
  </si>
  <si>
    <r>
      <t xml:space="preserve">1.5 </t>
    </r>
    <r>
      <rPr>
        <b/>
        <sz val="10"/>
        <rFont val="Tahoma"/>
        <family val="2"/>
      </rPr>
      <t>Odborný asistent</t>
    </r>
    <r>
      <rPr>
        <sz val="10"/>
        <rFont val="Tahoma"/>
        <family val="2"/>
      </rPr>
      <t xml:space="preserve"> - hrubá mzda (plný úvazek)</t>
    </r>
  </si>
  <si>
    <r>
      <t xml:space="preserve">1.7 </t>
    </r>
    <r>
      <rPr>
        <b/>
        <sz val="10"/>
        <rFont val="Tahoma"/>
        <family val="2"/>
      </rPr>
      <t>Účetní</t>
    </r>
    <r>
      <rPr>
        <sz val="10"/>
        <rFont val="Tahoma"/>
        <family val="2"/>
      </rPr>
      <t xml:space="preserve"> - hrubá mzda (1/2 úvazku)</t>
    </r>
  </si>
  <si>
    <r>
      <t xml:space="preserve">1.9 </t>
    </r>
    <r>
      <rPr>
        <b/>
        <sz val="10"/>
        <rFont val="Tahoma"/>
        <family val="2"/>
      </rPr>
      <t>Analytik</t>
    </r>
    <r>
      <rPr>
        <sz val="10"/>
        <rFont val="Tahoma"/>
        <family val="2"/>
      </rPr>
      <t xml:space="preserve"> - hrubá mzda (plný úvazek)</t>
    </r>
  </si>
  <si>
    <r>
      <t xml:space="preserve">1.11 </t>
    </r>
    <r>
      <rPr>
        <b/>
        <sz val="10"/>
        <rFont val="Tahoma"/>
        <family val="2"/>
      </rPr>
      <t>Analytik</t>
    </r>
    <r>
      <rPr>
        <sz val="10"/>
        <rFont val="Tahoma"/>
        <family val="2"/>
      </rPr>
      <t xml:space="preserve"> - hrubá mzda (1/2 úvazku)</t>
    </r>
  </si>
  <si>
    <r>
      <t xml:space="preserve">1.13 </t>
    </r>
    <r>
      <rPr>
        <b/>
        <sz val="10"/>
        <rFont val="Tahoma"/>
        <family val="2"/>
      </rPr>
      <t>Koordinátor 1. PO3</t>
    </r>
    <r>
      <rPr>
        <sz val="10"/>
        <rFont val="Tahoma"/>
        <family val="2"/>
      </rPr>
      <t xml:space="preserve"> - hrubá mzda (1/2 úvazku)</t>
    </r>
  </si>
  <si>
    <r>
      <t xml:space="preserve">1.13 </t>
    </r>
    <r>
      <rPr>
        <b/>
        <sz val="10"/>
        <rFont val="Tahoma"/>
        <family val="2"/>
      </rPr>
      <t>Koordinátor 2. PO3</t>
    </r>
    <r>
      <rPr>
        <sz val="10"/>
        <rFont val="Tahoma"/>
        <family val="2"/>
      </rPr>
      <t xml:space="preserve"> - hrubá mzda (1/2 úvazku)</t>
    </r>
  </si>
  <si>
    <r>
      <t xml:space="preserve">1.13 </t>
    </r>
    <r>
      <rPr>
        <b/>
        <sz val="10"/>
        <rFont val="Tahoma"/>
        <family val="2"/>
      </rPr>
      <t>Koordinátor 3. PO3</t>
    </r>
    <r>
      <rPr>
        <sz val="10"/>
        <rFont val="Tahoma"/>
        <family val="2"/>
      </rPr>
      <t xml:space="preserve"> - hrubá mzda (1/2 úvazku)</t>
    </r>
  </si>
  <si>
    <r>
      <t xml:space="preserve">1.13 </t>
    </r>
    <r>
      <rPr>
        <b/>
        <sz val="10"/>
        <rFont val="Tahoma"/>
        <family val="2"/>
      </rPr>
      <t>Koordinátor 4. PO3</t>
    </r>
    <r>
      <rPr>
        <sz val="10"/>
        <rFont val="Tahoma"/>
        <family val="2"/>
      </rPr>
      <t xml:space="preserve"> - hrubá mzda (1/2 úvazku)</t>
    </r>
  </si>
  <si>
    <r>
      <t xml:space="preserve">2.1 </t>
    </r>
    <r>
      <rPr>
        <b/>
        <sz val="10"/>
        <rFont val="Tahoma"/>
        <family val="2"/>
      </rPr>
      <t>Cestovné</t>
    </r>
    <r>
      <rPr>
        <sz val="10"/>
        <rFont val="Tahoma"/>
        <family val="2"/>
      </rPr>
      <t xml:space="preserve"> (dle zákona č.119/92 Sb.)</t>
    </r>
  </si>
  <si>
    <r>
      <t xml:space="preserve">3.1 </t>
    </r>
    <r>
      <rPr>
        <b/>
        <sz val="10"/>
        <rFont val="Tahoma"/>
        <family val="2"/>
      </rPr>
      <t>Nákup materiálu</t>
    </r>
    <r>
      <rPr>
        <sz val="10"/>
        <rFont val="Tahoma"/>
        <family val="2"/>
      </rPr>
      <t xml:space="preserve"> (spotřební, pomocný)</t>
    </r>
  </si>
  <si>
    <r>
      <t xml:space="preserve">3.3.1 </t>
    </r>
    <r>
      <rPr>
        <b/>
        <sz val="10"/>
        <rFont val="Tahoma"/>
        <family val="2"/>
      </rPr>
      <t>nákup počítačů</t>
    </r>
  </si>
  <si>
    <r>
      <t xml:space="preserve">3.3.2 </t>
    </r>
    <r>
      <rPr>
        <b/>
        <sz val="10"/>
        <rFont val="Tahoma"/>
        <family val="2"/>
      </rPr>
      <t>nákup mobilních telefonů</t>
    </r>
  </si>
  <si>
    <r>
      <t xml:space="preserve">3.4.1 </t>
    </r>
    <r>
      <rPr>
        <b/>
        <sz val="10"/>
        <rFont val="Tahoma"/>
        <family val="2"/>
      </rPr>
      <t xml:space="preserve">nákup software </t>
    </r>
    <r>
      <rPr>
        <sz val="10"/>
        <rFont val="Tahoma"/>
        <family val="2"/>
      </rPr>
      <t>(MS Office)</t>
    </r>
  </si>
  <si>
    <r>
      <t xml:space="preserve">3.4.2 </t>
    </r>
    <r>
      <rPr>
        <b/>
        <sz val="10"/>
        <rFont val="Tahoma"/>
        <family val="2"/>
      </rPr>
      <t>nákup anitivirového zabezpečovacího software</t>
    </r>
  </si>
  <si>
    <r>
      <t xml:space="preserve">3.4.3 </t>
    </r>
    <r>
      <rPr>
        <b/>
        <sz val="10"/>
        <rFont val="Tahoma"/>
        <family val="2"/>
      </rPr>
      <t>nákup speciálního software</t>
    </r>
    <r>
      <rPr>
        <sz val="10"/>
        <rFont val="Tahoma"/>
        <family val="2"/>
      </rPr>
      <t xml:space="preserve"> (SPSS)</t>
    </r>
  </si>
  <si>
    <r>
      <t xml:space="preserve">3.4.2 </t>
    </r>
    <r>
      <rPr>
        <b/>
        <sz val="10"/>
        <rFont val="Tahoma"/>
        <family val="2"/>
      </rPr>
      <t>nákup speciálního software</t>
    </r>
    <r>
      <rPr>
        <sz val="10"/>
        <rFont val="Tahoma"/>
        <family val="2"/>
      </rPr>
      <t xml:space="preserve"> (SPSS)</t>
    </r>
  </si>
  <si>
    <r>
      <t xml:space="preserve">4.3.1 </t>
    </r>
    <r>
      <rPr>
        <b/>
        <sz val="10"/>
        <rFont val="Tahoma"/>
        <family val="2"/>
      </rPr>
      <t xml:space="preserve">Pronájmy </t>
    </r>
    <r>
      <rPr>
        <sz val="10"/>
        <rFont val="Tahoma"/>
        <family val="2"/>
      </rPr>
      <t>(kanceláře)</t>
    </r>
  </si>
  <si>
    <r>
      <t xml:space="preserve">4.3.2 </t>
    </r>
    <r>
      <rPr>
        <b/>
        <sz val="10"/>
        <rFont val="Tahoma"/>
        <family val="2"/>
      </rPr>
      <t xml:space="preserve">Pronájmy </t>
    </r>
    <r>
      <rPr>
        <sz val="10"/>
        <rFont val="Tahoma"/>
        <family val="2"/>
      </rPr>
      <t>(sálů pro semináře, veřejná setkání a konferenci)</t>
    </r>
  </si>
  <si>
    <r>
      <t xml:space="preserve">4.4 </t>
    </r>
    <r>
      <rPr>
        <b/>
        <sz val="10"/>
        <rFont val="Tahoma"/>
        <family val="2"/>
      </rPr>
      <t>Služby související s provozem kanceláře</t>
    </r>
    <r>
      <rPr>
        <sz val="10"/>
        <rFont val="Tahoma"/>
        <family val="2"/>
      </rPr>
      <t xml:space="preserve"> (telefony, energie,aj. režie)</t>
    </r>
  </si>
  <si>
    <r>
      <t xml:space="preserve">4.5.1 </t>
    </r>
    <r>
      <rPr>
        <b/>
        <sz val="10"/>
        <rFont val="Tahoma"/>
        <family val="2"/>
      </rPr>
      <t>Ubytování a stravné</t>
    </r>
  </si>
  <si>
    <r>
      <t xml:space="preserve">4.6 </t>
    </r>
    <r>
      <rPr>
        <b/>
        <sz val="10"/>
        <rFont val="Tahoma"/>
        <family val="2"/>
      </rPr>
      <t>Publikace KPSS</t>
    </r>
    <r>
      <rPr>
        <sz val="10"/>
        <rFont val="Tahoma"/>
        <family val="2"/>
      </rPr>
      <t xml:space="preserve"> (tvorba, tisk)</t>
    </r>
  </si>
  <si>
    <r>
      <t xml:space="preserve">4.7 </t>
    </r>
    <r>
      <rPr>
        <b/>
        <sz val="10"/>
        <rFont val="Tahoma"/>
        <family val="2"/>
      </rPr>
      <t>Náklady na konference/semináře</t>
    </r>
    <r>
      <rPr>
        <sz val="10"/>
        <rFont val="Tahoma"/>
        <family val="2"/>
      </rPr>
      <t xml:space="preserve"> (honoráře, ostatní služby)</t>
    </r>
  </si>
  <si>
    <r>
      <t xml:space="preserve">4.9 </t>
    </r>
    <r>
      <rPr>
        <b/>
        <sz val="10"/>
        <rFont val="Tahoma"/>
        <family val="2"/>
      </rPr>
      <t>Náklady na audit</t>
    </r>
    <r>
      <rPr>
        <sz val="10"/>
        <rFont val="Tahoma"/>
        <family val="2"/>
      </rPr>
      <t>, nezbytné posudky</t>
    </r>
  </si>
  <si>
    <r>
      <t xml:space="preserve">4.13 </t>
    </r>
    <r>
      <rPr>
        <b/>
        <sz val="10"/>
        <rFont val="Tahoma"/>
        <family val="2"/>
      </rPr>
      <t>Právní služby</t>
    </r>
  </si>
  <si>
    <r>
      <t>4.14 Finanční služby (</t>
    </r>
    <r>
      <rPr>
        <b/>
        <sz val="10"/>
        <rFont val="Tahoma"/>
        <family val="2"/>
      </rPr>
      <t>bankovní poplatky</t>
    </r>
    <r>
      <rPr>
        <sz val="10"/>
        <rFont val="Tahoma"/>
        <family val="2"/>
      </rPr>
      <t>,záruky atd.)</t>
    </r>
  </si>
  <si>
    <r>
      <t xml:space="preserve">4.17.1 </t>
    </r>
    <r>
      <rPr>
        <b/>
        <sz val="10"/>
        <rFont val="Tahoma"/>
        <family val="2"/>
      </rPr>
      <t>Údržba a technická podpora SPSS</t>
    </r>
  </si>
  <si>
    <r>
      <t xml:space="preserve">4.17.2 </t>
    </r>
    <r>
      <rPr>
        <b/>
        <sz val="10"/>
        <rFont val="Tahoma"/>
        <family val="2"/>
      </rPr>
      <t>Občerstvení účastníků na seminářích</t>
    </r>
    <r>
      <rPr>
        <sz val="10"/>
        <rFont val="Tahoma"/>
        <family val="2"/>
      </rPr>
      <t>, veřejných setkáních a konferenci</t>
    </r>
  </si>
  <si>
    <r>
      <t xml:space="preserve">6.4 </t>
    </r>
    <r>
      <rPr>
        <b/>
        <sz val="10"/>
        <rFont val="Tahoma"/>
        <family val="2"/>
      </rPr>
      <t>DPH, kdy není nárok na odpočet na vstupu</t>
    </r>
  </si>
  <si>
    <t xml:space="preserve">PŘÍLOHA č. 3 </t>
  </si>
  <si>
    <t>Příloha č. 3 (pokračování)</t>
  </si>
  <si>
    <t>Počet stran: 2</t>
  </si>
  <si>
    <t>RK-29-2005-37 př. 2</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</si>
</sst>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 &quot;Kč&quot;"/>
  </numFmts>
  <fonts count="14">
    <font>
      <sz val="10"/>
      <name val="Arial"/>
      <family val="0"/>
    </font>
    <font>
      <u val="single"/>
      <sz val="10"/>
      <color indexed="12"/>
      <name val="Arial"/>
      <family val="0"/>
    </font>
    <font>
      <u val="single"/>
      <sz val="10"/>
      <color indexed="36"/>
      <name val="Arial"/>
      <family val="0"/>
    </font>
    <font>
      <sz val="10"/>
      <name val="Tahoma"/>
      <family val="2"/>
    </font>
    <font>
      <b/>
      <sz val="12"/>
      <name val="Tahoma"/>
      <family val="2"/>
    </font>
    <font>
      <b/>
      <sz val="14"/>
      <name val="Tahoma"/>
      <family val="2"/>
    </font>
    <font>
      <b/>
      <sz val="10"/>
      <name val="Tahoma"/>
      <family val="2"/>
    </font>
    <font>
      <sz val="8"/>
      <name val="Tahoma"/>
      <family val="2"/>
    </font>
    <font>
      <i/>
      <sz val="10"/>
      <name val="Tahoma"/>
      <family val="2"/>
    </font>
    <font>
      <b/>
      <i/>
      <sz val="10"/>
      <name val="Tahoma"/>
      <family val="2"/>
    </font>
    <font>
      <sz val="10"/>
      <color indexed="9"/>
      <name val="Tahoma"/>
      <family val="2"/>
    </font>
    <font>
      <sz val="10"/>
      <color indexed="11"/>
      <name val="Tahoma"/>
      <family val="2"/>
    </font>
    <font>
      <b/>
      <sz val="8"/>
      <name val="Tahoma"/>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47">
    <border>
      <left/>
      <right/>
      <top/>
      <bottom/>
      <diagonal/>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style="thin"/>
      <top style="medium"/>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158">
    <xf numFmtId="0" fontId="0" fillId="0" borderId="0" xfId="0" applyAlignment="1">
      <alignment/>
    </xf>
    <xf numFmtId="0" fontId="3" fillId="0" borderId="0" xfId="0" applyFont="1" applyAlignment="1">
      <alignment wrapText="1"/>
    </xf>
    <xf numFmtId="0" fontId="3" fillId="0" borderId="0" xfId="0" applyFont="1" applyAlignment="1">
      <alignment/>
    </xf>
    <xf numFmtId="4" fontId="3" fillId="0" borderId="0" xfId="0" applyNumberFormat="1" applyFont="1" applyAlignment="1">
      <alignment/>
    </xf>
    <xf numFmtId="4" fontId="3" fillId="0" borderId="0" xfId="0" applyNumberFormat="1" applyFont="1" applyAlignment="1">
      <alignment horizontal="center"/>
    </xf>
    <xf numFmtId="4" fontId="3" fillId="0" borderId="0" xfId="0" applyNumberFormat="1" applyFont="1" applyAlignment="1">
      <alignment horizontal="left"/>
    </xf>
    <xf numFmtId="4" fontId="4" fillId="0" borderId="0" xfId="0" applyNumberFormat="1" applyFont="1" applyAlignment="1">
      <alignment/>
    </xf>
    <xf numFmtId="0" fontId="5" fillId="0" borderId="0" xfId="0" applyFont="1" applyAlignment="1">
      <alignment vertical="top"/>
    </xf>
    <xf numFmtId="0" fontId="5" fillId="0" borderId="0" xfId="0" applyFont="1" applyFill="1" applyBorder="1" applyAlignment="1">
      <alignment horizontal="left" vertical="center" wrapText="1"/>
    </xf>
    <xf numFmtId="0" fontId="3" fillId="0" borderId="0" xfId="0" applyFont="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0" borderId="0" xfId="0" applyFont="1" applyFill="1" applyAlignment="1">
      <alignment vertical="center"/>
    </xf>
    <xf numFmtId="0" fontId="6" fillId="2" borderId="7" xfId="0" applyFont="1" applyFill="1" applyBorder="1" applyAlignment="1">
      <alignment vertical="center" wrapText="1"/>
    </xf>
    <xf numFmtId="0" fontId="6" fillId="2" borderId="8" xfId="0" applyFont="1" applyFill="1" applyBorder="1" applyAlignment="1">
      <alignment horizontal="center" vertical="center"/>
    </xf>
    <xf numFmtId="4" fontId="6" fillId="2" borderId="9" xfId="0" applyNumberFormat="1" applyFont="1" applyFill="1" applyBorder="1" applyAlignment="1">
      <alignment vertical="center"/>
    </xf>
    <xf numFmtId="4" fontId="6" fillId="3" borderId="10" xfId="0" applyNumberFormat="1" applyFont="1" applyFill="1" applyBorder="1" applyAlignment="1">
      <alignment horizontal="center" vertical="center"/>
    </xf>
    <xf numFmtId="4" fontId="6" fillId="2" borderId="11" xfId="0" applyNumberFormat="1" applyFont="1" applyFill="1" applyBorder="1" applyAlignment="1">
      <alignment horizontal="left" vertical="center"/>
    </xf>
    <xf numFmtId="4" fontId="6" fillId="4" borderId="12" xfId="0" applyNumberFormat="1" applyFont="1" applyFill="1" applyBorder="1" applyAlignment="1">
      <alignment horizontal="center" vertical="center"/>
    </xf>
    <xf numFmtId="0" fontId="3" fillId="0" borderId="13" xfId="0" applyFont="1" applyBorder="1" applyAlignment="1">
      <alignment wrapText="1"/>
    </xf>
    <xf numFmtId="0" fontId="7" fillId="0" borderId="14" xfId="0" applyFont="1" applyBorder="1" applyAlignment="1">
      <alignment horizontal="center"/>
    </xf>
    <xf numFmtId="0" fontId="3" fillId="0" borderId="15" xfId="0" applyNumberFormat="1" applyFont="1" applyBorder="1" applyAlignment="1">
      <alignment horizontal="center"/>
    </xf>
    <xf numFmtId="4" fontId="3" fillId="0" borderId="15" xfId="0" applyNumberFormat="1" applyFont="1" applyBorder="1" applyAlignment="1">
      <alignment/>
    </xf>
    <xf numFmtId="4" fontId="3" fillId="3" borderId="16" xfId="0" applyNumberFormat="1" applyFont="1" applyFill="1" applyBorder="1" applyAlignment="1">
      <alignment horizontal="center"/>
    </xf>
    <xf numFmtId="0" fontId="3" fillId="0" borderId="17" xfId="0" applyNumberFormat="1" applyFont="1" applyBorder="1" applyAlignment="1">
      <alignment horizontal="center"/>
    </xf>
    <xf numFmtId="4" fontId="3" fillId="4" borderId="18" xfId="0" applyNumberFormat="1" applyFont="1" applyFill="1" applyBorder="1" applyAlignment="1">
      <alignment horizontal="center"/>
    </xf>
    <xf numFmtId="0" fontId="3" fillId="0" borderId="19" xfId="0" applyFont="1" applyBorder="1" applyAlignment="1">
      <alignment wrapText="1"/>
    </xf>
    <xf numFmtId="0" fontId="7" fillId="0" borderId="20" xfId="0" applyFont="1" applyBorder="1" applyAlignment="1">
      <alignment horizontal="center"/>
    </xf>
    <xf numFmtId="0" fontId="3" fillId="0" borderId="21" xfId="0" applyNumberFormat="1" applyFont="1" applyBorder="1" applyAlignment="1">
      <alignment horizontal="center"/>
    </xf>
    <xf numFmtId="4" fontId="3" fillId="0" borderId="21" xfId="0" applyNumberFormat="1" applyFont="1" applyBorder="1" applyAlignment="1">
      <alignment/>
    </xf>
    <xf numFmtId="4" fontId="3" fillId="3" borderId="22" xfId="0" applyNumberFormat="1" applyFont="1" applyFill="1" applyBorder="1" applyAlignment="1">
      <alignment horizontal="center" vertical="center"/>
    </xf>
    <xf numFmtId="0" fontId="3" fillId="0" borderId="23" xfId="0" applyNumberFormat="1" applyFont="1" applyBorder="1" applyAlignment="1">
      <alignment horizontal="center"/>
    </xf>
    <xf numFmtId="4" fontId="3" fillId="4" borderId="24" xfId="0" applyNumberFormat="1" applyFont="1" applyFill="1" applyBorder="1" applyAlignment="1">
      <alignment horizontal="center" vertical="center"/>
    </xf>
    <xf numFmtId="4" fontId="3" fillId="3" borderId="22" xfId="0" applyNumberFormat="1" applyFont="1" applyFill="1" applyBorder="1" applyAlignment="1">
      <alignment horizontal="center"/>
    </xf>
    <xf numFmtId="4" fontId="3" fillId="4" borderId="24" xfId="0" applyNumberFormat="1" applyFont="1" applyFill="1" applyBorder="1" applyAlignment="1">
      <alignment horizontal="center"/>
    </xf>
    <xf numFmtId="0" fontId="3" fillId="0" borderId="25" xfId="0" applyFont="1" applyBorder="1" applyAlignment="1">
      <alignment wrapText="1"/>
    </xf>
    <xf numFmtId="0" fontId="7" fillId="0" borderId="26" xfId="0" applyFont="1" applyBorder="1" applyAlignment="1">
      <alignment horizontal="center"/>
    </xf>
    <xf numFmtId="0" fontId="3" fillId="0" borderId="27" xfId="0" applyNumberFormat="1" applyFont="1" applyBorder="1" applyAlignment="1">
      <alignment horizontal="center"/>
    </xf>
    <xf numFmtId="4" fontId="3" fillId="0" borderId="27" xfId="0" applyNumberFormat="1" applyFont="1" applyBorder="1" applyAlignment="1">
      <alignment/>
    </xf>
    <xf numFmtId="4" fontId="3" fillId="3" borderId="28" xfId="0" applyNumberFormat="1" applyFont="1" applyFill="1" applyBorder="1" applyAlignment="1">
      <alignment horizontal="center" vertical="center"/>
    </xf>
    <xf numFmtId="0" fontId="3" fillId="0" borderId="29" xfId="0" applyNumberFormat="1" applyFont="1" applyBorder="1" applyAlignment="1">
      <alignment horizontal="center"/>
    </xf>
    <xf numFmtId="4" fontId="3" fillId="4" borderId="30"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3" fillId="0" borderId="31" xfId="0" applyFont="1" applyBorder="1" applyAlignment="1">
      <alignment wrapText="1"/>
    </xf>
    <xf numFmtId="0" fontId="3" fillId="0" borderId="14"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4" fontId="3" fillId="0" borderId="27" xfId="0" applyNumberFormat="1" applyFont="1" applyBorder="1" applyAlignment="1">
      <alignment horizontal="right"/>
    </xf>
    <xf numFmtId="16" fontId="3" fillId="0" borderId="13" xfId="0" applyNumberFormat="1" applyFont="1" applyBorder="1" applyAlignment="1">
      <alignment wrapText="1"/>
    </xf>
    <xf numFmtId="0" fontId="3" fillId="0" borderId="14" xfId="0" applyNumberFormat="1" applyFont="1" applyBorder="1" applyAlignment="1">
      <alignment horizontal="center"/>
    </xf>
    <xf numFmtId="0" fontId="3" fillId="0" borderId="20" xfId="0" applyNumberFormat="1" applyFont="1" applyBorder="1" applyAlignment="1">
      <alignment horizontal="center"/>
    </xf>
    <xf numFmtId="0" fontId="3" fillId="0" borderId="26" xfId="0" applyNumberFormat="1" applyFont="1" applyBorder="1" applyAlignment="1">
      <alignment horizontal="center"/>
    </xf>
    <xf numFmtId="0" fontId="3" fillId="2" borderId="8" xfId="0" applyFont="1" applyFill="1" applyBorder="1" applyAlignment="1">
      <alignment horizontal="center" vertical="center"/>
    </xf>
    <xf numFmtId="0" fontId="3" fillId="2" borderId="9" xfId="0" applyNumberFormat="1" applyFont="1" applyFill="1" applyBorder="1" applyAlignment="1">
      <alignment horizontal="center" vertical="center"/>
    </xf>
    <xf numFmtId="4" fontId="3" fillId="2" borderId="9" xfId="0" applyNumberFormat="1" applyFont="1" applyFill="1" applyBorder="1" applyAlignment="1">
      <alignment vertical="center"/>
    </xf>
    <xf numFmtId="0" fontId="3" fillId="2" borderId="11" xfId="0" applyNumberFormat="1" applyFont="1" applyFill="1" applyBorder="1" applyAlignment="1">
      <alignment horizontal="center" vertical="center"/>
    </xf>
    <xf numFmtId="0" fontId="3" fillId="0" borderId="15" xfId="0" applyFont="1" applyFill="1" applyBorder="1" applyAlignment="1">
      <alignment horizontal="center"/>
    </xf>
    <xf numFmtId="0" fontId="3" fillId="0" borderId="15" xfId="0" applyNumberFormat="1" applyFont="1" applyFill="1" applyBorder="1" applyAlignment="1">
      <alignment horizontal="center"/>
    </xf>
    <xf numFmtId="4" fontId="3" fillId="0" borderId="16" xfId="0" applyNumberFormat="1" applyFont="1" applyFill="1" applyBorder="1" applyAlignment="1">
      <alignment/>
    </xf>
    <xf numFmtId="0" fontId="3" fillId="0" borderId="17" xfId="0" applyNumberFormat="1" applyFont="1" applyFill="1" applyBorder="1" applyAlignment="1">
      <alignment horizontal="center"/>
    </xf>
    <xf numFmtId="4" fontId="3" fillId="0" borderId="15" xfId="0" applyNumberFormat="1" applyFont="1" applyFill="1" applyBorder="1" applyAlignment="1">
      <alignment/>
    </xf>
    <xf numFmtId="4" fontId="3" fillId="4" borderId="18" xfId="0" applyNumberFormat="1" applyFont="1" applyFill="1" applyBorder="1" applyAlignment="1">
      <alignment horizontal="center" vertical="center"/>
    </xf>
    <xf numFmtId="0" fontId="3" fillId="0" borderId="21" xfId="0" applyFont="1" applyFill="1" applyBorder="1" applyAlignment="1">
      <alignment horizontal="center"/>
    </xf>
    <xf numFmtId="0" fontId="3" fillId="0" borderId="21" xfId="0" applyNumberFormat="1" applyFont="1" applyFill="1" applyBorder="1" applyAlignment="1">
      <alignment horizontal="center"/>
    </xf>
    <xf numFmtId="4" fontId="3" fillId="0" borderId="22" xfId="0" applyNumberFormat="1" applyFont="1" applyFill="1" applyBorder="1" applyAlignment="1">
      <alignment/>
    </xf>
    <xf numFmtId="0" fontId="3" fillId="0" borderId="23" xfId="0" applyNumberFormat="1" applyFont="1" applyFill="1" applyBorder="1" applyAlignment="1">
      <alignment horizontal="center"/>
    </xf>
    <xf numFmtId="4" fontId="3" fillId="0" borderId="21" xfId="0" applyNumberFormat="1" applyFont="1" applyFill="1" applyBorder="1" applyAlignment="1">
      <alignment/>
    </xf>
    <xf numFmtId="0" fontId="3" fillId="0" borderId="21" xfId="0" applyFont="1" applyBorder="1" applyAlignment="1">
      <alignment horizontal="center"/>
    </xf>
    <xf numFmtId="4" fontId="3" fillId="0" borderId="22" xfId="0" applyNumberFormat="1" applyFont="1" applyBorder="1" applyAlignment="1">
      <alignment/>
    </xf>
    <xf numFmtId="0" fontId="3" fillId="0" borderId="32" xfId="0" applyFont="1" applyBorder="1" applyAlignment="1">
      <alignment wrapText="1"/>
    </xf>
    <xf numFmtId="0" fontId="3" fillId="0" borderId="23" xfId="0" applyFont="1" applyBorder="1" applyAlignment="1">
      <alignment horizontal="center"/>
    </xf>
    <xf numFmtId="0" fontId="3" fillId="0" borderId="32" xfId="0" applyFont="1" applyBorder="1" applyAlignment="1">
      <alignment vertical="center" wrapText="1"/>
    </xf>
    <xf numFmtId="0" fontId="3" fillId="0" borderId="23" xfId="0" applyFont="1" applyBorder="1" applyAlignment="1">
      <alignment horizontal="center" wrapText="1"/>
    </xf>
    <xf numFmtId="0" fontId="3" fillId="0" borderId="19" xfId="0" applyFont="1" applyBorder="1" applyAlignment="1">
      <alignment vertical="center" wrapText="1"/>
    </xf>
    <xf numFmtId="0" fontId="3" fillId="0" borderId="33" xfId="0" applyFont="1" applyBorder="1" applyAlignment="1">
      <alignment wrapText="1"/>
    </xf>
    <xf numFmtId="0" fontId="3" fillId="0" borderId="23" xfId="0" applyFont="1" applyBorder="1" applyAlignment="1">
      <alignment/>
    </xf>
    <xf numFmtId="16" fontId="3" fillId="0" borderId="32" xfId="0" applyNumberFormat="1" applyFont="1" applyBorder="1" applyAlignment="1">
      <alignment wrapText="1"/>
    </xf>
    <xf numFmtId="4" fontId="3" fillId="3" borderId="16" xfId="0" applyNumberFormat="1" applyFont="1" applyFill="1" applyBorder="1" applyAlignment="1">
      <alignment horizontal="center" vertical="center"/>
    </xf>
    <xf numFmtId="16" fontId="3" fillId="0" borderId="19" xfId="0" applyNumberFormat="1" applyFont="1" applyBorder="1" applyAlignment="1">
      <alignment wrapText="1"/>
    </xf>
    <xf numFmtId="0" fontId="6" fillId="2" borderId="34" xfId="0" applyFont="1" applyFill="1" applyBorder="1" applyAlignment="1">
      <alignment vertical="center" wrapText="1"/>
    </xf>
    <xf numFmtId="0" fontId="6" fillId="2" borderId="11" xfId="0" applyFont="1" applyFill="1" applyBorder="1" applyAlignment="1">
      <alignment horizontal="center" vertical="center"/>
    </xf>
    <xf numFmtId="0" fontId="3" fillId="0" borderId="35" xfId="0" applyFont="1" applyBorder="1" applyAlignment="1">
      <alignment wrapText="1"/>
    </xf>
    <xf numFmtId="0" fontId="3" fillId="0" borderId="36" xfId="0" applyFont="1" applyBorder="1" applyAlignment="1">
      <alignment/>
    </xf>
    <xf numFmtId="0" fontId="3" fillId="0" borderId="37" xfId="0" applyFont="1" applyBorder="1" applyAlignment="1">
      <alignment wrapText="1"/>
    </xf>
    <xf numFmtId="0" fontId="3" fillId="0" borderId="29" xfId="0" applyFont="1" applyBorder="1" applyAlignment="1">
      <alignment horizontal="center" wrapText="1"/>
    </xf>
    <xf numFmtId="0" fontId="8" fillId="2" borderId="11" xfId="0" applyFont="1" applyFill="1" applyBorder="1" applyAlignment="1">
      <alignment horizontal="center" vertical="center"/>
    </xf>
    <xf numFmtId="0" fontId="8" fillId="2" borderId="9" xfId="0" applyNumberFormat="1" applyFont="1" applyFill="1" applyBorder="1" applyAlignment="1">
      <alignment horizontal="center" vertical="center"/>
    </xf>
    <xf numFmtId="4" fontId="8" fillId="2" borderId="9" xfId="0" applyNumberFormat="1" applyFont="1" applyFill="1" applyBorder="1" applyAlignment="1">
      <alignment vertical="center"/>
    </xf>
    <xf numFmtId="0" fontId="8" fillId="2" borderId="11" xfId="0" applyNumberFormat="1" applyFont="1" applyFill="1" applyBorder="1" applyAlignment="1">
      <alignment horizontal="center" vertical="center"/>
    </xf>
    <xf numFmtId="0" fontId="8" fillId="0" borderId="17" xfId="0" applyFont="1" applyBorder="1" applyAlignment="1">
      <alignment horizontal="center"/>
    </xf>
    <xf numFmtId="0" fontId="8" fillId="0" borderId="15" xfId="0" applyNumberFormat="1" applyFont="1" applyBorder="1" applyAlignment="1">
      <alignment horizontal="center"/>
    </xf>
    <xf numFmtId="4" fontId="8" fillId="0" borderId="15" xfId="0" applyNumberFormat="1" applyFont="1" applyBorder="1" applyAlignment="1">
      <alignment/>
    </xf>
    <xf numFmtId="0" fontId="8" fillId="0" borderId="17" xfId="0" applyNumberFormat="1" applyFont="1" applyBorder="1" applyAlignment="1">
      <alignment horizontal="center"/>
    </xf>
    <xf numFmtId="0" fontId="8" fillId="0" borderId="23" xfId="0" applyFont="1" applyBorder="1" applyAlignment="1">
      <alignment horizontal="center"/>
    </xf>
    <xf numFmtId="0" fontId="8" fillId="0" borderId="21" xfId="0" applyNumberFormat="1" applyFont="1" applyBorder="1" applyAlignment="1">
      <alignment horizontal="center"/>
    </xf>
    <xf numFmtId="4" fontId="8" fillId="0" borderId="21" xfId="0" applyNumberFormat="1" applyFont="1" applyBorder="1" applyAlignment="1">
      <alignment/>
    </xf>
    <xf numFmtId="0" fontId="8" fillId="0" borderId="23" xfId="0" applyNumberFormat="1" applyFont="1" applyBorder="1" applyAlignment="1">
      <alignment horizontal="center"/>
    </xf>
    <xf numFmtId="16" fontId="3" fillId="0" borderId="37" xfId="0" applyNumberFormat="1" applyFont="1" applyBorder="1" applyAlignment="1">
      <alignment wrapText="1"/>
    </xf>
    <xf numFmtId="0" fontId="8" fillId="0" borderId="29" xfId="0" applyFont="1" applyBorder="1" applyAlignment="1">
      <alignment horizontal="center"/>
    </xf>
    <xf numFmtId="0" fontId="8" fillId="0" borderId="27" xfId="0" applyNumberFormat="1" applyFont="1" applyBorder="1" applyAlignment="1">
      <alignment horizontal="center"/>
    </xf>
    <xf numFmtId="4" fontId="8" fillId="0" borderId="27" xfId="0" applyNumberFormat="1" applyFont="1" applyBorder="1" applyAlignment="1">
      <alignment/>
    </xf>
    <xf numFmtId="0" fontId="8" fillId="0" borderId="29" xfId="0" applyNumberFormat="1" applyFont="1" applyBorder="1" applyAlignment="1">
      <alignment horizontal="center"/>
    </xf>
    <xf numFmtId="16" fontId="3" fillId="0" borderId="25" xfId="0" applyNumberFormat="1" applyFont="1" applyBorder="1" applyAlignment="1">
      <alignment wrapText="1"/>
    </xf>
    <xf numFmtId="0" fontId="3" fillId="0" borderId="38" xfId="0" applyFont="1" applyBorder="1" applyAlignment="1">
      <alignment horizontal="center"/>
    </xf>
    <xf numFmtId="0" fontId="3" fillId="0" borderId="39" xfId="0" applyNumberFormat="1" applyFont="1" applyBorder="1" applyAlignment="1">
      <alignment horizontal="center"/>
    </xf>
    <xf numFmtId="4" fontId="3" fillId="0" borderId="39" xfId="0" applyNumberFormat="1" applyFont="1" applyBorder="1" applyAlignment="1">
      <alignment/>
    </xf>
    <xf numFmtId="0" fontId="3" fillId="0" borderId="38" xfId="0" applyNumberFormat="1" applyFont="1" applyBorder="1" applyAlignment="1">
      <alignment horizontal="center"/>
    </xf>
    <xf numFmtId="4" fontId="3" fillId="4" borderId="40" xfId="0" applyNumberFormat="1" applyFont="1" applyFill="1" applyBorder="1" applyAlignment="1">
      <alignment horizontal="center"/>
    </xf>
    <xf numFmtId="0" fontId="3" fillId="2" borderId="41" xfId="0" applyFont="1" applyFill="1" applyBorder="1" applyAlignment="1">
      <alignment horizontal="center" vertical="center"/>
    </xf>
    <xf numFmtId="4" fontId="3" fillId="2" borderId="42" xfId="0" applyNumberFormat="1" applyFont="1" applyFill="1" applyBorder="1" applyAlignment="1">
      <alignment vertical="center"/>
    </xf>
    <xf numFmtId="4" fontId="3" fillId="2" borderId="43" xfId="0" applyNumberFormat="1" applyFont="1" applyFill="1" applyBorder="1" applyAlignment="1">
      <alignment vertical="center"/>
    </xf>
    <xf numFmtId="4" fontId="6" fillId="3" borderId="44" xfId="0" applyNumberFormat="1" applyFont="1" applyFill="1" applyBorder="1" applyAlignment="1">
      <alignment horizontal="center" vertical="center"/>
    </xf>
    <xf numFmtId="4" fontId="3" fillId="2" borderId="41" xfId="0" applyNumberFormat="1" applyFont="1" applyFill="1" applyBorder="1" applyAlignment="1">
      <alignment horizontal="left" vertical="center"/>
    </xf>
    <xf numFmtId="4" fontId="6" fillId="4" borderId="45" xfId="0" applyNumberFormat="1" applyFont="1" applyFill="1" applyBorder="1" applyAlignment="1">
      <alignment horizontal="center" vertical="center"/>
    </xf>
    <xf numFmtId="0" fontId="3" fillId="2" borderId="41" xfId="0" applyNumberFormat="1" applyFont="1" applyFill="1" applyBorder="1" applyAlignment="1">
      <alignment horizontal="center" vertical="center"/>
    </xf>
    <xf numFmtId="0" fontId="6" fillId="2" borderId="34" xfId="0" applyFont="1" applyFill="1" applyBorder="1" applyAlignment="1">
      <alignment wrapText="1"/>
    </xf>
    <xf numFmtId="0" fontId="9" fillId="2" borderId="11" xfId="0" applyFont="1" applyFill="1" applyBorder="1" applyAlignment="1">
      <alignment horizontal="center"/>
    </xf>
    <xf numFmtId="4" fontId="9" fillId="2" borderId="9" xfId="0" applyNumberFormat="1" applyFont="1" applyFill="1" applyBorder="1" applyAlignment="1">
      <alignment/>
    </xf>
    <xf numFmtId="4" fontId="6" fillId="3" borderId="16" xfId="0" applyNumberFormat="1" applyFont="1" applyFill="1" applyBorder="1" applyAlignment="1">
      <alignment horizontal="center" vertical="center"/>
    </xf>
    <xf numFmtId="4" fontId="9" fillId="2" borderId="11" xfId="0" applyNumberFormat="1" applyFont="1" applyFill="1" applyBorder="1" applyAlignment="1">
      <alignment horizontal="left"/>
    </xf>
    <xf numFmtId="4" fontId="6" fillId="4" borderId="18" xfId="0" applyNumberFormat="1" applyFont="1" applyFill="1" applyBorder="1" applyAlignment="1">
      <alignment horizontal="center" vertical="center"/>
    </xf>
    <xf numFmtId="0" fontId="6" fillId="2" borderId="7" xfId="0" applyFont="1" applyFill="1" applyBorder="1" applyAlignment="1">
      <alignment wrapText="1"/>
    </xf>
    <xf numFmtId="0" fontId="9" fillId="2" borderId="11" xfId="0" applyNumberFormat="1" applyFont="1" applyFill="1" applyBorder="1" applyAlignment="1">
      <alignment horizontal="center"/>
    </xf>
    <xf numFmtId="0" fontId="3" fillId="2" borderId="11" xfId="0" applyFont="1" applyFill="1" applyBorder="1" applyAlignment="1">
      <alignment horizontal="center" vertical="center"/>
    </xf>
    <xf numFmtId="4" fontId="3" fillId="2" borderId="8" xfId="0" applyNumberFormat="1" applyFont="1" applyFill="1" applyBorder="1" applyAlignment="1">
      <alignment vertical="center"/>
    </xf>
    <xf numFmtId="4" fontId="3" fillId="2" borderId="11" xfId="0" applyNumberFormat="1" applyFont="1" applyFill="1" applyBorder="1" applyAlignment="1">
      <alignment horizontal="left" vertical="center"/>
    </xf>
    <xf numFmtId="0" fontId="7" fillId="0" borderId="0" xfId="0" applyFont="1" applyBorder="1" applyAlignment="1">
      <alignment wrapText="1"/>
    </xf>
    <xf numFmtId="0" fontId="3" fillId="5" borderId="0" xfId="0" applyFont="1" applyFill="1" applyBorder="1" applyAlignment="1">
      <alignment/>
    </xf>
    <xf numFmtId="4" fontId="3" fillId="5" borderId="0" xfId="0" applyNumberFormat="1" applyFont="1" applyFill="1" applyBorder="1" applyAlignment="1">
      <alignment/>
    </xf>
    <xf numFmtId="4" fontId="3" fillId="5" borderId="0" xfId="0" applyNumberFormat="1" applyFont="1" applyFill="1" applyBorder="1" applyAlignment="1">
      <alignment horizontal="center"/>
    </xf>
    <xf numFmtId="4" fontId="3" fillId="5" borderId="0" xfId="0" applyNumberFormat="1" applyFont="1" applyFill="1" applyBorder="1" applyAlignment="1">
      <alignment horizontal="left"/>
    </xf>
    <xf numFmtId="0" fontId="7" fillId="0" borderId="0" xfId="0" applyFont="1" applyAlignment="1">
      <alignment wrapText="1"/>
    </xf>
    <xf numFmtId="4" fontId="10" fillId="0" borderId="0" xfId="0" applyNumberFormat="1" applyFont="1" applyFill="1" applyAlignment="1">
      <alignment horizontal="center"/>
    </xf>
    <xf numFmtId="4" fontId="10" fillId="0" borderId="0" xfId="0" applyNumberFormat="1" applyFont="1" applyFill="1" applyAlignment="1">
      <alignment horizontal="left"/>
    </xf>
    <xf numFmtId="4" fontId="10" fillId="0" borderId="0" xfId="0" applyNumberFormat="1" applyFont="1" applyFill="1" applyAlignment="1">
      <alignment/>
    </xf>
    <xf numFmtId="0" fontId="7" fillId="0" borderId="0" xfId="0" applyFont="1" applyFill="1" applyAlignment="1">
      <alignment wrapText="1"/>
    </xf>
    <xf numFmtId="4" fontId="6" fillId="0" borderId="0" xfId="0" applyNumberFormat="1" applyFont="1" applyFill="1" applyBorder="1" applyAlignment="1">
      <alignment horizontal="center"/>
    </xf>
    <xf numFmtId="4" fontId="10" fillId="0" borderId="0" xfId="0" applyNumberFormat="1" applyFont="1" applyAlignment="1">
      <alignment horizontal="center"/>
    </xf>
    <xf numFmtId="4" fontId="10" fillId="0" borderId="0" xfId="0" applyNumberFormat="1" applyFont="1" applyAlignment="1">
      <alignment horizontal="left"/>
    </xf>
    <xf numFmtId="4" fontId="10" fillId="0" borderId="0" xfId="0" applyNumberFormat="1" applyFont="1" applyAlignment="1">
      <alignment/>
    </xf>
    <xf numFmtId="4" fontId="11" fillId="0" borderId="0" xfId="0" applyNumberFormat="1" applyFont="1" applyAlignment="1">
      <alignment horizontal="center"/>
    </xf>
    <xf numFmtId="4" fontId="11" fillId="0" borderId="0" xfId="0" applyNumberFormat="1" applyFont="1" applyAlignment="1">
      <alignment horizontal="left"/>
    </xf>
    <xf numFmtId="4" fontId="11" fillId="0" borderId="0" xfId="0" applyNumberFormat="1" applyFont="1" applyAlignment="1">
      <alignment/>
    </xf>
    <xf numFmtId="4" fontId="10" fillId="0" borderId="0" xfId="0" applyNumberFormat="1" applyFont="1" applyFill="1" applyAlignment="1">
      <alignment horizontal="center"/>
    </xf>
    <xf numFmtId="4" fontId="6" fillId="5" borderId="34" xfId="0" applyNumberFormat="1" applyFont="1" applyFill="1" applyBorder="1" applyAlignment="1">
      <alignment horizontal="center" vertical="center"/>
    </xf>
    <xf numFmtId="4" fontId="6" fillId="5" borderId="44" xfId="0" applyNumberFormat="1" applyFont="1" applyFill="1" applyBorder="1" applyAlignment="1">
      <alignment horizontal="center" vertical="center"/>
    </xf>
    <xf numFmtId="4" fontId="6" fillId="5" borderId="45" xfId="0" applyNumberFormat="1" applyFont="1" applyFill="1" applyBorder="1" applyAlignment="1">
      <alignment horizontal="center" vertical="center"/>
    </xf>
    <xf numFmtId="0" fontId="7" fillId="0" borderId="0" xfId="0" applyFont="1" applyAlignment="1">
      <alignment wrapText="1"/>
    </xf>
    <xf numFmtId="0" fontId="6" fillId="0" borderId="1" xfId="0" applyFont="1" applyFill="1" applyBorder="1" applyAlignment="1">
      <alignment horizontal="center" vertical="center"/>
    </xf>
    <xf numFmtId="0" fontId="6" fillId="0" borderId="46" xfId="0" applyFont="1" applyFill="1" applyBorder="1" applyAlignment="1">
      <alignment horizontal="center" vertical="center"/>
    </xf>
    <xf numFmtId="0" fontId="7" fillId="0" borderId="0" xfId="0" applyFont="1" applyFill="1" applyAlignment="1">
      <alignment wrapText="1"/>
    </xf>
    <xf numFmtId="4" fontId="6" fillId="0" borderId="0" xfId="0" applyNumberFormat="1" applyFont="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8"/>
  <sheetViews>
    <sheetView tabSelected="1" view="pageBreakPreview" zoomScale="95" zoomScaleNormal="75" zoomScaleSheetLayoutView="95" workbookViewId="0" topLeftCell="C1">
      <selection activeCell="H2" sqref="H2"/>
    </sheetView>
  </sheetViews>
  <sheetFormatPr defaultColWidth="9.140625" defaultRowHeight="12.75"/>
  <cols>
    <col min="1" max="1" width="52.7109375" style="1" customWidth="1"/>
    <col min="2" max="2" width="12.7109375" style="2" customWidth="1"/>
    <col min="3" max="3" width="11.7109375" style="3" customWidth="1"/>
    <col min="4" max="4" width="12.7109375" style="3" customWidth="1"/>
    <col min="5" max="5" width="16.140625" style="4" customWidth="1"/>
    <col min="6" max="6" width="11.7109375" style="5" customWidth="1"/>
    <col min="7" max="7" width="12.7109375" style="3" customWidth="1"/>
    <col min="8" max="8" width="16.421875" style="4" customWidth="1"/>
    <col min="9" max="9" width="11.7109375" style="5" customWidth="1"/>
    <col min="10" max="10" width="12.7109375" style="3" customWidth="1"/>
    <col min="11" max="11" width="17.00390625" style="4" customWidth="1"/>
    <col min="12" max="12" width="52.7109375" style="1" customWidth="1"/>
    <col min="13" max="13" width="11.7109375" style="5" customWidth="1"/>
    <col min="14" max="14" width="12.7109375" style="3" customWidth="1"/>
    <col min="15" max="15" width="17.57421875" style="4" customWidth="1"/>
    <col min="16" max="16" width="11.7109375" style="5" customWidth="1"/>
    <col min="17" max="17" width="12.7109375" style="3" customWidth="1"/>
    <col min="18" max="18" width="19.28125" style="4" customWidth="1"/>
    <col min="19" max="16384" width="9.140625" style="2" customWidth="1"/>
  </cols>
  <sheetData>
    <row r="1" spans="7:17" ht="15">
      <c r="G1" s="6"/>
      <c r="J1" s="6"/>
      <c r="N1" s="6"/>
      <c r="Q1" s="6"/>
    </row>
    <row r="2" spans="1:12" ht="29.25" customHeight="1">
      <c r="A2" s="7" t="s">
        <v>94</v>
      </c>
      <c r="E2" s="3"/>
      <c r="J2" s="157" t="s">
        <v>97</v>
      </c>
      <c r="L2" s="7" t="s">
        <v>95</v>
      </c>
    </row>
    <row r="3" ht="13.5" thickBot="1">
      <c r="J3" s="157" t="s">
        <v>96</v>
      </c>
    </row>
    <row r="4" spans="1:18" s="9" customFormat="1" ht="32.25" customHeight="1" thickBot="1">
      <c r="A4" s="8" t="s">
        <v>0</v>
      </c>
      <c r="B4" s="154" t="s">
        <v>1</v>
      </c>
      <c r="C4" s="155"/>
      <c r="D4" s="155"/>
      <c r="E4" s="155"/>
      <c r="F4" s="150" t="s">
        <v>60</v>
      </c>
      <c r="G4" s="151"/>
      <c r="H4" s="152"/>
      <c r="I4" s="150" t="s">
        <v>61</v>
      </c>
      <c r="J4" s="151"/>
      <c r="K4" s="152"/>
      <c r="L4" s="8" t="s">
        <v>0</v>
      </c>
      <c r="M4" s="150" t="s">
        <v>62</v>
      </c>
      <c r="N4" s="151"/>
      <c r="O4" s="152"/>
      <c r="P4" s="150" t="s">
        <v>63</v>
      </c>
      <c r="Q4" s="151"/>
      <c r="R4" s="152"/>
    </row>
    <row r="5" spans="1:18" s="17" customFormat="1" ht="29.25" customHeight="1" thickBot="1">
      <c r="A5" s="10" t="s">
        <v>2</v>
      </c>
      <c r="B5" s="11" t="s">
        <v>3</v>
      </c>
      <c r="C5" s="12" t="s">
        <v>4</v>
      </c>
      <c r="D5" s="12" t="s">
        <v>5</v>
      </c>
      <c r="E5" s="13" t="s">
        <v>6</v>
      </c>
      <c r="F5" s="14" t="s">
        <v>4</v>
      </c>
      <c r="G5" s="12" t="s">
        <v>5</v>
      </c>
      <c r="H5" s="15" t="s">
        <v>6</v>
      </c>
      <c r="I5" s="14" t="s">
        <v>4</v>
      </c>
      <c r="J5" s="12" t="s">
        <v>5</v>
      </c>
      <c r="K5" s="15" t="s">
        <v>6</v>
      </c>
      <c r="L5" s="16" t="s">
        <v>2</v>
      </c>
      <c r="M5" s="14" t="s">
        <v>4</v>
      </c>
      <c r="N5" s="12" t="s">
        <v>5</v>
      </c>
      <c r="O5" s="15" t="s">
        <v>6</v>
      </c>
      <c r="P5" s="14" t="s">
        <v>4</v>
      </c>
      <c r="Q5" s="12" t="s">
        <v>5</v>
      </c>
      <c r="R5" s="15" t="s">
        <v>6</v>
      </c>
    </row>
    <row r="6" spans="1:18" s="9" customFormat="1" ht="18" customHeight="1" thickBot="1">
      <c r="A6" s="18" t="s">
        <v>7</v>
      </c>
      <c r="B6" s="19"/>
      <c r="C6" s="20"/>
      <c r="D6" s="20"/>
      <c r="E6" s="21">
        <f>SUM(E7:E26)</f>
        <v>4974750</v>
      </c>
      <c r="F6" s="22"/>
      <c r="G6" s="20"/>
      <c r="H6" s="23">
        <f>SUM(H7:H26)</f>
        <v>853875</v>
      </c>
      <c r="I6" s="22"/>
      <c r="J6" s="20"/>
      <c r="K6" s="23">
        <f>SUM(K7:K26)</f>
        <v>1579500</v>
      </c>
      <c r="L6" s="18" t="s">
        <v>7</v>
      </c>
      <c r="M6" s="22"/>
      <c r="N6" s="20"/>
      <c r="O6" s="23">
        <f>SUM(O7:O26)</f>
        <v>1579500</v>
      </c>
      <c r="P6" s="22"/>
      <c r="Q6" s="20"/>
      <c r="R6" s="23">
        <f>SUM(R7:R26)</f>
        <v>961875</v>
      </c>
    </row>
    <row r="7" spans="1:18" ht="12.75">
      <c r="A7" s="24" t="s">
        <v>64</v>
      </c>
      <c r="B7" s="25" t="s">
        <v>8</v>
      </c>
      <c r="C7" s="26">
        <v>22</v>
      </c>
      <c r="D7" s="27">
        <v>30000</v>
      </c>
      <c r="E7" s="28">
        <f aca="true" t="shared" si="0" ref="E7:E26">ROUND((C7*D7),0)</f>
        <v>660000</v>
      </c>
      <c r="F7" s="29">
        <v>5</v>
      </c>
      <c r="G7" s="27">
        <v>30000</v>
      </c>
      <c r="H7" s="30">
        <f aca="true" t="shared" si="1" ref="H7:H26">ROUND((F7*G7),0)</f>
        <v>150000</v>
      </c>
      <c r="I7" s="29">
        <v>6</v>
      </c>
      <c r="J7" s="27">
        <v>30000</v>
      </c>
      <c r="K7" s="30">
        <f aca="true" t="shared" si="2" ref="K7:K26">ROUND((I7*J7),0)</f>
        <v>180000</v>
      </c>
      <c r="L7" s="24" t="s">
        <v>64</v>
      </c>
      <c r="M7" s="29">
        <v>6</v>
      </c>
      <c r="N7" s="27">
        <v>30000</v>
      </c>
      <c r="O7" s="30">
        <f aca="true" t="shared" si="3" ref="O7:O26">ROUND((M7*N7),0)</f>
        <v>180000</v>
      </c>
      <c r="P7" s="29">
        <v>5</v>
      </c>
      <c r="Q7" s="27">
        <v>30000</v>
      </c>
      <c r="R7" s="30">
        <f aca="true" t="shared" si="4" ref="R7:R26">ROUND((P7*Q7),0)</f>
        <v>150000</v>
      </c>
    </row>
    <row r="8" spans="1:18" ht="25.5">
      <c r="A8" s="31" t="s">
        <v>9</v>
      </c>
      <c r="B8" s="32" t="s">
        <v>8</v>
      </c>
      <c r="C8" s="33">
        <v>22</v>
      </c>
      <c r="D8" s="34">
        <f>SUM(D7*0.35)</f>
        <v>10500</v>
      </c>
      <c r="E8" s="35">
        <f t="shared" si="0"/>
        <v>231000</v>
      </c>
      <c r="F8" s="36">
        <v>5</v>
      </c>
      <c r="G8" s="34">
        <f>SUM(G7*0.35)</f>
        <v>10500</v>
      </c>
      <c r="H8" s="37">
        <f t="shared" si="1"/>
        <v>52500</v>
      </c>
      <c r="I8" s="36">
        <v>6</v>
      </c>
      <c r="J8" s="34">
        <f>SUM(J7*0.35)</f>
        <v>10500</v>
      </c>
      <c r="K8" s="37">
        <f t="shared" si="2"/>
        <v>63000</v>
      </c>
      <c r="L8" s="31" t="s">
        <v>9</v>
      </c>
      <c r="M8" s="36">
        <v>6</v>
      </c>
      <c r="N8" s="34">
        <f>SUM(N7*0.35)</f>
        <v>10500</v>
      </c>
      <c r="O8" s="37">
        <f t="shared" si="3"/>
        <v>63000</v>
      </c>
      <c r="P8" s="36">
        <v>5</v>
      </c>
      <c r="Q8" s="34">
        <f>SUM(Q7*0.35)</f>
        <v>10500</v>
      </c>
      <c r="R8" s="37">
        <f t="shared" si="4"/>
        <v>52500</v>
      </c>
    </row>
    <row r="9" spans="1:18" ht="25.5">
      <c r="A9" s="31" t="s">
        <v>65</v>
      </c>
      <c r="B9" s="32" t="s">
        <v>8</v>
      </c>
      <c r="C9" s="33">
        <v>22</v>
      </c>
      <c r="D9" s="34">
        <v>35000</v>
      </c>
      <c r="E9" s="38">
        <f t="shared" si="0"/>
        <v>770000</v>
      </c>
      <c r="F9" s="36">
        <v>5</v>
      </c>
      <c r="G9" s="34">
        <v>35000</v>
      </c>
      <c r="H9" s="39">
        <f t="shared" si="1"/>
        <v>175000</v>
      </c>
      <c r="I9" s="36">
        <v>6</v>
      </c>
      <c r="J9" s="34">
        <v>35000</v>
      </c>
      <c r="K9" s="39">
        <f t="shared" si="2"/>
        <v>210000</v>
      </c>
      <c r="L9" s="31" t="s">
        <v>65</v>
      </c>
      <c r="M9" s="36">
        <v>6</v>
      </c>
      <c r="N9" s="34">
        <v>35000</v>
      </c>
      <c r="O9" s="39">
        <f t="shared" si="3"/>
        <v>210000</v>
      </c>
      <c r="P9" s="36">
        <v>5</v>
      </c>
      <c r="Q9" s="34">
        <v>35000</v>
      </c>
      <c r="R9" s="39">
        <f t="shared" si="4"/>
        <v>175000</v>
      </c>
    </row>
    <row r="10" spans="1:18" ht="25.5">
      <c r="A10" s="31" t="s">
        <v>10</v>
      </c>
      <c r="B10" s="32" t="s">
        <v>8</v>
      </c>
      <c r="C10" s="33">
        <v>22</v>
      </c>
      <c r="D10" s="34">
        <f>SUM(D9*0.35)</f>
        <v>12250</v>
      </c>
      <c r="E10" s="35">
        <f t="shared" si="0"/>
        <v>269500</v>
      </c>
      <c r="F10" s="36">
        <v>5</v>
      </c>
      <c r="G10" s="34">
        <f>SUM(G9*0.35)</f>
        <v>12250</v>
      </c>
      <c r="H10" s="37">
        <f t="shared" si="1"/>
        <v>61250</v>
      </c>
      <c r="I10" s="36">
        <v>6</v>
      </c>
      <c r="J10" s="34">
        <f>SUM(J9*0.35)</f>
        <v>12250</v>
      </c>
      <c r="K10" s="37">
        <f t="shared" si="2"/>
        <v>73500</v>
      </c>
      <c r="L10" s="31" t="s">
        <v>10</v>
      </c>
      <c r="M10" s="36">
        <v>6</v>
      </c>
      <c r="N10" s="34">
        <f>SUM(N9*0.35)</f>
        <v>12250</v>
      </c>
      <c r="O10" s="37">
        <f t="shared" si="3"/>
        <v>73500</v>
      </c>
      <c r="P10" s="36">
        <v>5</v>
      </c>
      <c r="Q10" s="34">
        <f>SUM(Q9*0.35)</f>
        <v>12250</v>
      </c>
      <c r="R10" s="37">
        <f t="shared" si="4"/>
        <v>61250</v>
      </c>
    </row>
    <row r="11" spans="1:18" ht="12.75">
      <c r="A11" s="31" t="s">
        <v>66</v>
      </c>
      <c r="B11" s="32" t="s">
        <v>8</v>
      </c>
      <c r="C11" s="33">
        <v>22</v>
      </c>
      <c r="D11" s="34">
        <v>25000</v>
      </c>
      <c r="E11" s="38">
        <f t="shared" si="0"/>
        <v>550000</v>
      </c>
      <c r="F11" s="36">
        <v>5</v>
      </c>
      <c r="G11" s="34">
        <v>25000</v>
      </c>
      <c r="H11" s="39">
        <f t="shared" si="1"/>
        <v>125000</v>
      </c>
      <c r="I11" s="36">
        <v>6</v>
      </c>
      <c r="J11" s="34">
        <v>25000</v>
      </c>
      <c r="K11" s="39">
        <f t="shared" si="2"/>
        <v>150000</v>
      </c>
      <c r="L11" s="31" t="s">
        <v>66</v>
      </c>
      <c r="M11" s="36">
        <v>6</v>
      </c>
      <c r="N11" s="34">
        <v>25000</v>
      </c>
      <c r="O11" s="39">
        <f t="shared" si="3"/>
        <v>150000</v>
      </c>
      <c r="P11" s="36">
        <v>5</v>
      </c>
      <c r="Q11" s="34">
        <v>25000</v>
      </c>
      <c r="R11" s="39">
        <f t="shared" si="4"/>
        <v>125000</v>
      </c>
    </row>
    <row r="12" spans="1:18" ht="25.5">
      <c r="A12" s="31" t="s">
        <v>11</v>
      </c>
      <c r="B12" s="32" t="s">
        <v>8</v>
      </c>
      <c r="C12" s="33">
        <v>22</v>
      </c>
      <c r="D12" s="34">
        <f>SUM(D11*0.35)</f>
        <v>8750</v>
      </c>
      <c r="E12" s="35">
        <f t="shared" si="0"/>
        <v>192500</v>
      </c>
      <c r="F12" s="36">
        <v>5</v>
      </c>
      <c r="G12" s="34">
        <f>SUM(G11*0.35)</f>
        <v>8750</v>
      </c>
      <c r="H12" s="37">
        <f t="shared" si="1"/>
        <v>43750</v>
      </c>
      <c r="I12" s="36">
        <v>6</v>
      </c>
      <c r="J12" s="34">
        <f>SUM(J11*0.35)</f>
        <v>8750</v>
      </c>
      <c r="K12" s="37">
        <f t="shared" si="2"/>
        <v>52500</v>
      </c>
      <c r="L12" s="31" t="s">
        <v>11</v>
      </c>
      <c r="M12" s="36">
        <v>6</v>
      </c>
      <c r="N12" s="34">
        <f>SUM(N11*0.35)</f>
        <v>8750</v>
      </c>
      <c r="O12" s="37">
        <f t="shared" si="3"/>
        <v>52500</v>
      </c>
      <c r="P12" s="36">
        <v>5</v>
      </c>
      <c r="Q12" s="34">
        <f>SUM(Q11*0.35)</f>
        <v>8750</v>
      </c>
      <c r="R12" s="37">
        <f t="shared" si="4"/>
        <v>43750</v>
      </c>
    </row>
    <row r="13" spans="1:18" ht="12.75">
      <c r="A13" s="31" t="s">
        <v>67</v>
      </c>
      <c r="B13" s="32" t="s">
        <v>8</v>
      </c>
      <c r="C13" s="33">
        <v>22</v>
      </c>
      <c r="D13" s="34">
        <v>12500</v>
      </c>
      <c r="E13" s="38">
        <f t="shared" si="0"/>
        <v>275000</v>
      </c>
      <c r="F13" s="36">
        <v>5</v>
      </c>
      <c r="G13" s="34">
        <v>12500</v>
      </c>
      <c r="H13" s="39">
        <f t="shared" si="1"/>
        <v>62500</v>
      </c>
      <c r="I13" s="36">
        <v>6</v>
      </c>
      <c r="J13" s="34">
        <v>12500</v>
      </c>
      <c r="K13" s="39">
        <f t="shared" si="2"/>
        <v>75000</v>
      </c>
      <c r="L13" s="31" t="s">
        <v>67</v>
      </c>
      <c r="M13" s="36">
        <v>6</v>
      </c>
      <c r="N13" s="34">
        <v>12500</v>
      </c>
      <c r="O13" s="39">
        <f t="shared" si="3"/>
        <v>75000</v>
      </c>
      <c r="P13" s="36">
        <v>5</v>
      </c>
      <c r="Q13" s="34">
        <v>12500</v>
      </c>
      <c r="R13" s="39">
        <f t="shared" si="4"/>
        <v>62500</v>
      </c>
    </row>
    <row r="14" spans="1:18" ht="25.5">
      <c r="A14" s="31" t="s">
        <v>12</v>
      </c>
      <c r="B14" s="32" t="s">
        <v>8</v>
      </c>
      <c r="C14" s="33">
        <v>22</v>
      </c>
      <c r="D14" s="34">
        <f>SUM(D13*0.35)</f>
        <v>4375</v>
      </c>
      <c r="E14" s="35">
        <f t="shared" si="0"/>
        <v>96250</v>
      </c>
      <c r="F14" s="36">
        <v>5</v>
      </c>
      <c r="G14" s="34">
        <f>SUM(G13*0.35)</f>
        <v>4375</v>
      </c>
      <c r="H14" s="37">
        <f t="shared" si="1"/>
        <v>21875</v>
      </c>
      <c r="I14" s="36">
        <v>6</v>
      </c>
      <c r="J14" s="34">
        <f>SUM(J13*0.35)</f>
        <v>4375</v>
      </c>
      <c r="K14" s="37">
        <f t="shared" si="2"/>
        <v>26250</v>
      </c>
      <c r="L14" s="31" t="s">
        <v>12</v>
      </c>
      <c r="M14" s="36">
        <v>6</v>
      </c>
      <c r="N14" s="34">
        <f>SUM(N13*0.35)</f>
        <v>4375</v>
      </c>
      <c r="O14" s="37">
        <f t="shared" si="3"/>
        <v>26250</v>
      </c>
      <c r="P14" s="36">
        <v>5</v>
      </c>
      <c r="Q14" s="34">
        <f>SUM(Q13*0.35)</f>
        <v>4375</v>
      </c>
      <c r="R14" s="37">
        <f t="shared" si="4"/>
        <v>21875</v>
      </c>
    </row>
    <row r="15" spans="1:18" ht="12.75">
      <c r="A15" s="31" t="s">
        <v>68</v>
      </c>
      <c r="B15" s="32" t="s">
        <v>8</v>
      </c>
      <c r="C15" s="33">
        <v>12</v>
      </c>
      <c r="D15" s="34">
        <v>35000</v>
      </c>
      <c r="E15" s="38">
        <f t="shared" si="0"/>
        <v>420000</v>
      </c>
      <c r="F15" s="36">
        <v>0</v>
      </c>
      <c r="G15" s="34">
        <v>35000</v>
      </c>
      <c r="H15" s="39">
        <f t="shared" si="1"/>
        <v>0</v>
      </c>
      <c r="I15" s="36">
        <v>6</v>
      </c>
      <c r="J15" s="34">
        <v>35000</v>
      </c>
      <c r="K15" s="39">
        <f t="shared" si="2"/>
        <v>210000</v>
      </c>
      <c r="L15" s="31" t="s">
        <v>68</v>
      </c>
      <c r="M15" s="36">
        <v>6</v>
      </c>
      <c r="N15" s="34">
        <v>35000</v>
      </c>
      <c r="O15" s="39">
        <f t="shared" si="3"/>
        <v>210000</v>
      </c>
      <c r="P15" s="36">
        <v>0</v>
      </c>
      <c r="Q15" s="34">
        <v>35000</v>
      </c>
      <c r="R15" s="39">
        <f t="shared" si="4"/>
        <v>0</v>
      </c>
    </row>
    <row r="16" spans="1:18" ht="25.5">
      <c r="A16" s="31" t="s">
        <v>13</v>
      </c>
      <c r="B16" s="32" t="s">
        <v>8</v>
      </c>
      <c r="C16" s="33">
        <v>12</v>
      </c>
      <c r="D16" s="34">
        <f>SUM(D15*0.35)</f>
        <v>12250</v>
      </c>
      <c r="E16" s="35">
        <f t="shared" si="0"/>
        <v>147000</v>
      </c>
      <c r="F16" s="36">
        <v>0</v>
      </c>
      <c r="G16" s="34">
        <f>SUM(G15*0.35)</f>
        <v>12250</v>
      </c>
      <c r="H16" s="37">
        <f t="shared" si="1"/>
        <v>0</v>
      </c>
      <c r="I16" s="36">
        <v>6</v>
      </c>
      <c r="J16" s="34">
        <f>SUM(J15*0.35)</f>
        <v>12250</v>
      </c>
      <c r="K16" s="37">
        <f t="shared" si="2"/>
        <v>73500</v>
      </c>
      <c r="L16" s="31" t="s">
        <v>13</v>
      </c>
      <c r="M16" s="36">
        <v>6</v>
      </c>
      <c r="N16" s="34">
        <f>SUM(N15*0.35)</f>
        <v>12250</v>
      </c>
      <c r="O16" s="37">
        <f t="shared" si="3"/>
        <v>73500</v>
      </c>
      <c r="P16" s="36">
        <v>0</v>
      </c>
      <c r="Q16" s="34">
        <f>SUM(Q15*0.35)</f>
        <v>12250</v>
      </c>
      <c r="R16" s="37">
        <f t="shared" si="4"/>
        <v>0</v>
      </c>
    </row>
    <row r="17" spans="1:18" ht="12.75">
      <c r="A17" s="31" t="s">
        <v>69</v>
      </c>
      <c r="B17" s="32" t="s">
        <v>8</v>
      </c>
      <c r="C17" s="33">
        <v>12</v>
      </c>
      <c r="D17" s="34">
        <v>17500</v>
      </c>
      <c r="E17" s="38">
        <f t="shared" si="0"/>
        <v>210000</v>
      </c>
      <c r="F17" s="36">
        <v>0</v>
      </c>
      <c r="G17" s="34">
        <v>17500</v>
      </c>
      <c r="H17" s="39">
        <f t="shared" si="1"/>
        <v>0</v>
      </c>
      <c r="I17" s="36">
        <v>6</v>
      </c>
      <c r="J17" s="34">
        <v>17500</v>
      </c>
      <c r="K17" s="39">
        <f t="shared" si="2"/>
        <v>105000</v>
      </c>
      <c r="L17" s="31" t="s">
        <v>69</v>
      </c>
      <c r="M17" s="36">
        <v>6</v>
      </c>
      <c r="N17" s="34">
        <v>17500</v>
      </c>
      <c r="O17" s="39">
        <f t="shared" si="3"/>
        <v>105000</v>
      </c>
      <c r="P17" s="36">
        <v>0</v>
      </c>
      <c r="Q17" s="34">
        <v>17500</v>
      </c>
      <c r="R17" s="39">
        <f t="shared" si="4"/>
        <v>0</v>
      </c>
    </row>
    <row r="18" spans="1:18" ht="25.5">
      <c r="A18" s="31" t="s">
        <v>14</v>
      </c>
      <c r="B18" s="32" t="s">
        <v>8</v>
      </c>
      <c r="C18" s="33">
        <v>12</v>
      </c>
      <c r="D18" s="34">
        <f>SUM(D17*0.35)</f>
        <v>6125</v>
      </c>
      <c r="E18" s="35">
        <f t="shared" si="0"/>
        <v>73500</v>
      </c>
      <c r="F18" s="36">
        <v>0</v>
      </c>
      <c r="G18" s="34">
        <f>SUM(G17*0.35)</f>
        <v>6125</v>
      </c>
      <c r="H18" s="37">
        <f t="shared" si="1"/>
        <v>0</v>
      </c>
      <c r="I18" s="36">
        <v>6</v>
      </c>
      <c r="J18" s="34">
        <f>SUM(J17*0.35)</f>
        <v>6125</v>
      </c>
      <c r="K18" s="37">
        <f t="shared" si="2"/>
        <v>36750</v>
      </c>
      <c r="L18" s="31" t="s">
        <v>14</v>
      </c>
      <c r="M18" s="36">
        <v>6</v>
      </c>
      <c r="N18" s="34">
        <f>SUM(N17*0.35)</f>
        <v>6125</v>
      </c>
      <c r="O18" s="37">
        <f t="shared" si="3"/>
        <v>36750</v>
      </c>
      <c r="P18" s="36">
        <v>0</v>
      </c>
      <c r="Q18" s="34">
        <f>SUM(Q17*0.35)</f>
        <v>6125</v>
      </c>
      <c r="R18" s="37">
        <f t="shared" si="4"/>
        <v>0</v>
      </c>
    </row>
    <row r="19" spans="1:18" ht="12.75">
      <c r="A19" s="31" t="s">
        <v>70</v>
      </c>
      <c r="B19" s="32" t="s">
        <v>8</v>
      </c>
      <c r="C19" s="33">
        <v>20</v>
      </c>
      <c r="D19" s="34">
        <v>10000</v>
      </c>
      <c r="E19" s="38">
        <f t="shared" si="0"/>
        <v>200000</v>
      </c>
      <c r="F19" s="36">
        <v>3</v>
      </c>
      <c r="G19" s="34">
        <v>10000</v>
      </c>
      <c r="H19" s="39">
        <f t="shared" si="1"/>
        <v>30000</v>
      </c>
      <c r="I19" s="36">
        <v>6</v>
      </c>
      <c r="J19" s="34">
        <v>10000</v>
      </c>
      <c r="K19" s="39">
        <f t="shared" si="2"/>
        <v>60000</v>
      </c>
      <c r="L19" s="31" t="s">
        <v>70</v>
      </c>
      <c r="M19" s="36">
        <v>6</v>
      </c>
      <c r="N19" s="34">
        <v>10000</v>
      </c>
      <c r="O19" s="39">
        <f t="shared" si="3"/>
        <v>60000</v>
      </c>
      <c r="P19" s="36">
        <v>5</v>
      </c>
      <c r="Q19" s="34">
        <v>10000</v>
      </c>
      <c r="R19" s="39">
        <f t="shared" si="4"/>
        <v>50000</v>
      </c>
    </row>
    <row r="20" spans="1:18" ht="25.5">
      <c r="A20" s="31" t="s">
        <v>14</v>
      </c>
      <c r="B20" s="32" t="s">
        <v>8</v>
      </c>
      <c r="C20" s="33">
        <v>20</v>
      </c>
      <c r="D20" s="34">
        <f>SUM(D19*0.35)</f>
        <v>3500</v>
      </c>
      <c r="E20" s="35">
        <f t="shared" si="0"/>
        <v>70000</v>
      </c>
      <c r="F20" s="36">
        <v>3</v>
      </c>
      <c r="G20" s="34">
        <f>SUM(G19*0.35)</f>
        <v>3500</v>
      </c>
      <c r="H20" s="37">
        <f t="shared" si="1"/>
        <v>10500</v>
      </c>
      <c r="I20" s="36">
        <v>6</v>
      </c>
      <c r="J20" s="34">
        <f>SUM(J19*0.35)</f>
        <v>3500</v>
      </c>
      <c r="K20" s="37">
        <f t="shared" si="2"/>
        <v>21000</v>
      </c>
      <c r="L20" s="31" t="s">
        <v>14</v>
      </c>
      <c r="M20" s="36">
        <v>6</v>
      </c>
      <c r="N20" s="34">
        <f>SUM(N19*0.35)</f>
        <v>3500</v>
      </c>
      <c r="O20" s="37">
        <f t="shared" si="3"/>
        <v>21000</v>
      </c>
      <c r="P20" s="36">
        <v>5</v>
      </c>
      <c r="Q20" s="34">
        <f>SUM(Q19*0.35)</f>
        <v>3500</v>
      </c>
      <c r="R20" s="37">
        <f t="shared" si="4"/>
        <v>17500</v>
      </c>
    </row>
    <row r="21" spans="1:18" ht="12.75">
      <c r="A21" s="31" t="s">
        <v>71</v>
      </c>
      <c r="B21" s="32" t="s">
        <v>8</v>
      </c>
      <c r="C21" s="33">
        <v>20</v>
      </c>
      <c r="D21" s="34">
        <v>10000</v>
      </c>
      <c r="E21" s="38">
        <f t="shared" si="0"/>
        <v>200000</v>
      </c>
      <c r="F21" s="36">
        <v>3</v>
      </c>
      <c r="G21" s="34">
        <v>10000</v>
      </c>
      <c r="H21" s="39">
        <f t="shared" si="1"/>
        <v>30000</v>
      </c>
      <c r="I21" s="36">
        <v>6</v>
      </c>
      <c r="J21" s="34">
        <v>10000</v>
      </c>
      <c r="K21" s="39">
        <f t="shared" si="2"/>
        <v>60000</v>
      </c>
      <c r="L21" s="31" t="s">
        <v>71</v>
      </c>
      <c r="M21" s="36">
        <v>6</v>
      </c>
      <c r="N21" s="34">
        <v>10000</v>
      </c>
      <c r="O21" s="39">
        <f t="shared" si="3"/>
        <v>60000</v>
      </c>
      <c r="P21" s="36">
        <v>5</v>
      </c>
      <c r="Q21" s="34">
        <v>10000</v>
      </c>
      <c r="R21" s="39">
        <f t="shared" si="4"/>
        <v>50000</v>
      </c>
    </row>
    <row r="22" spans="1:18" ht="25.5">
      <c r="A22" s="31" t="s">
        <v>14</v>
      </c>
      <c r="B22" s="32" t="s">
        <v>8</v>
      </c>
      <c r="C22" s="33">
        <v>20</v>
      </c>
      <c r="D22" s="34">
        <f>SUM(D21*0.35)</f>
        <v>3500</v>
      </c>
      <c r="E22" s="35">
        <f t="shared" si="0"/>
        <v>70000</v>
      </c>
      <c r="F22" s="36">
        <v>3</v>
      </c>
      <c r="G22" s="34">
        <f>SUM(G21*0.35)</f>
        <v>3500</v>
      </c>
      <c r="H22" s="37">
        <f t="shared" si="1"/>
        <v>10500</v>
      </c>
      <c r="I22" s="36">
        <v>6</v>
      </c>
      <c r="J22" s="34">
        <f>SUM(J21*0.35)</f>
        <v>3500</v>
      </c>
      <c r="K22" s="37">
        <f t="shared" si="2"/>
        <v>21000</v>
      </c>
      <c r="L22" s="31" t="s">
        <v>14</v>
      </c>
      <c r="M22" s="36">
        <v>6</v>
      </c>
      <c r="N22" s="34">
        <f>SUM(N21*0.35)</f>
        <v>3500</v>
      </c>
      <c r="O22" s="37">
        <f t="shared" si="3"/>
        <v>21000</v>
      </c>
      <c r="P22" s="36">
        <v>5</v>
      </c>
      <c r="Q22" s="34">
        <f>SUM(Q21*0.35)</f>
        <v>3500</v>
      </c>
      <c r="R22" s="37">
        <f t="shared" si="4"/>
        <v>17500</v>
      </c>
    </row>
    <row r="23" spans="1:18" ht="12.75">
      <c r="A23" s="31" t="s">
        <v>72</v>
      </c>
      <c r="B23" s="32" t="s">
        <v>8</v>
      </c>
      <c r="C23" s="33">
        <v>20</v>
      </c>
      <c r="D23" s="34">
        <v>10000</v>
      </c>
      <c r="E23" s="38">
        <f t="shared" si="0"/>
        <v>200000</v>
      </c>
      <c r="F23" s="36">
        <v>3</v>
      </c>
      <c r="G23" s="34">
        <v>10000</v>
      </c>
      <c r="H23" s="39">
        <f t="shared" si="1"/>
        <v>30000</v>
      </c>
      <c r="I23" s="36">
        <v>6</v>
      </c>
      <c r="J23" s="34">
        <v>10000</v>
      </c>
      <c r="K23" s="39">
        <f t="shared" si="2"/>
        <v>60000</v>
      </c>
      <c r="L23" s="31" t="s">
        <v>72</v>
      </c>
      <c r="M23" s="36">
        <v>6</v>
      </c>
      <c r="N23" s="34">
        <v>10000</v>
      </c>
      <c r="O23" s="39">
        <f t="shared" si="3"/>
        <v>60000</v>
      </c>
      <c r="P23" s="36">
        <v>5</v>
      </c>
      <c r="Q23" s="34">
        <v>10000</v>
      </c>
      <c r="R23" s="39">
        <f t="shared" si="4"/>
        <v>50000</v>
      </c>
    </row>
    <row r="24" spans="1:18" ht="25.5">
      <c r="A24" s="31" t="s">
        <v>14</v>
      </c>
      <c r="B24" s="32" t="s">
        <v>8</v>
      </c>
      <c r="C24" s="33">
        <v>20</v>
      </c>
      <c r="D24" s="34">
        <f>SUM(D23*0.35)</f>
        <v>3500</v>
      </c>
      <c r="E24" s="35">
        <f t="shared" si="0"/>
        <v>70000</v>
      </c>
      <c r="F24" s="36">
        <v>3</v>
      </c>
      <c r="G24" s="34">
        <f>SUM(G23*0.35)</f>
        <v>3500</v>
      </c>
      <c r="H24" s="37">
        <f t="shared" si="1"/>
        <v>10500</v>
      </c>
      <c r="I24" s="36">
        <v>6</v>
      </c>
      <c r="J24" s="34">
        <f>SUM(J23*0.35)</f>
        <v>3500</v>
      </c>
      <c r="K24" s="37">
        <f t="shared" si="2"/>
        <v>21000</v>
      </c>
      <c r="L24" s="31" t="s">
        <v>14</v>
      </c>
      <c r="M24" s="36">
        <v>6</v>
      </c>
      <c r="N24" s="34">
        <f>SUM(N23*0.35)</f>
        <v>3500</v>
      </c>
      <c r="O24" s="37">
        <f t="shared" si="3"/>
        <v>21000</v>
      </c>
      <c r="P24" s="36">
        <v>5</v>
      </c>
      <c r="Q24" s="34">
        <f>SUM(Q23*0.35)</f>
        <v>3500</v>
      </c>
      <c r="R24" s="37">
        <f t="shared" si="4"/>
        <v>17500</v>
      </c>
    </row>
    <row r="25" spans="1:18" ht="12.75">
      <c r="A25" s="31" t="s">
        <v>73</v>
      </c>
      <c r="B25" s="32" t="s">
        <v>8</v>
      </c>
      <c r="C25" s="33">
        <v>20</v>
      </c>
      <c r="D25" s="34">
        <v>10000</v>
      </c>
      <c r="E25" s="38">
        <f t="shared" si="0"/>
        <v>200000</v>
      </c>
      <c r="F25" s="36">
        <v>3</v>
      </c>
      <c r="G25" s="34">
        <v>10000</v>
      </c>
      <c r="H25" s="39">
        <f t="shared" si="1"/>
        <v>30000</v>
      </c>
      <c r="I25" s="36">
        <v>6</v>
      </c>
      <c r="J25" s="34">
        <v>10000</v>
      </c>
      <c r="K25" s="39">
        <f t="shared" si="2"/>
        <v>60000</v>
      </c>
      <c r="L25" s="31" t="s">
        <v>73</v>
      </c>
      <c r="M25" s="36">
        <v>6</v>
      </c>
      <c r="N25" s="34">
        <v>10000</v>
      </c>
      <c r="O25" s="39">
        <f t="shared" si="3"/>
        <v>60000</v>
      </c>
      <c r="P25" s="36">
        <v>5</v>
      </c>
      <c r="Q25" s="34">
        <v>10000</v>
      </c>
      <c r="R25" s="39">
        <f t="shared" si="4"/>
        <v>50000</v>
      </c>
    </row>
    <row r="26" spans="1:18" ht="26.25" thickBot="1">
      <c r="A26" s="40" t="s">
        <v>14</v>
      </c>
      <c r="B26" s="41" t="s">
        <v>8</v>
      </c>
      <c r="C26" s="42">
        <v>20</v>
      </c>
      <c r="D26" s="43">
        <f>SUM(D25*0.35)</f>
        <v>3500</v>
      </c>
      <c r="E26" s="44">
        <f t="shared" si="0"/>
        <v>70000</v>
      </c>
      <c r="F26" s="45">
        <v>3</v>
      </c>
      <c r="G26" s="43">
        <f>SUM(G25*0.35)</f>
        <v>3500</v>
      </c>
      <c r="H26" s="46">
        <f t="shared" si="1"/>
        <v>10500</v>
      </c>
      <c r="I26" s="45">
        <v>6</v>
      </c>
      <c r="J26" s="43">
        <f>SUM(J25*0.35)</f>
        <v>3500</v>
      </c>
      <c r="K26" s="46">
        <f t="shared" si="2"/>
        <v>21000</v>
      </c>
      <c r="L26" s="40" t="s">
        <v>14</v>
      </c>
      <c r="M26" s="45">
        <v>6</v>
      </c>
      <c r="N26" s="43">
        <f>SUM(N25*0.35)</f>
        <v>3500</v>
      </c>
      <c r="O26" s="46">
        <f t="shared" si="3"/>
        <v>21000</v>
      </c>
      <c r="P26" s="45">
        <v>5</v>
      </c>
      <c r="Q26" s="43">
        <f>SUM(Q25*0.35)</f>
        <v>3500</v>
      </c>
      <c r="R26" s="46">
        <f t="shared" si="4"/>
        <v>17500</v>
      </c>
    </row>
    <row r="27" spans="1:18" s="9" customFormat="1" ht="18.75" customHeight="1" thickBot="1">
      <c r="A27" s="18" t="s">
        <v>15</v>
      </c>
      <c r="B27" s="19"/>
      <c r="C27" s="47"/>
      <c r="D27" s="20"/>
      <c r="E27" s="21">
        <f>SUM(E28:E30)</f>
        <v>356400</v>
      </c>
      <c r="F27" s="48"/>
      <c r="G27" s="20"/>
      <c r="H27" s="23">
        <f>SUM(H28:H30)</f>
        <v>81000</v>
      </c>
      <c r="I27" s="48"/>
      <c r="J27" s="20"/>
      <c r="K27" s="23">
        <f>SUM(K28:K30)</f>
        <v>97200</v>
      </c>
      <c r="L27" s="18" t="s">
        <v>15</v>
      </c>
      <c r="M27" s="48"/>
      <c r="N27" s="20"/>
      <c r="O27" s="23">
        <f>SUM(O28:O30)</f>
        <v>97200</v>
      </c>
      <c r="P27" s="48"/>
      <c r="Q27" s="20"/>
      <c r="R27" s="23">
        <f>SUM(R28:R30)</f>
        <v>81000</v>
      </c>
    </row>
    <row r="28" spans="1:18" ht="12.75" hidden="1">
      <c r="A28" s="49"/>
      <c r="B28" s="50"/>
      <c r="C28" s="26"/>
      <c r="D28" s="27"/>
      <c r="E28" s="28">
        <f>ROUND((C28*D28),0)</f>
        <v>0</v>
      </c>
      <c r="F28" s="29"/>
      <c r="G28" s="27"/>
      <c r="H28" s="30">
        <f>ROUND((F28*G28),0)</f>
        <v>0</v>
      </c>
      <c r="I28" s="29"/>
      <c r="J28" s="27"/>
      <c r="K28" s="30">
        <f>ROUND((I28*J28),0)</f>
        <v>0</v>
      </c>
      <c r="L28" s="49"/>
      <c r="M28" s="29"/>
      <c r="N28" s="27"/>
      <c r="O28" s="30">
        <f>ROUND((M28*N28),0)</f>
        <v>0</v>
      </c>
      <c r="P28" s="29"/>
      <c r="Q28" s="27"/>
      <c r="R28" s="30">
        <f>ROUND((P28*Q28),0)</f>
        <v>0</v>
      </c>
    </row>
    <row r="29" spans="1:18" ht="12.75">
      <c r="A29" s="31" t="s">
        <v>74</v>
      </c>
      <c r="B29" s="51" t="s">
        <v>8</v>
      </c>
      <c r="C29" s="33">
        <v>22</v>
      </c>
      <c r="D29" s="34">
        <f>SUM(3000*5.4)</f>
        <v>16200.000000000002</v>
      </c>
      <c r="E29" s="28">
        <f>ROUND((C29*D29),0)</f>
        <v>356400</v>
      </c>
      <c r="F29" s="36">
        <v>5</v>
      </c>
      <c r="G29" s="34">
        <v>16200</v>
      </c>
      <c r="H29" s="30">
        <f>ROUND((F29*G29),0)</f>
        <v>81000</v>
      </c>
      <c r="I29" s="36">
        <v>6</v>
      </c>
      <c r="J29" s="34">
        <v>16200</v>
      </c>
      <c r="K29" s="30">
        <f>ROUND((I29*J29),0)</f>
        <v>97200</v>
      </c>
      <c r="L29" s="31" t="s">
        <v>74</v>
      </c>
      <c r="M29" s="36">
        <v>6</v>
      </c>
      <c r="N29" s="34">
        <v>16200</v>
      </c>
      <c r="O29" s="30">
        <f>ROUND((M29*N29),0)</f>
        <v>97200</v>
      </c>
      <c r="P29" s="36">
        <v>5</v>
      </c>
      <c r="Q29" s="34">
        <v>16200</v>
      </c>
      <c r="R29" s="30">
        <f>ROUND((P29*Q29),0)</f>
        <v>81000</v>
      </c>
    </row>
    <row r="30" spans="1:18" ht="13.5" thickBot="1">
      <c r="A30" s="40" t="s">
        <v>16</v>
      </c>
      <c r="B30" s="52"/>
      <c r="C30" s="42"/>
      <c r="D30" s="43">
        <v>0</v>
      </c>
      <c r="E30" s="28">
        <f>ROUND((C30*D30),0)</f>
        <v>0</v>
      </c>
      <c r="F30" s="45">
        <v>0</v>
      </c>
      <c r="G30" s="53">
        <v>0</v>
      </c>
      <c r="H30" s="30">
        <f>ROUND((F30*G30),0)</f>
        <v>0</v>
      </c>
      <c r="I30" s="45">
        <v>0</v>
      </c>
      <c r="J30" s="43">
        <v>0</v>
      </c>
      <c r="K30" s="30">
        <f>ROUND((I30*J30),0)</f>
        <v>0</v>
      </c>
      <c r="L30" s="40" t="s">
        <v>16</v>
      </c>
      <c r="M30" s="45">
        <v>0</v>
      </c>
      <c r="N30" s="43">
        <v>0</v>
      </c>
      <c r="O30" s="30">
        <f>ROUND((M30*N30),0)</f>
        <v>0</v>
      </c>
      <c r="P30" s="45">
        <v>0</v>
      </c>
      <c r="Q30" s="43">
        <v>0</v>
      </c>
      <c r="R30" s="30">
        <f>ROUND((P30*Q30),0)</f>
        <v>0</v>
      </c>
    </row>
    <row r="31" spans="1:18" s="9" customFormat="1" ht="29.25" customHeight="1" thickBot="1">
      <c r="A31" s="18" t="s">
        <v>17</v>
      </c>
      <c r="B31" s="19"/>
      <c r="C31" s="47"/>
      <c r="D31" s="20"/>
      <c r="E31" s="21">
        <f>SUM(E32:E40)</f>
        <v>301370</v>
      </c>
      <c r="F31" s="48"/>
      <c r="G31" s="20"/>
      <c r="H31" s="23">
        <f>SUM(H32:H40)</f>
        <v>187470</v>
      </c>
      <c r="I31" s="48"/>
      <c r="J31" s="20"/>
      <c r="K31" s="23">
        <f>SUM(K32:K40)</f>
        <v>40200</v>
      </c>
      <c r="L31" s="18" t="s">
        <v>17</v>
      </c>
      <c r="M31" s="48"/>
      <c r="N31" s="20"/>
      <c r="O31" s="23">
        <f>SUM(O32:O40)</f>
        <v>40200</v>
      </c>
      <c r="P31" s="48"/>
      <c r="Q31" s="20"/>
      <c r="R31" s="23">
        <f>SUM(R32:R40)</f>
        <v>33500</v>
      </c>
    </row>
    <row r="32" spans="1:18" ht="12.75">
      <c r="A32" s="54" t="s">
        <v>75</v>
      </c>
      <c r="B32" s="50" t="s">
        <v>8</v>
      </c>
      <c r="C32" s="26">
        <v>22</v>
      </c>
      <c r="D32" s="27">
        <v>6700</v>
      </c>
      <c r="E32" s="28">
        <f>ROUND((C32*D32),0)</f>
        <v>147400</v>
      </c>
      <c r="F32" s="29">
        <v>5</v>
      </c>
      <c r="G32" s="27">
        <v>6700</v>
      </c>
      <c r="H32" s="30">
        <f aca="true" t="shared" si="5" ref="H32:H40">ROUND((F32*G32),0)</f>
        <v>33500</v>
      </c>
      <c r="I32" s="29">
        <v>6</v>
      </c>
      <c r="J32" s="27">
        <v>6700</v>
      </c>
      <c r="K32" s="30">
        <f aca="true" t="shared" si="6" ref="K32:K40">ROUND((I32*J32),0)</f>
        <v>40200</v>
      </c>
      <c r="L32" s="54" t="s">
        <v>18</v>
      </c>
      <c r="M32" s="55">
        <v>6</v>
      </c>
      <c r="N32" s="27">
        <v>6700</v>
      </c>
      <c r="O32" s="30">
        <f aca="true" t="shared" si="7" ref="O32:O40">ROUND((M32*N32),0)</f>
        <v>40200</v>
      </c>
      <c r="P32" s="29">
        <v>5</v>
      </c>
      <c r="Q32" s="27">
        <v>6700</v>
      </c>
      <c r="R32" s="30">
        <f aca="true" t="shared" si="8" ref="R32:R40">ROUND((P32*Q32),0)</f>
        <v>33500</v>
      </c>
    </row>
    <row r="33" spans="1:18" ht="12.75">
      <c r="A33" s="24" t="s">
        <v>19</v>
      </c>
      <c r="B33" s="51"/>
      <c r="C33" s="33"/>
      <c r="D33" s="34">
        <v>0</v>
      </c>
      <c r="E33" s="28">
        <f>ROUND((C33*D33),0)</f>
        <v>0</v>
      </c>
      <c r="F33" s="36">
        <v>0</v>
      </c>
      <c r="G33" s="34">
        <v>0</v>
      </c>
      <c r="H33" s="30">
        <f t="shared" si="5"/>
        <v>0</v>
      </c>
      <c r="I33" s="36">
        <v>0</v>
      </c>
      <c r="J33" s="34">
        <v>0</v>
      </c>
      <c r="K33" s="30">
        <f t="shared" si="6"/>
        <v>0</v>
      </c>
      <c r="L33" s="24" t="s">
        <v>19</v>
      </c>
      <c r="M33" s="56">
        <v>0</v>
      </c>
      <c r="N33" s="34">
        <v>0</v>
      </c>
      <c r="O33" s="30">
        <f t="shared" si="7"/>
        <v>0</v>
      </c>
      <c r="P33" s="36">
        <v>0</v>
      </c>
      <c r="Q33" s="34">
        <v>0</v>
      </c>
      <c r="R33" s="30">
        <f t="shared" si="8"/>
        <v>0</v>
      </c>
    </row>
    <row r="34" spans="1:18" ht="12.75">
      <c r="A34" s="31" t="s">
        <v>20</v>
      </c>
      <c r="B34" s="51"/>
      <c r="C34" s="33"/>
      <c r="D34" s="34">
        <v>0</v>
      </c>
      <c r="E34" s="28">
        <f>ROUND((C34*D34),0)</f>
        <v>0</v>
      </c>
      <c r="F34" s="36"/>
      <c r="G34" s="34"/>
      <c r="H34" s="30">
        <f t="shared" si="5"/>
        <v>0</v>
      </c>
      <c r="I34" s="36"/>
      <c r="J34" s="34"/>
      <c r="K34" s="30">
        <f t="shared" si="6"/>
        <v>0</v>
      </c>
      <c r="L34" s="31" t="s">
        <v>20</v>
      </c>
      <c r="M34" s="56"/>
      <c r="N34" s="34"/>
      <c r="O34" s="30">
        <f t="shared" si="7"/>
        <v>0</v>
      </c>
      <c r="P34" s="36"/>
      <c r="Q34" s="34"/>
      <c r="R34" s="30">
        <f t="shared" si="8"/>
        <v>0</v>
      </c>
    </row>
    <row r="35" spans="1:18" ht="12.75">
      <c r="A35" s="31" t="s">
        <v>76</v>
      </c>
      <c r="B35" s="51" t="s">
        <v>21</v>
      </c>
      <c r="C35" s="33">
        <v>2</v>
      </c>
      <c r="D35" s="34">
        <v>40000</v>
      </c>
      <c r="E35" s="28">
        <f aca="true" t="shared" si="9" ref="E35:E40">SUM(C35*D35)</f>
        <v>80000</v>
      </c>
      <c r="F35" s="36">
        <v>2</v>
      </c>
      <c r="G35" s="34">
        <v>40000</v>
      </c>
      <c r="H35" s="30">
        <f t="shared" si="5"/>
        <v>80000</v>
      </c>
      <c r="I35" s="36">
        <v>0</v>
      </c>
      <c r="J35" s="34">
        <v>0</v>
      </c>
      <c r="K35" s="30">
        <f t="shared" si="6"/>
        <v>0</v>
      </c>
      <c r="L35" s="31" t="s">
        <v>76</v>
      </c>
      <c r="M35" s="56">
        <v>0</v>
      </c>
      <c r="N35" s="34">
        <v>0</v>
      </c>
      <c r="O35" s="30">
        <f t="shared" si="7"/>
        <v>0</v>
      </c>
      <c r="P35" s="36">
        <v>0</v>
      </c>
      <c r="Q35" s="34">
        <v>0</v>
      </c>
      <c r="R35" s="30">
        <f t="shared" si="8"/>
        <v>0</v>
      </c>
    </row>
    <row r="36" spans="1:18" ht="12.75">
      <c r="A36" s="31" t="s">
        <v>77</v>
      </c>
      <c r="B36" s="51" t="s">
        <v>21</v>
      </c>
      <c r="C36" s="33">
        <v>2</v>
      </c>
      <c r="D36" s="34">
        <v>7000</v>
      </c>
      <c r="E36" s="28">
        <f t="shared" si="9"/>
        <v>14000</v>
      </c>
      <c r="F36" s="36">
        <v>2</v>
      </c>
      <c r="G36" s="34">
        <v>7000</v>
      </c>
      <c r="H36" s="30">
        <f t="shared" si="5"/>
        <v>14000</v>
      </c>
      <c r="I36" s="36">
        <v>0</v>
      </c>
      <c r="J36" s="34">
        <v>0</v>
      </c>
      <c r="K36" s="30">
        <f t="shared" si="6"/>
        <v>0</v>
      </c>
      <c r="L36" s="31" t="s">
        <v>77</v>
      </c>
      <c r="M36" s="56">
        <v>0</v>
      </c>
      <c r="N36" s="34">
        <v>0</v>
      </c>
      <c r="O36" s="30">
        <f t="shared" si="7"/>
        <v>0</v>
      </c>
      <c r="P36" s="36">
        <v>0</v>
      </c>
      <c r="Q36" s="34">
        <v>0</v>
      </c>
      <c r="R36" s="30">
        <f t="shared" si="8"/>
        <v>0</v>
      </c>
    </row>
    <row r="37" spans="1:18" ht="12.75">
      <c r="A37" s="31" t="s">
        <v>22</v>
      </c>
      <c r="B37" s="51"/>
      <c r="C37" s="33"/>
      <c r="D37" s="34">
        <v>0</v>
      </c>
      <c r="E37" s="28">
        <f t="shared" si="9"/>
        <v>0</v>
      </c>
      <c r="F37" s="36"/>
      <c r="G37" s="34"/>
      <c r="H37" s="30">
        <f t="shared" si="5"/>
        <v>0</v>
      </c>
      <c r="I37" s="36">
        <v>0</v>
      </c>
      <c r="J37" s="34">
        <v>0</v>
      </c>
      <c r="K37" s="30">
        <f t="shared" si="6"/>
        <v>0</v>
      </c>
      <c r="L37" s="31" t="s">
        <v>22</v>
      </c>
      <c r="M37" s="56">
        <v>0</v>
      </c>
      <c r="N37" s="34">
        <v>0</v>
      </c>
      <c r="O37" s="30">
        <f t="shared" si="7"/>
        <v>0</v>
      </c>
      <c r="P37" s="36">
        <v>0</v>
      </c>
      <c r="Q37" s="34">
        <v>0</v>
      </c>
      <c r="R37" s="30">
        <f t="shared" si="8"/>
        <v>0</v>
      </c>
    </row>
    <row r="38" spans="1:18" ht="12.75">
      <c r="A38" s="40" t="s">
        <v>78</v>
      </c>
      <c r="B38" s="52" t="s">
        <v>21</v>
      </c>
      <c r="C38" s="42">
        <v>2</v>
      </c>
      <c r="D38" s="43">
        <v>9000</v>
      </c>
      <c r="E38" s="28">
        <f t="shared" si="9"/>
        <v>18000</v>
      </c>
      <c r="F38" s="45">
        <v>2</v>
      </c>
      <c r="G38" s="43">
        <v>9000</v>
      </c>
      <c r="H38" s="30">
        <f t="shared" si="5"/>
        <v>18000</v>
      </c>
      <c r="I38" s="45">
        <v>0</v>
      </c>
      <c r="J38" s="43">
        <v>0</v>
      </c>
      <c r="K38" s="30">
        <f t="shared" si="6"/>
        <v>0</v>
      </c>
      <c r="L38" s="40" t="s">
        <v>78</v>
      </c>
      <c r="M38" s="57">
        <v>0</v>
      </c>
      <c r="N38" s="43">
        <v>0</v>
      </c>
      <c r="O38" s="30">
        <f t="shared" si="7"/>
        <v>0</v>
      </c>
      <c r="P38" s="45">
        <v>0</v>
      </c>
      <c r="Q38" s="43">
        <v>0</v>
      </c>
      <c r="R38" s="30">
        <f t="shared" si="8"/>
        <v>0</v>
      </c>
    </row>
    <row r="39" spans="1:18" ht="12.75">
      <c r="A39" s="40" t="s">
        <v>79</v>
      </c>
      <c r="B39" s="52" t="s">
        <v>21</v>
      </c>
      <c r="C39" s="42">
        <v>2</v>
      </c>
      <c r="D39" s="43">
        <v>1500</v>
      </c>
      <c r="E39" s="28">
        <f t="shared" si="9"/>
        <v>3000</v>
      </c>
      <c r="F39" s="45">
        <v>2</v>
      </c>
      <c r="G39" s="43">
        <v>1500</v>
      </c>
      <c r="H39" s="30">
        <f t="shared" si="5"/>
        <v>3000</v>
      </c>
      <c r="I39" s="45">
        <v>0</v>
      </c>
      <c r="J39" s="43">
        <v>0</v>
      </c>
      <c r="K39" s="30">
        <f t="shared" si="6"/>
        <v>0</v>
      </c>
      <c r="L39" s="40" t="s">
        <v>79</v>
      </c>
      <c r="M39" s="57">
        <v>0</v>
      </c>
      <c r="N39" s="43">
        <v>0</v>
      </c>
      <c r="O39" s="30">
        <f t="shared" si="7"/>
        <v>0</v>
      </c>
      <c r="P39" s="45">
        <v>0</v>
      </c>
      <c r="Q39" s="43">
        <v>0</v>
      </c>
      <c r="R39" s="30">
        <f t="shared" si="8"/>
        <v>0</v>
      </c>
    </row>
    <row r="40" spans="1:18" ht="13.5" thickBot="1">
      <c r="A40" s="40" t="s">
        <v>80</v>
      </c>
      <c r="B40" s="52" t="s">
        <v>21</v>
      </c>
      <c r="C40" s="42">
        <v>1</v>
      </c>
      <c r="D40" s="43">
        <v>38970</v>
      </c>
      <c r="E40" s="28">
        <f t="shared" si="9"/>
        <v>38970</v>
      </c>
      <c r="F40" s="45">
        <v>1</v>
      </c>
      <c r="G40" s="43">
        <v>38970</v>
      </c>
      <c r="H40" s="30">
        <f t="shared" si="5"/>
        <v>38970</v>
      </c>
      <c r="I40" s="45">
        <v>0</v>
      </c>
      <c r="J40" s="43">
        <v>0</v>
      </c>
      <c r="K40" s="30">
        <f t="shared" si="6"/>
        <v>0</v>
      </c>
      <c r="L40" s="40" t="s">
        <v>81</v>
      </c>
      <c r="M40" s="57">
        <v>0</v>
      </c>
      <c r="N40" s="43">
        <v>0</v>
      </c>
      <c r="O40" s="30">
        <f t="shared" si="7"/>
        <v>0</v>
      </c>
      <c r="P40" s="45">
        <v>0</v>
      </c>
      <c r="Q40" s="43">
        <v>0</v>
      </c>
      <c r="R40" s="30">
        <f t="shared" si="8"/>
        <v>0</v>
      </c>
    </row>
    <row r="41" spans="1:18" s="9" customFormat="1" ht="30.75" customHeight="1" thickBot="1">
      <c r="A41" s="18" t="s">
        <v>23</v>
      </c>
      <c r="B41" s="58"/>
      <c r="C41" s="59"/>
      <c r="D41" s="60"/>
      <c r="E41" s="21">
        <f>SUM(E42:E61)</f>
        <v>1108480</v>
      </c>
      <c r="F41" s="61"/>
      <c r="G41" s="60"/>
      <c r="H41" s="23">
        <f>SUM(H42:H61)</f>
        <v>254250</v>
      </c>
      <c r="I41" s="61"/>
      <c r="J41" s="60"/>
      <c r="K41" s="23">
        <f>SUM(K42:K61)</f>
        <v>308490</v>
      </c>
      <c r="L41" s="18" t="s">
        <v>23</v>
      </c>
      <c r="M41" s="61"/>
      <c r="N41" s="60"/>
      <c r="O41" s="23">
        <f>SUM(O42:O61)</f>
        <v>240700</v>
      </c>
      <c r="P41" s="61"/>
      <c r="Q41" s="60"/>
      <c r="R41" s="23">
        <f>SUM(R42:R61)</f>
        <v>305040</v>
      </c>
    </row>
    <row r="42" spans="1:18" ht="25.5">
      <c r="A42" s="31" t="s">
        <v>24</v>
      </c>
      <c r="B42" s="62"/>
      <c r="C42" s="63"/>
      <c r="D42" s="64">
        <v>0</v>
      </c>
      <c r="E42" s="28">
        <f>ROUND((C42*D42),0)</f>
        <v>0</v>
      </c>
      <c r="F42" s="65">
        <v>0</v>
      </c>
      <c r="G42" s="66">
        <v>0</v>
      </c>
      <c r="H42" s="67">
        <v>0</v>
      </c>
      <c r="I42" s="65">
        <v>0</v>
      </c>
      <c r="J42" s="66">
        <v>0</v>
      </c>
      <c r="K42" s="39">
        <f aca="true" t="shared" si="10" ref="K42:K60">ROUND((I42*J42),0)</f>
        <v>0</v>
      </c>
      <c r="L42" s="31" t="s">
        <v>24</v>
      </c>
      <c r="M42" s="65">
        <v>0</v>
      </c>
      <c r="N42" s="66">
        <v>0</v>
      </c>
      <c r="O42" s="39">
        <f aca="true" t="shared" si="11" ref="O42:O60">ROUND((M42*N42),0)</f>
        <v>0</v>
      </c>
      <c r="P42" s="65">
        <v>0</v>
      </c>
      <c r="Q42" s="66">
        <v>0</v>
      </c>
      <c r="R42" s="39">
        <f aca="true" t="shared" si="12" ref="R42:R60">ROUND((P42*Q42),0)</f>
        <v>0</v>
      </c>
    </row>
    <row r="43" spans="1:18" ht="12.75">
      <c r="A43" s="31" t="s">
        <v>25</v>
      </c>
      <c r="B43" s="68"/>
      <c r="C43" s="69">
        <v>0</v>
      </c>
      <c r="D43" s="70">
        <v>0</v>
      </c>
      <c r="E43" s="28">
        <f>ROUND((C43*D43),0)</f>
        <v>0</v>
      </c>
      <c r="F43" s="71">
        <v>0</v>
      </c>
      <c r="G43" s="72">
        <v>0</v>
      </c>
      <c r="H43" s="39">
        <f>SUM(F43*G43)</f>
        <v>0</v>
      </c>
      <c r="I43" s="71">
        <v>0</v>
      </c>
      <c r="J43" s="72">
        <v>0</v>
      </c>
      <c r="K43" s="39">
        <f t="shared" si="10"/>
        <v>0</v>
      </c>
      <c r="L43" s="31" t="s">
        <v>25</v>
      </c>
      <c r="M43" s="71">
        <v>0</v>
      </c>
      <c r="N43" s="72">
        <v>0</v>
      </c>
      <c r="O43" s="39">
        <f t="shared" si="11"/>
        <v>0</v>
      </c>
      <c r="P43" s="71">
        <v>0</v>
      </c>
      <c r="Q43" s="72">
        <v>0</v>
      </c>
      <c r="R43" s="39">
        <f t="shared" si="12"/>
        <v>0</v>
      </c>
    </row>
    <row r="44" spans="1:18" ht="12.75">
      <c r="A44" s="31" t="s">
        <v>82</v>
      </c>
      <c r="B44" s="73" t="s">
        <v>8</v>
      </c>
      <c r="C44" s="33">
        <v>22</v>
      </c>
      <c r="D44" s="74">
        <v>7000</v>
      </c>
      <c r="E44" s="28">
        <f>ROUND((C44*D44),0)</f>
        <v>154000</v>
      </c>
      <c r="F44" s="36">
        <v>5</v>
      </c>
      <c r="G44" s="34">
        <v>7000</v>
      </c>
      <c r="H44" s="39">
        <f>ROUND((F44*G44),0)</f>
        <v>35000</v>
      </c>
      <c r="I44" s="36">
        <v>6</v>
      </c>
      <c r="J44" s="34">
        <v>7000</v>
      </c>
      <c r="K44" s="39">
        <f t="shared" si="10"/>
        <v>42000</v>
      </c>
      <c r="L44" s="31" t="s">
        <v>82</v>
      </c>
      <c r="M44" s="36">
        <v>6</v>
      </c>
      <c r="N44" s="34">
        <v>7000</v>
      </c>
      <c r="O44" s="39">
        <f t="shared" si="11"/>
        <v>42000</v>
      </c>
      <c r="P44" s="36">
        <v>5</v>
      </c>
      <c r="Q44" s="34">
        <v>7000</v>
      </c>
      <c r="R44" s="39">
        <f t="shared" si="12"/>
        <v>35000</v>
      </c>
    </row>
    <row r="45" spans="1:18" ht="25.5">
      <c r="A45" s="31" t="s">
        <v>83</v>
      </c>
      <c r="B45" s="51" t="s">
        <v>26</v>
      </c>
      <c r="C45" s="33">
        <v>4</v>
      </c>
      <c r="D45" s="74"/>
      <c r="E45" s="28">
        <f>SUM(H45+K45+O45+R45)</f>
        <v>170000</v>
      </c>
      <c r="F45" s="36">
        <v>1</v>
      </c>
      <c r="G45" s="34">
        <v>30000</v>
      </c>
      <c r="H45" s="30">
        <f>SUM(F45*G45)</f>
        <v>30000</v>
      </c>
      <c r="I45" s="36">
        <v>1</v>
      </c>
      <c r="J45" s="34">
        <v>60000</v>
      </c>
      <c r="K45" s="30">
        <f t="shared" si="10"/>
        <v>60000</v>
      </c>
      <c r="L45" s="31" t="s">
        <v>83</v>
      </c>
      <c r="M45" s="36">
        <v>1</v>
      </c>
      <c r="N45" s="34">
        <v>30000</v>
      </c>
      <c r="O45" s="30">
        <f t="shared" si="11"/>
        <v>30000</v>
      </c>
      <c r="P45" s="36">
        <v>1</v>
      </c>
      <c r="Q45" s="34">
        <f>SUM(10000+30000+10000)</f>
        <v>50000</v>
      </c>
      <c r="R45" s="39">
        <f t="shared" si="12"/>
        <v>50000</v>
      </c>
    </row>
    <row r="46" spans="1:18" ht="27" customHeight="1">
      <c r="A46" s="75" t="s">
        <v>84</v>
      </c>
      <c r="B46" s="76" t="s">
        <v>8</v>
      </c>
      <c r="C46" s="33">
        <v>22</v>
      </c>
      <c r="D46" s="34">
        <v>6700</v>
      </c>
      <c r="E46" s="28">
        <f aca="true" t="shared" si="13" ref="E46:E59">ROUND((C46*D46),0)</f>
        <v>147400</v>
      </c>
      <c r="F46" s="36">
        <v>5</v>
      </c>
      <c r="G46" s="34">
        <v>6700</v>
      </c>
      <c r="H46" s="30">
        <f aca="true" t="shared" si="14" ref="H46:H60">ROUND((F46*G46),0)</f>
        <v>33500</v>
      </c>
      <c r="I46" s="36">
        <v>6</v>
      </c>
      <c r="J46" s="34">
        <v>6700</v>
      </c>
      <c r="K46" s="30">
        <f t="shared" si="10"/>
        <v>40200</v>
      </c>
      <c r="L46" s="31" t="s">
        <v>84</v>
      </c>
      <c r="M46" s="36">
        <v>6</v>
      </c>
      <c r="N46" s="34">
        <v>6700</v>
      </c>
      <c r="O46" s="30">
        <f t="shared" si="11"/>
        <v>40200</v>
      </c>
      <c r="P46" s="36">
        <v>5</v>
      </c>
      <c r="Q46" s="34">
        <v>6700</v>
      </c>
      <c r="R46" s="30">
        <f t="shared" si="12"/>
        <v>33500</v>
      </c>
    </row>
    <row r="47" spans="1:18" ht="12.75">
      <c r="A47" s="75" t="s">
        <v>85</v>
      </c>
      <c r="B47" s="76" t="s">
        <v>27</v>
      </c>
      <c r="C47" s="33">
        <f>SUM(6*22)</f>
        <v>132</v>
      </c>
      <c r="D47" s="34">
        <v>400</v>
      </c>
      <c r="E47" s="28">
        <f t="shared" si="13"/>
        <v>52800</v>
      </c>
      <c r="F47" s="36">
        <f>SUM(6*5)</f>
        <v>30</v>
      </c>
      <c r="G47" s="34">
        <v>400</v>
      </c>
      <c r="H47" s="30">
        <f t="shared" si="14"/>
        <v>12000</v>
      </c>
      <c r="I47" s="36">
        <f>SUM(6*6)</f>
        <v>36</v>
      </c>
      <c r="J47" s="34">
        <v>400</v>
      </c>
      <c r="K47" s="30">
        <f t="shared" si="10"/>
        <v>14400</v>
      </c>
      <c r="L47" s="31" t="s">
        <v>85</v>
      </c>
      <c r="M47" s="36">
        <f>SUM(6*6)</f>
        <v>36</v>
      </c>
      <c r="N47" s="34">
        <v>400</v>
      </c>
      <c r="O47" s="30">
        <f t="shared" si="11"/>
        <v>14400</v>
      </c>
      <c r="P47" s="36">
        <f>SUM(6*5)</f>
        <v>30</v>
      </c>
      <c r="Q47" s="34">
        <v>400</v>
      </c>
      <c r="R47" s="30">
        <f t="shared" si="12"/>
        <v>12000</v>
      </c>
    </row>
    <row r="48" spans="1:18" ht="12.75">
      <c r="A48" s="75" t="s">
        <v>86</v>
      </c>
      <c r="B48" s="76" t="s">
        <v>21</v>
      </c>
      <c r="C48" s="33">
        <v>1000</v>
      </c>
      <c r="D48" s="34">
        <v>40</v>
      </c>
      <c r="E48" s="28">
        <f t="shared" si="13"/>
        <v>40000</v>
      </c>
      <c r="F48" s="36">
        <v>0</v>
      </c>
      <c r="G48" s="34">
        <v>0</v>
      </c>
      <c r="H48" s="30">
        <f t="shared" si="14"/>
        <v>0</v>
      </c>
      <c r="I48" s="36">
        <v>0</v>
      </c>
      <c r="J48" s="34">
        <v>0</v>
      </c>
      <c r="K48" s="30">
        <f t="shared" si="10"/>
        <v>0</v>
      </c>
      <c r="L48" s="31" t="s">
        <v>86</v>
      </c>
      <c r="M48" s="36">
        <v>0</v>
      </c>
      <c r="N48" s="34">
        <v>0</v>
      </c>
      <c r="O48" s="30">
        <f t="shared" si="11"/>
        <v>0</v>
      </c>
      <c r="P48" s="36">
        <v>1000</v>
      </c>
      <c r="Q48" s="34">
        <v>40</v>
      </c>
      <c r="R48" s="30">
        <f t="shared" si="12"/>
        <v>40000</v>
      </c>
    </row>
    <row r="49" spans="1:18" ht="25.5">
      <c r="A49" s="75" t="s">
        <v>87</v>
      </c>
      <c r="B49" s="76" t="s">
        <v>27</v>
      </c>
      <c r="C49" s="33">
        <v>33</v>
      </c>
      <c r="D49" s="34">
        <v>7000</v>
      </c>
      <c r="E49" s="28">
        <f t="shared" si="13"/>
        <v>231000</v>
      </c>
      <c r="F49" s="36">
        <v>9</v>
      </c>
      <c r="G49" s="34">
        <v>7000</v>
      </c>
      <c r="H49" s="30">
        <f t="shared" si="14"/>
        <v>63000</v>
      </c>
      <c r="I49" s="36">
        <v>9</v>
      </c>
      <c r="J49" s="34">
        <v>7000</v>
      </c>
      <c r="K49" s="30">
        <f t="shared" si="10"/>
        <v>63000</v>
      </c>
      <c r="L49" s="31" t="s">
        <v>87</v>
      </c>
      <c r="M49" s="36">
        <v>9</v>
      </c>
      <c r="N49" s="34">
        <v>7000</v>
      </c>
      <c r="O49" s="30">
        <f t="shared" si="11"/>
        <v>63000</v>
      </c>
      <c r="P49" s="36">
        <v>6</v>
      </c>
      <c r="Q49" s="34">
        <v>7000</v>
      </c>
      <c r="R49" s="30">
        <f t="shared" si="12"/>
        <v>42000</v>
      </c>
    </row>
    <row r="50" spans="1:18" ht="12.75">
      <c r="A50" s="77" t="s">
        <v>28</v>
      </c>
      <c r="B50" s="78"/>
      <c r="C50" s="33"/>
      <c r="D50" s="34">
        <v>0</v>
      </c>
      <c r="E50" s="28">
        <f t="shared" si="13"/>
        <v>0</v>
      </c>
      <c r="F50" s="36">
        <v>0</v>
      </c>
      <c r="G50" s="34">
        <v>0</v>
      </c>
      <c r="H50" s="30">
        <f t="shared" si="14"/>
        <v>0</v>
      </c>
      <c r="I50" s="36">
        <v>0</v>
      </c>
      <c r="J50" s="34">
        <v>0</v>
      </c>
      <c r="K50" s="30">
        <f t="shared" si="10"/>
        <v>0</v>
      </c>
      <c r="L50" s="79" t="s">
        <v>28</v>
      </c>
      <c r="M50" s="36">
        <v>0</v>
      </c>
      <c r="N50" s="34">
        <v>0</v>
      </c>
      <c r="O50" s="30">
        <f t="shared" si="11"/>
        <v>0</v>
      </c>
      <c r="P50" s="36">
        <v>0</v>
      </c>
      <c r="Q50" s="34">
        <v>0</v>
      </c>
      <c r="R50" s="30">
        <f t="shared" si="12"/>
        <v>0</v>
      </c>
    </row>
    <row r="51" spans="1:18" ht="12.75">
      <c r="A51" s="75" t="s">
        <v>88</v>
      </c>
      <c r="B51" s="76" t="s">
        <v>21</v>
      </c>
      <c r="C51" s="33">
        <v>4</v>
      </c>
      <c r="D51" s="34">
        <v>25000</v>
      </c>
      <c r="E51" s="28">
        <f t="shared" si="13"/>
        <v>100000</v>
      </c>
      <c r="F51" s="36">
        <v>1</v>
      </c>
      <c r="G51" s="34">
        <v>25000</v>
      </c>
      <c r="H51" s="30">
        <f t="shared" si="14"/>
        <v>25000</v>
      </c>
      <c r="I51" s="36">
        <v>1</v>
      </c>
      <c r="J51" s="34">
        <v>25000</v>
      </c>
      <c r="K51" s="30">
        <f t="shared" si="10"/>
        <v>25000</v>
      </c>
      <c r="L51" s="31" t="s">
        <v>88</v>
      </c>
      <c r="M51" s="36">
        <v>1</v>
      </c>
      <c r="N51" s="34">
        <v>25000</v>
      </c>
      <c r="O51" s="30">
        <f t="shared" si="11"/>
        <v>25000</v>
      </c>
      <c r="P51" s="36">
        <v>1</v>
      </c>
      <c r="Q51" s="34">
        <v>25000</v>
      </c>
      <c r="R51" s="30">
        <f t="shared" si="12"/>
        <v>25000</v>
      </c>
    </row>
    <row r="52" spans="1:18" ht="29.25" customHeight="1">
      <c r="A52" s="75" t="s">
        <v>29</v>
      </c>
      <c r="B52" s="76"/>
      <c r="C52" s="33"/>
      <c r="D52" s="34">
        <v>0</v>
      </c>
      <c r="E52" s="28">
        <f t="shared" si="13"/>
        <v>0</v>
      </c>
      <c r="F52" s="36">
        <v>0</v>
      </c>
      <c r="G52" s="34">
        <v>0</v>
      </c>
      <c r="H52" s="30">
        <f t="shared" si="14"/>
        <v>0</v>
      </c>
      <c r="I52" s="36">
        <v>0</v>
      </c>
      <c r="J52" s="34">
        <v>0</v>
      </c>
      <c r="K52" s="30">
        <f t="shared" si="10"/>
        <v>0</v>
      </c>
      <c r="L52" s="31" t="s">
        <v>29</v>
      </c>
      <c r="M52" s="36">
        <v>0</v>
      </c>
      <c r="N52" s="34">
        <v>0</v>
      </c>
      <c r="O52" s="30">
        <f t="shared" si="11"/>
        <v>0</v>
      </c>
      <c r="P52" s="36">
        <v>0</v>
      </c>
      <c r="Q52" s="34">
        <v>0</v>
      </c>
      <c r="R52" s="30">
        <f t="shared" si="12"/>
        <v>0</v>
      </c>
    </row>
    <row r="53" spans="1:18" ht="12.75">
      <c r="A53" s="80" t="s">
        <v>30</v>
      </c>
      <c r="B53" s="81"/>
      <c r="C53" s="33"/>
      <c r="D53" s="34">
        <v>0</v>
      </c>
      <c r="E53" s="28">
        <f t="shared" si="13"/>
        <v>0</v>
      </c>
      <c r="F53" s="36">
        <v>0</v>
      </c>
      <c r="G53" s="34">
        <v>0</v>
      </c>
      <c r="H53" s="30">
        <f t="shared" si="14"/>
        <v>0</v>
      </c>
      <c r="I53" s="36">
        <v>0</v>
      </c>
      <c r="J53" s="34">
        <v>0</v>
      </c>
      <c r="K53" s="30">
        <f t="shared" si="10"/>
        <v>0</v>
      </c>
      <c r="L53" s="49" t="s">
        <v>30</v>
      </c>
      <c r="M53" s="36">
        <v>0</v>
      </c>
      <c r="N53" s="34">
        <v>0</v>
      </c>
      <c r="O53" s="30">
        <f t="shared" si="11"/>
        <v>0</v>
      </c>
      <c r="P53" s="36">
        <v>0</v>
      </c>
      <c r="Q53" s="34">
        <v>0</v>
      </c>
      <c r="R53" s="30">
        <f t="shared" si="12"/>
        <v>0</v>
      </c>
    </row>
    <row r="54" spans="1:18" ht="25.5">
      <c r="A54" s="82" t="s">
        <v>31</v>
      </c>
      <c r="B54" s="81"/>
      <c r="C54" s="33"/>
      <c r="D54" s="34">
        <v>0</v>
      </c>
      <c r="E54" s="83">
        <f t="shared" si="13"/>
        <v>0</v>
      </c>
      <c r="F54" s="36">
        <v>0</v>
      </c>
      <c r="G54" s="34">
        <v>0</v>
      </c>
      <c r="H54" s="67">
        <f t="shared" si="14"/>
        <v>0</v>
      </c>
      <c r="I54" s="36">
        <v>0</v>
      </c>
      <c r="J54" s="34">
        <v>0</v>
      </c>
      <c r="K54" s="67">
        <f t="shared" si="10"/>
        <v>0</v>
      </c>
      <c r="L54" s="84" t="s">
        <v>31</v>
      </c>
      <c r="M54" s="36">
        <v>0</v>
      </c>
      <c r="N54" s="34">
        <v>0</v>
      </c>
      <c r="O54" s="67">
        <f t="shared" si="11"/>
        <v>0</v>
      </c>
      <c r="P54" s="36">
        <v>0</v>
      </c>
      <c r="Q54" s="34">
        <v>0</v>
      </c>
      <c r="R54" s="67">
        <f t="shared" si="12"/>
        <v>0</v>
      </c>
    </row>
    <row r="55" spans="1:18" ht="12.75">
      <c r="A55" s="75" t="s">
        <v>89</v>
      </c>
      <c r="B55" s="76" t="s">
        <v>8</v>
      </c>
      <c r="C55" s="33">
        <v>5</v>
      </c>
      <c r="D55" s="34">
        <v>6000</v>
      </c>
      <c r="E55" s="28">
        <f t="shared" si="13"/>
        <v>30000</v>
      </c>
      <c r="F55" s="36">
        <v>5</v>
      </c>
      <c r="G55" s="34">
        <v>6000</v>
      </c>
      <c r="H55" s="30">
        <f t="shared" si="14"/>
        <v>30000</v>
      </c>
      <c r="I55" s="36">
        <v>0</v>
      </c>
      <c r="J55" s="34">
        <v>0</v>
      </c>
      <c r="K55" s="30">
        <f t="shared" si="10"/>
        <v>0</v>
      </c>
      <c r="L55" s="31" t="s">
        <v>32</v>
      </c>
      <c r="M55" s="36">
        <v>0</v>
      </c>
      <c r="N55" s="34">
        <v>0</v>
      </c>
      <c r="O55" s="30">
        <f t="shared" si="11"/>
        <v>0</v>
      </c>
      <c r="P55" s="36">
        <v>0</v>
      </c>
      <c r="Q55" s="34">
        <v>0</v>
      </c>
      <c r="R55" s="30">
        <f t="shared" si="12"/>
        <v>0</v>
      </c>
    </row>
    <row r="56" spans="1:18" ht="12.75">
      <c r="A56" s="75" t="s">
        <v>90</v>
      </c>
      <c r="B56" s="76" t="s">
        <v>8</v>
      </c>
      <c r="C56" s="33">
        <v>22</v>
      </c>
      <c r="D56" s="34">
        <v>350</v>
      </c>
      <c r="E56" s="28">
        <f t="shared" si="13"/>
        <v>7700</v>
      </c>
      <c r="F56" s="36">
        <v>5</v>
      </c>
      <c r="G56" s="34">
        <v>350</v>
      </c>
      <c r="H56" s="30">
        <f t="shared" si="14"/>
        <v>1750</v>
      </c>
      <c r="I56" s="36">
        <v>6</v>
      </c>
      <c r="J56" s="34">
        <v>350</v>
      </c>
      <c r="K56" s="30">
        <f t="shared" si="10"/>
        <v>2100</v>
      </c>
      <c r="L56" s="31" t="s">
        <v>33</v>
      </c>
      <c r="M56" s="36">
        <v>6</v>
      </c>
      <c r="N56" s="34">
        <v>350</v>
      </c>
      <c r="O56" s="30">
        <f t="shared" si="11"/>
        <v>2100</v>
      </c>
      <c r="P56" s="36">
        <v>5</v>
      </c>
      <c r="Q56" s="34">
        <v>350</v>
      </c>
      <c r="R56" s="30">
        <f t="shared" si="12"/>
        <v>1750</v>
      </c>
    </row>
    <row r="57" spans="1:18" ht="12.75">
      <c r="A57" s="75" t="s">
        <v>34</v>
      </c>
      <c r="B57" s="76"/>
      <c r="C57" s="33"/>
      <c r="D57" s="34">
        <v>0</v>
      </c>
      <c r="E57" s="28">
        <f t="shared" si="13"/>
        <v>0</v>
      </c>
      <c r="F57" s="36">
        <v>0</v>
      </c>
      <c r="G57" s="34">
        <v>0</v>
      </c>
      <c r="H57" s="30">
        <f t="shared" si="14"/>
        <v>0</v>
      </c>
      <c r="I57" s="36">
        <v>0</v>
      </c>
      <c r="J57" s="34">
        <v>0</v>
      </c>
      <c r="K57" s="30">
        <f t="shared" si="10"/>
        <v>0</v>
      </c>
      <c r="L57" s="31" t="s">
        <v>34</v>
      </c>
      <c r="M57" s="36">
        <v>0</v>
      </c>
      <c r="N57" s="34">
        <v>0</v>
      </c>
      <c r="O57" s="30">
        <f t="shared" si="11"/>
        <v>0</v>
      </c>
      <c r="P57" s="36">
        <v>0</v>
      </c>
      <c r="Q57" s="34">
        <v>0</v>
      </c>
      <c r="R57" s="30">
        <f t="shared" si="12"/>
        <v>0</v>
      </c>
    </row>
    <row r="58" spans="1:18" ht="12.75">
      <c r="A58" s="75" t="s">
        <v>35</v>
      </c>
      <c r="B58" s="76"/>
      <c r="C58" s="33"/>
      <c r="D58" s="34">
        <v>0</v>
      </c>
      <c r="E58" s="28">
        <f t="shared" si="13"/>
        <v>0</v>
      </c>
      <c r="F58" s="36">
        <v>0</v>
      </c>
      <c r="G58" s="34">
        <v>0</v>
      </c>
      <c r="H58" s="30">
        <f t="shared" si="14"/>
        <v>0</v>
      </c>
      <c r="I58" s="36">
        <v>0</v>
      </c>
      <c r="J58" s="34">
        <v>0</v>
      </c>
      <c r="K58" s="30">
        <f t="shared" si="10"/>
        <v>0</v>
      </c>
      <c r="L58" s="31" t="s">
        <v>35</v>
      </c>
      <c r="M58" s="36">
        <v>0</v>
      </c>
      <c r="N58" s="34">
        <v>0</v>
      </c>
      <c r="O58" s="30">
        <f t="shared" si="11"/>
        <v>0</v>
      </c>
      <c r="P58" s="36">
        <v>0</v>
      </c>
      <c r="Q58" s="34">
        <v>0</v>
      </c>
      <c r="R58" s="30">
        <f t="shared" si="12"/>
        <v>0</v>
      </c>
    </row>
    <row r="59" spans="1:18" ht="12.75">
      <c r="A59" s="75" t="s">
        <v>36</v>
      </c>
      <c r="B59" s="76"/>
      <c r="C59" s="33"/>
      <c r="D59" s="34">
        <v>0</v>
      </c>
      <c r="E59" s="28">
        <f t="shared" si="13"/>
        <v>0</v>
      </c>
      <c r="F59" s="36"/>
      <c r="G59" s="34"/>
      <c r="H59" s="30">
        <f t="shared" si="14"/>
        <v>0</v>
      </c>
      <c r="I59" s="36"/>
      <c r="J59" s="34"/>
      <c r="K59" s="30">
        <f t="shared" si="10"/>
        <v>0</v>
      </c>
      <c r="L59" s="31" t="s">
        <v>36</v>
      </c>
      <c r="M59" s="36"/>
      <c r="N59" s="34"/>
      <c r="O59" s="30">
        <f t="shared" si="11"/>
        <v>0</v>
      </c>
      <c r="P59" s="36"/>
      <c r="Q59" s="34"/>
      <c r="R59" s="30">
        <f t="shared" si="12"/>
        <v>0</v>
      </c>
    </row>
    <row r="60" spans="1:18" ht="12.75">
      <c r="A60" s="40" t="s">
        <v>91</v>
      </c>
      <c r="B60" s="52" t="s">
        <v>37</v>
      </c>
      <c r="C60" s="42">
        <v>2</v>
      </c>
      <c r="D60" s="43">
        <v>7790</v>
      </c>
      <c r="E60" s="28">
        <f>SUM(C60*D60)</f>
        <v>15580</v>
      </c>
      <c r="F60" s="45">
        <v>0</v>
      </c>
      <c r="G60" s="43">
        <v>0</v>
      </c>
      <c r="H60" s="30">
        <f t="shared" si="14"/>
        <v>0</v>
      </c>
      <c r="I60" s="45">
        <v>1</v>
      </c>
      <c r="J60" s="43">
        <v>7790</v>
      </c>
      <c r="K60" s="30">
        <f t="shared" si="10"/>
        <v>7790</v>
      </c>
      <c r="L60" s="40" t="s">
        <v>91</v>
      </c>
      <c r="M60" s="45">
        <v>0</v>
      </c>
      <c r="N60" s="43">
        <v>0</v>
      </c>
      <c r="O60" s="30">
        <f t="shared" si="11"/>
        <v>0</v>
      </c>
      <c r="P60" s="45">
        <v>1</v>
      </c>
      <c r="Q60" s="43">
        <v>7790</v>
      </c>
      <c r="R60" s="30">
        <f t="shared" si="12"/>
        <v>7790</v>
      </c>
    </row>
    <row r="61" spans="1:18" ht="26.25" thickBot="1">
      <c r="A61" s="40" t="s">
        <v>92</v>
      </c>
      <c r="B61" s="52" t="s">
        <v>26</v>
      </c>
      <c r="C61" s="42">
        <v>4</v>
      </c>
      <c r="D61" s="43"/>
      <c r="E61" s="28">
        <f>SUM(H61+K61+O61+R61)</f>
        <v>160000</v>
      </c>
      <c r="F61" s="45">
        <v>1</v>
      </c>
      <c r="G61" s="43">
        <v>24000</v>
      </c>
      <c r="H61" s="30">
        <f>SUM(F61*G61)</f>
        <v>24000</v>
      </c>
      <c r="I61" s="45">
        <v>1</v>
      </c>
      <c r="J61" s="43">
        <f>SUM(24000+30000)</f>
        <v>54000</v>
      </c>
      <c r="K61" s="30">
        <f>SUM(I61*J61)</f>
        <v>54000</v>
      </c>
      <c r="L61" s="40" t="s">
        <v>38</v>
      </c>
      <c r="M61" s="45">
        <v>1</v>
      </c>
      <c r="N61" s="43">
        <v>24000</v>
      </c>
      <c r="O61" s="30">
        <f>SUM(M61*N61)</f>
        <v>24000</v>
      </c>
      <c r="P61" s="45">
        <v>1</v>
      </c>
      <c r="Q61" s="43">
        <f>SUM(8000+30000+20000)</f>
        <v>58000</v>
      </c>
      <c r="R61" s="30">
        <f>SUM(P61*Q61)</f>
        <v>58000</v>
      </c>
    </row>
    <row r="62" spans="1:18" s="9" customFormat="1" ht="18.75" customHeight="1" thickBot="1">
      <c r="A62" s="85" t="s">
        <v>39</v>
      </c>
      <c r="B62" s="86"/>
      <c r="C62" s="47"/>
      <c r="D62" s="20"/>
      <c r="E62" s="21">
        <f>SUM(E63:E69)</f>
        <v>0</v>
      </c>
      <c r="F62" s="48"/>
      <c r="G62" s="20"/>
      <c r="H62" s="23">
        <f>SUM(H63:H69)</f>
        <v>0</v>
      </c>
      <c r="I62" s="48"/>
      <c r="J62" s="20"/>
      <c r="K62" s="23">
        <f>SUM(K63:K69)</f>
        <v>0</v>
      </c>
      <c r="L62" s="18" t="s">
        <v>39</v>
      </c>
      <c r="M62" s="48"/>
      <c r="N62" s="20"/>
      <c r="O62" s="23">
        <f>SUM(O63:O69)</f>
        <v>0</v>
      </c>
      <c r="P62" s="48"/>
      <c r="Q62" s="20"/>
      <c r="R62" s="23">
        <f>SUM(R63:R69)</f>
        <v>0</v>
      </c>
    </row>
    <row r="63" spans="1:18" ht="12.75">
      <c r="A63" s="87" t="s">
        <v>40</v>
      </c>
      <c r="B63" s="88"/>
      <c r="C63" s="26"/>
      <c r="D63" s="27">
        <v>0</v>
      </c>
      <c r="E63" s="28">
        <f>ROUND((C63*D63),0)</f>
        <v>0</v>
      </c>
      <c r="F63" s="29">
        <v>0</v>
      </c>
      <c r="G63" s="27">
        <v>0</v>
      </c>
      <c r="H63" s="30">
        <f>ROUND((F63*G63),0)</f>
        <v>0</v>
      </c>
      <c r="I63" s="29">
        <v>0</v>
      </c>
      <c r="J63" s="27">
        <v>0</v>
      </c>
      <c r="K63" s="30">
        <f>ROUND((I63*J63),0)</f>
        <v>0</v>
      </c>
      <c r="L63" s="24" t="s">
        <v>40</v>
      </c>
      <c r="M63" s="29">
        <v>0</v>
      </c>
      <c r="N63" s="27">
        <v>0</v>
      </c>
      <c r="O63" s="30">
        <f>ROUND((M63*N63),0)</f>
        <v>0</v>
      </c>
      <c r="P63" s="29">
        <v>0</v>
      </c>
      <c r="Q63" s="27">
        <v>0</v>
      </c>
      <c r="R63" s="30">
        <f>ROUND((P63*Q63),0)</f>
        <v>0</v>
      </c>
    </row>
    <row r="64" spans="1:18" ht="25.5">
      <c r="A64" s="87" t="s">
        <v>41</v>
      </c>
      <c r="B64" s="81"/>
      <c r="C64" s="26"/>
      <c r="D64" s="27">
        <v>0</v>
      </c>
      <c r="E64" s="28">
        <v>0</v>
      </c>
      <c r="F64" s="29">
        <v>0</v>
      </c>
      <c r="G64" s="27">
        <v>0</v>
      </c>
      <c r="H64" s="30">
        <v>0</v>
      </c>
      <c r="I64" s="29">
        <v>0</v>
      </c>
      <c r="J64" s="27">
        <v>0</v>
      </c>
      <c r="K64" s="30">
        <v>0</v>
      </c>
      <c r="L64" s="24" t="s">
        <v>41</v>
      </c>
      <c r="M64" s="29">
        <v>0</v>
      </c>
      <c r="N64" s="27">
        <v>0</v>
      </c>
      <c r="O64" s="30">
        <v>0</v>
      </c>
      <c r="P64" s="29">
        <v>0</v>
      </c>
      <c r="Q64" s="27">
        <v>0</v>
      </c>
      <c r="R64" s="30">
        <v>0</v>
      </c>
    </row>
    <row r="65" spans="1:18" ht="51">
      <c r="A65" s="75" t="s">
        <v>42</v>
      </c>
      <c r="B65" s="76"/>
      <c r="C65" s="33"/>
      <c r="D65" s="34">
        <v>0</v>
      </c>
      <c r="E65" s="83">
        <f>ROUND((C65*D65),0)</f>
        <v>0</v>
      </c>
      <c r="F65" s="36">
        <v>0</v>
      </c>
      <c r="G65" s="34">
        <v>0</v>
      </c>
      <c r="H65" s="67">
        <f>ROUND((F65*G65),0)</f>
        <v>0</v>
      </c>
      <c r="I65" s="36">
        <v>0</v>
      </c>
      <c r="J65" s="34">
        <v>0</v>
      </c>
      <c r="K65" s="67">
        <f>ROUND((I65*J65),0)</f>
        <v>0</v>
      </c>
      <c r="L65" s="31" t="s">
        <v>42</v>
      </c>
      <c r="M65" s="36">
        <v>0</v>
      </c>
      <c r="N65" s="34">
        <v>0</v>
      </c>
      <c r="O65" s="67">
        <f>ROUND((M65*N65),0)</f>
        <v>0</v>
      </c>
      <c r="P65" s="36">
        <v>0</v>
      </c>
      <c r="Q65" s="34">
        <v>0</v>
      </c>
      <c r="R65" s="67">
        <f>ROUND((P65*Q65),0)</f>
        <v>0</v>
      </c>
    </row>
    <row r="66" spans="1:18" ht="12.75">
      <c r="A66" s="75" t="s">
        <v>43</v>
      </c>
      <c r="B66" s="76"/>
      <c r="C66" s="33"/>
      <c r="D66" s="34">
        <v>0</v>
      </c>
      <c r="E66" s="28">
        <f>ROUND((C66*D66),0)</f>
        <v>0</v>
      </c>
      <c r="F66" s="36">
        <v>0</v>
      </c>
      <c r="G66" s="34">
        <v>0</v>
      </c>
      <c r="H66" s="30">
        <f>ROUND((F66*G66),0)</f>
        <v>0</v>
      </c>
      <c r="I66" s="36">
        <v>0</v>
      </c>
      <c r="J66" s="34">
        <v>0</v>
      </c>
      <c r="K66" s="30">
        <f>ROUND((I66*J66),0)</f>
        <v>0</v>
      </c>
      <c r="L66" s="31" t="s">
        <v>43</v>
      </c>
      <c r="M66" s="36">
        <v>0</v>
      </c>
      <c r="N66" s="34">
        <v>0</v>
      </c>
      <c r="O66" s="30">
        <f>ROUND((M66*N66),0)</f>
        <v>0</v>
      </c>
      <c r="P66" s="36">
        <v>0</v>
      </c>
      <c r="Q66" s="34">
        <v>0</v>
      </c>
      <c r="R66" s="30">
        <f>ROUND((P66*Q66),0)</f>
        <v>0</v>
      </c>
    </row>
    <row r="67" spans="1:18" ht="25.5">
      <c r="A67" s="82" t="s">
        <v>44</v>
      </c>
      <c r="B67" s="78"/>
      <c r="C67" s="33"/>
      <c r="D67" s="34">
        <v>0</v>
      </c>
      <c r="E67" s="28">
        <f>ROUND((C67*D67),0)</f>
        <v>0</v>
      </c>
      <c r="F67" s="36">
        <v>0</v>
      </c>
      <c r="G67" s="34">
        <v>0</v>
      </c>
      <c r="H67" s="30">
        <f>ROUND((F67*G67),0)</f>
        <v>0</v>
      </c>
      <c r="I67" s="36">
        <v>0</v>
      </c>
      <c r="J67" s="34">
        <v>0</v>
      </c>
      <c r="K67" s="30">
        <f>ROUND((I67*J67),0)</f>
        <v>0</v>
      </c>
      <c r="L67" s="84" t="s">
        <v>44</v>
      </c>
      <c r="M67" s="36">
        <v>0</v>
      </c>
      <c r="N67" s="34">
        <v>0</v>
      </c>
      <c r="O67" s="30">
        <f>ROUND((M67*N67),0)</f>
        <v>0</v>
      </c>
      <c r="P67" s="36">
        <v>0</v>
      </c>
      <c r="Q67" s="34">
        <v>0</v>
      </c>
      <c r="R67" s="30">
        <f>ROUND((P67*Q67),0)</f>
        <v>0</v>
      </c>
    </row>
    <row r="68" spans="1:18" ht="25.5">
      <c r="A68" s="75" t="s">
        <v>45</v>
      </c>
      <c r="B68" s="78"/>
      <c r="C68" s="33"/>
      <c r="D68" s="34">
        <v>0</v>
      </c>
      <c r="E68" s="28">
        <f>ROUND((C68*D68),0)</f>
        <v>0</v>
      </c>
      <c r="F68" s="36">
        <v>0</v>
      </c>
      <c r="G68" s="34">
        <v>0</v>
      </c>
      <c r="H68" s="30">
        <f>ROUND((F68*G68),0)</f>
        <v>0</v>
      </c>
      <c r="I68" s="36">
        <v>0</v>
      </c>
      <c r="J68" s="34">
        <v>0</v>
      </c>
      <c r="K68" s="30">
        <f>ROUND((I68*J68),0)</f>
        <v>0</v>
      </c>
      <c r="L68" s="31" t="s">
        <v>45</v>
      </c>
      <c r="M68" s="36">
        <v>0</v>
      </c>
      <c r="N68" s="34">
        <v>0</v>
      </c>
      <c r="O68" s="30">
        <f>ROUND((M68*N68),0)</f>
        <v>0</v>
      </c>
      <c r="P68" s="36">
        <v>0</v>
      </c>
      <c r="Q68" s="34">
        <v>0</v>
      </c>
      <c r="R68" s="30">
        <f>ROUND((P68*Q68),0)</f>
        <v>0</v>
      </c>
    </row>
    <row r="69" spans="1:18" ht="13.5" thickBot="1">
      <c r="A69" s="89" t="s">
        <v>46</v>
      </c>
      <c r="B69" s="90"/>
      <c r="C69" s="42"/>
      <c r="D69" s="43">
        <v>0</v>
      </c>
      <c r="E69" s="28">
        <f>ROUND((C69*D69),0)</f>
        <v>0</v>
      </c>
      <c r="F69" s="45">
        <v>0</v>
      </c>
      <c r="G69" s="43">
        <v>0</v>
      </c>
      <c r="H69" s="30">
        <f>ROUND((F69*G69),0)</f>
        <v>0</v>
      </c>
      <c r="I69" s="45">
        <v>0</v>
      </c>
      <c r="J69" s="43">
        <v>0</v>
      </c>
      <c r="K69" s="30">
        <f>ROUND((I69*J69),0)</f>
        <v>0</v>
      </c>
      <c r="L69" s="40" t="s">
        <v>46</v>
      </c>
      <c r="M69" s="45">
        <v>0</v>
      </c>
      <c r="N69" s="43">
        <v>0</v>
      </c>
      <c r="O69" s="30">
        <f>ROUND((M69*N69),0)</f>
        <v>0</v>
      </c>
      <c r="P69" s="45">
        <v>0</v>
      </c>
      <c r="Q69" s="43">
        <v>0</v>
      </c>
      <c r="R69" s="30">
        <f>ROUND((P69*Q69),0)</f>
        <v>0</v>
      </c>
    </row>
    <row r="70" spans="1:18" s="9" customFormat="1" ht="17.25" customHeight="1" thickBot="1">
      <c r="A70" s="85" t="s">
        <v>47</v>
      </c>
      <c r="B70" s="91"/>
      <c r="C70" s="92"/>
      <c r="D70" s="93"/>
      <c r="E70" s="21">
        <f>SUM(E71:E75)</f>
        <v>150926.5</v>
      </c>
      <c r="F70" s="94"/>
      <c r="G70" s="93"/>
      <c r="H70" s="23">
        <f>SUM(H71:H75)</f>
        <v>56994.3</v>
      </c>
      <c r="I70" s="94"/>
      <c r="J70" s="93"/>
      <c r="K70" s="23">
        <f>SUM(K71:K75)</f>
        <v>31766.1</v>
      </c>
      <c r="L70" s="18" t="s">
        <v>47</v>
      </c>
      <c r="M70" s="94"/>
      <c r="N70" s="93"/>
      <c r="O70" s="23">
        <f>SUM(O71:O75)</f>
        <v>24586</v>
      </c>
      <c r="P70" s="94"/>
      <c r="Q70" s="93"/>
      <c r="R70" s="23">
        <f>SUM(R71:R75)</f>
        <v>37580.1</v>
      </c>
    </row>
    <row r="71" spans="1:18" ht="12.75">
      <c r="A71" s="87" t="s">
        <v>48</v>
      </c>
      <c r="B71" s="95"/>
      <c r="C71" s="96"/>
      <c r="D71" s="97"/>
      <c r="E71" s="28">
        <f>ROUND((C71*D71),0)</f>
        <v>0</v>
      </c>
      <c r="F71" s="98"/>
      <c r="G71" s="97"/>
      <c r="H71" s="30">
        <f>ROUND((F71*G71),0)</f>
        <v>0</v>
      </c>
      <c r="I71" s="98"/>
      <c r="J71" s="97"/>
      <c r="K71" s="30">
        <f>ROUND((I71*J71),0)</f>
        <v>0</v>
      </c>
      <c r="L71" s="24" t="s">
        <v>48</v>
      </c>
      <c r="M71" s="98"/>
      <c r="N71" s="97"/>
      <c r="O71" s="30">
        <f>ROUND((M71*N71),0)</f>
        <v>0</v>
      </c>
      <c r="P71" s="98"/>
      <c r="Q71" s="97"/>
      <c r="R71" s="30">
        <f>ROUND((P71*Q71),0)</f>
        <v>0</v>
      </c>
    </row>
    <row r="72" spans="1:18" ht="25.5">
      <c r="A72" s="75" t="s">
        <v>49</v>
      </c>
      <c r="B72" s="99"/>
      <c r="C72" s="100"/>
      <c r="D72" s="101"/>
      <c r="E72" s="28">
        <f>ROUND((C72*D72),0)</f>
        <v>0</v>
      </c>
      <c r="F72" s="102"/>
      <c r="G72" s="101"/>
      <c r="H72" s="30">
        <f>ROUND((F72*G72),0)</f>
        <v>0</v>
      </c>
      <c r="I72" s="102"/>
      <c r="J72" s="101"/>
      <c r="K72" s="30">
        <f>ROUND((I72*J72),0)</f>
        <v>0</v>
      </c>
      <c r="L72" s="31" t="s">
        <v>49</v>
      </c>
      <c r="M72" s="102"/>
      <c r="N72" s="101"/>
      <c r="O72" s="30">
        <f>ROUND((M72*N72),0)</f>
        <v>0</v>
      </c>
      <c r="P72" s="102"/>
      <c r="Q72" s="101"/>
      <c r="R72" s="30">
        <f>ROUND((P72*Q72),0)</f>
        <v>0</v>
      </c>
    </row>
    <row r="73" spans="1:18" ht="12.75" hidden="1">
      <c r="A73" s="103"/>
      <c r="B73" s="104"/>
      <c r="C73" s="105"/>
      <c r="D73" s="106"/>
      <c r="E73" s="28"/>
      <c r="F73" s="107"/>
      <c r="G73" s="106"/>
      <c r="H73" s="30"/>
      <c r="I73" s="107"/>
      <c r="J73" s="106"/>
      <c r="K73" s="30"/>
      <c r="L73" s="108"/>
      <c r="M73" s="107"/>
      <c r="N73" s="106"/>
      <c r="O73" s="30"/>
      <c r="P73" s="107"/>
      <c r="Q73" s="106"/>
      <c r="R73" s="30"/>
    </row>
    <row r="74" spans="1:18" ht="12.75">
      <c r="A74" s="75" t="s">
        <v>50</v>
      </c>
      <c r="B74" s="104"/>
      <c r="C74" s="105"/>
      <c r="D74" s="106"/>
      <c r="E74" s="28">
        <f>ROUND((C74*D74),0)</f>
        <v>0</v>
      </c>
      <c r="F74" s="107"/>
      <c r="G74" s="106"/>
      <c r="H74" s="30">
        <f>ROUND((F74*G74),0)</f>
        <v>0</v>
      </c>
      <c r="I74" s="107"/>
      <c r="J74" s="106"/>
      <c r="K74" s="30">
        <f>ROUND((I74*J74),0)</f>
        <v>0</v>
      </c>
      <c r="L74" s="31" t="s">
        <v>50</v>
      </c>
      <c r="M74" s="107"/>
      <c r="N74" s="106"/>
      <c r="O74" s="30">
        <f>ROUND((M74*N74),0)</f>
        <v>0</v>
      </c>
      <c r="P74" s="107"/>
      <c r="Q74" s="106"/>
      <c r="R74" s="30">
        <f>ROUND((P74*Q74),0)</f>
        <v>0</v>
      </c>
    </row>
    <row r="75" spans="1:18" ht="13.5" thickBot="1">
      <c r="A75" s="75" t="s">
        <v>93</v>
      </c>
      <c r="B75" s="109" t="s">
        <v>26</v>
      </c>
      <c r="C75" s="110">
        <v>4</v>
      </c>
      <c r="D75" s="111"/>
      <c r="E75" s="28">
        <v>150926.5</v>
      </c>
      <c r="F75" s="112">
        <v>1</v>
      </c>
      <c r="G75" s="111">
        <v>56994.3</v>
      </c>
      <c r="H75" s="113">
        <f>SUM(F75*G75)</f>
        <v>56994.3</v>
      </c>
      <c r="I75" s="112">
        <v>1</v>
      </c>
      <c r="J75" s="111">
        <v>31766.1</v>
      </c>
      <c r="K75" s="113">
        <f>SUM(I75*J75)</f>
        <v>31766.1</v>
      </c>
      <c r="L75" s="31" t="s">
        <v>51</v>
      </c>
      <c r="M75" s="112">
        <v>1</v>
      </c>
      <c r="N75" s="111">
        <v>24586</v>
      </c>
      <c r="O75" s="113">
        <f>SUM(M75*N75)</f>
        <v>24586</v>
      </c>
      <c r="P75" s="112">
        <v>1</v>
      </c>
      <c r="Q75" s="111">
        <v>37580.1</v>
      </c>
      <c r="R75" s="113">
        <f>SUM(P75*Q75)</f>
        <v>37580.1</v>
      </c>
    </row>
    <row r="76" spans="1:18" s="9" customFormat="1" ht="18.75" customHeight="1" thickBot="1">
      <c r="A76" s="85" t="s">
        <v>52</v>
      </c>
      <c r="B76" s="114"/>
      <c r="C76" s="115"/>
      <c r="D76" s="116"/>
      <c r="E76" s="117">
        <f>E70+E62+E41+E31+E27+E6</f>
        <v>6891926.5</v>
      </c>
      <c r="F76" s="118"/>
      <c r="G76" s="116"/>
      <c r="H76" s="119">
        <f>H70+H62+H41+H31+H27+H6</f>
        <v>1433589.3</v>
      </c>
      <c r="I76" s="118"/>
      <c r="J76" s="116"/>
      <c r="K76" s="119">
        <f>K70+K62+K41+K31+K27+K6</f>
        <v>2057156.1</v>
      </c>
      <c r="L76" s="18" t="s">
        <v>52</v>
      </c>
      <c r="M76" s="120"/>
      <c r="N76" s="116"/>
      <c r="O76" s="119">
        <f>O70+O62+O41+O31+O27+O6</f>
        <v>1982186</v>
      </c>
      <c r="P76" s="120"/>
      <c r="Q76" s="116"/>
      <c r="R76" s="119">
        <f>R70+R62+R41+R31+R27+R6</f>
        <v>1418995.1</v>
      </c>
    </row>
    <row r="77" spans="1:18" ht="51.75" thickBot="1">
      <c r="A77" s="121" t="s">
        <v>53</v>
      </c>
      <c r="B77" s="122"/>
      <c r="C77" s="123"/>
      <c r="D77" s="123"/>
      <c r="E77" s="124">
        <f>ROUND((C77*D77),0)</f>
        <v>0</v>
      </c>
      <c r="F77" s="125"/>
      <c r="G77" s="123"/>
      <c r="H77" s="126">
        <f>ROUND((F77*G77),0)</f>
        <v>0</v>
      </c>
      <c r="I77" s="125"/>
      <c r="J77" s="123"/>
      <c r="K77" s="126">
        <f>ROUND((I77*J77),0)</f>
        <v>0</v>
      </c>
      <c r="L77" s="127" t="s">
        <v>53</v>
      </c>
      <c r="M77" s="128"/>
      <c r="N77" s="123"/>
      <c r="O77" s="126">
        <f>ROUND((M77*N77),0)</f>
        <v>0</v>
      </c>
      <c r="P77" s="128"/>
      <c r="Q77" s="123"/>
      <c r="R77" s="126">
        <f>ROUND((P77*Q77),0)</f>
        <v>0</v>
      </c>
    </row>
    <row r="78" spans="1:18" s="9" customFormat="1" ht="18" customHeight="1" thickBot="1">
      <c r="A78" s="85" t="s">
        <v>54</v>
      </c>
      <c r="B78" s="129"/>
      <c r="C78" s="60"/>
      <c r="D78" s="130"/>
      <c r="E78" s="21">
        <f>E76+E77</f>
        <v>6891926.5</v>
      </c>
      <c r="F78" s="131"/>
      <c r="G78" s="130"/>
      <c r="H78" s="23">
        <f>H76+H77</f>
        <v>1433589.3</v>
      </c>
      <c r="I78" s="131"/>
      <c r="J78" s="130"/>
      <c r="K78" s="23">
        <f>K76+K77</f>
        <v>2057156.1</v>
      </c>
      <c r="L78" s="18" t="s">
        <v>54</v>
      </c>
      <c r="M78" s="61"/>
      <c r="N78" s="130"/>
      <c r="O78" s="23">
        <f>O76+O77</f>
        <v>1982186</v>
      </c>
      <c r="P78" s="61"/>
      <c r="Q78" s="130"/>
      <c r="R78" s="23">
        <f>R76+R77</f>
        <v>1418995.1</v>
      </c>
    </row>
    <row r="79" spans="1:18" ht="12.75">
      <c r="A79" s="132"/>
      <c r="B79" s="133"/>
      <c r="C79" s="134"/>
      <c r="D79" s="134"/>
      <c r="E79" s="135"/>
      <c r="F79" s="136"/>
      <c r="G79" s="134"/>
      <c r="H79" s="135"/>
      <c r="I79" s="136"/>
      <c r="J79" s="134"/>
      <c r="K79" s="135"/>
      <c r="L79" s="132"/>
      <c r="M79" s="136"/>
      <c r="N79" s="134"/>
      <c r="O79" s="135"/>
      <c r="P79" s="136"/>
      <c r="Q79" s="134"/>
      <c r="R79" s="135"/>
    </row>
    <row r="80" spans="1:12" ht="34.5" customHeight="1">
      <c r="A80" s="153" t="s">
        <v>55</v>
      </c>
      <c r="B80" s="153"/>
      <c r="C80" s="153"/>
      <c r="D80" s="153"/>
      <c r="E80" s="153"/>
      <c r="L80" s="4"/>
    </row>
    <row r="81" spans="1:12" ht="12.75">
      <c r="A81" s="137"/>
      <c r="H81" s="138"/>
      <c r="I81" s="139"/>
      <c r="J81" s="140"/>
      <c r="K81" s="140"/>
      <c r="L81" s="137"/>
    </row>
    <row r="82" spans="1:12" ht="17.25" customHeight="1">
      <c r="A82" s="156" t="s">
        <v>56</v>
      </c>
      <c r="B82" s="156"/>
      <c r="C82" s="156"/>
      <c r="D82" s="156"/>
      <c r="E82" s="156"/>
      <c r="H82" s="149"/>
      <c r="I82" s="149"/>
      <c r="J82" s="149"/>
      <c r="K82" s="149"/>
      <c r="L82" s="4"/>
    </row>
    <row r="83" spans="1:12" ht="12.75">
      <c r="A83" s="141"/>
      <c r="E83" s="142"/>
      <c r="H83" s="138"/>
      <c r="I83" s="149"/>
      <c r="J83" s="149"/>
      <c r="K83" s="138"/>
      <c r="L83" s="141"/>
    </row>
    <row r="84" spans="1:12" ht="17.25" customHeight="1">
      <c r="A84" s="156" t="s">
        <v>57</v>
      </c>
      <c r="B84" s="156"/>
      <c r="C84" s="156"/>
      <c r="D84" s="156"/>
      <c r="E84" s="156"/>
      <c r="H84" s="138"/>
      <c r="I84" s="149"/>
      <c r="J84" s="149"/>
      <c r="K84" s="138"/>
      <c r="L84" s="4"/>
    </row>
    <row r="85" spans="1:12" ht="12.75">
      <c r="A85" s="137"/>
      <c r="H85" s="138"/>
      <c r="I85" s="149"/>
      <c r="J85" s="149"/>
      <c r="K85" s="138"/>
      <c r="L85" s="137"/>
    </row>
    <row r="86" spans="1:12" ht="16.5" customHeight="1">
      <c r="A86" s="153" t="s">
        <v>58</v>
      </c>
      <c r="B86" s="153"/>
      <c r="C86" s="153"/>
      <c r="H86" s="138"/>
      <c r="I86" s="139"/>
      <c r="J86" s="139"/>
      <c r="K86" s="138"/>
      <c r="L86" s="4"/>
    </row>
    <row r="87" spans="8:11" ht="12.75">
      <c r="H87" s="143"/>
      <c r="I87" s="144"/>
      <c r="J87" s="145"/>
      <c r="K87" s="143"/>
    </row>
    <row r="88" spans="1:12" ht="40.5" customHeight="1">
      <c r="A88" s="153" t="s">
        <v>59</v>
      </c>
      <c r="B88" s="153"/>
      <c r="C88" s="153"/>
      <c r="D88" s="153"/>
      <c r="E88" s="153"/>
      <c r="H88" s="146"/>
      <c r="I88" s="147"/>
      <c r="J88" s="148"/>
      <c r="K88" s="146"/>
      <c r="L88" s="4"/>
    </row>
  </sheetData>
  <mergeCells count="15">
    <mergeCell ref="A86:C86"/>
    <mergeCell ref="A88:E88"/>
    <mergeCell ref="B4:E4"/>
    <mergeCell ref="A80:E80"/>
    <mergeCell ref="A82:E82"/>
    <mergeCell ref="A84:E84"/>
    <mergeCell ref="M4:O4"/>
    <mergeCell ref="P4:R4"/>
    <mergeCell ref="H82:I82"/>
    <mergeCell ref="J82:K82"/>
    <mergeCell ref="F4:H4"/>
    <mergeCell ref="I84:J84"/>
    <mergeCell ref="I83:J83"/>
    <mergeCell ref="I85:J85"/>
    <mergeCell ref="I4:K4"/>
  </mergeCells>
  <printOptions/>
  <pageMargins left="0.54" right="0.3937007874015748" top="0.7874015748031497" bottom="0.3937007874015748" header="0.3937007874015748" footer="0.1968503937007874"/>
  <pageSetup horizontalDpi="300" verticalDpi="300" orientation="portrait" paperSize="9" scale="46" r:id="rId3"/>
  <headerFooter alignWithMargins="0">
    <oddHeader>&amp;C&amp;"Arial,Kurzíva"Název Projektu: &amp;"Tahoma,Tučné"&amp;16Komunitní &amp;14plánování sociálních služeb v kraji Vysočina&amp;R&amp;"Arial,Kurzíva"Název žadatele: &amp;"Tahoma,Tučné"&amp;14AGORA CENTRAL EUROPE</oddHeader>
    <oddFooter>&amp;C&amp;A&amp;R&amp;P/&amp;N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Agora 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dc:creator>
  <cp:keywords/>
  <dc:description/>
  <cp:lastModifiedBy>schallnerova</cp:lastModifiedBy>
  <cp:lastPrinted>2005-09-07T16:11:15Z</cp:lastPrinted>
  <dcterms:created xsi:type="dcterms:W3CDTF">2005-04-26T16:16:30Z</dcterms:created>
  <dcterms:modified xsi:type="dcterms:W3CDTF">2005-09-08T12:12:58Z</dcterms:modified>
  <cp:category/>
  <cp:version/>
  <cp:contentType/>
  <cp:contentStatus/>
</cp:coreProperties>
</file>