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7-2005-06, př. 6 str1" sheetId="1" r:id="rId1"/>
    <sheet name="str.2 - 3" sheetId="2" r:id="rId2"/>
  </sheets>
  <definedNames>
    <definedName name="_xlnm.Print_Titles" localSheetId="1">'str.2 - 3'!$1:$10</definedName>
  </definedNames>
  <calcPr fullCalcOnLoad="1"/>
</workbook>
</file>

<file path=xl/sharedStrings.xml><?xml version="1.0" encoding="utf-8"?>
<sst xmlns="http://schemas.openxmlformats.org/spreadsheetml/2006/main" count="232" uniqueCount="163">
  <si>
    <t>náhrady mzdy</t>
  </si>
  <si>
    <t>odměny</t>
  </si>
  <si>
    <t>Jihlava</t>
  </si>
  <si>
    <t>Pelhřimov</t>
  </si>
  <si>
    <t>Třebíč</t>
  </si>
  <si>
    <t>Celkem ZZS</t>
  </si>
  <si>
    <t>Organizace :  Zdravotnická záchranná služba kraje Vysočina, příspěvková organizace</t>
  </si>
  <si>
    <t>Rozklad mzdových nákladů dle oblastních středisek a celkem za  I - VI / 2005</t>
  </si>
  <si>
    <t>z toho:</t>
  </si>
  <si>
    <t xml:space="preserve"> ostatní osobní náklady</t>
  </si>
  <si>
    <t>Rozpočet 2005</t>
  </si>
  <si>
    <t>ostatní osobní náklady</t>
  </si>
  <si>
    <t>odvody</t>
  </si>
  <si>
    <t>tarifní plat</t>
  </si>
  <si>
    <t>příplatek za vedení</t>
  </si>
  <si>
    <t>plat za přesčas+příplatek</t>
  </si>
  <si>
    <t>odměna za prac.pohotovost</t>
  </si>
  <si>
    <t>příplatek - svátek</t>
  </si>
  <si>
    <t>příplatek -  SO+NE</t>
  </si>
  <si>
    <t>příplatek -  noc</t>
  </si>
  <si>
    <t>osobní příplatek</t>
  </si>
  <si>
    <t>zvláštní příplatek</t>
  </si>
  <si>
    <t>Ukazatel</t>
  </si>
  <si>
    <t xml:space="preserve">mzdy /bez odvodů/ </t>
  </si>
  <si>
    <t>Havlíčkův Brod</t>
  </si>
  <si>
    <t>Nové Město na Moravě</t>
  </si>
  <si>
    <t>mzdové náklady /bez OON/</t>
  </si>
  <si>
    <t>/ v  Kč /</t>
  </si>
  <si>
    <t>/ v  tis. Kč /</t>
  </si>
  <si>
    <t xml:space="preserve">% plnění - skutečnost I - VI/ rozpočet 2005         </t>
  </si>
  <si>
    <t>celkem včetně odvodů</t>
  </si>
  <si>
    <t xml:space="preserve"> mzdy  včetně OON</t>
  </si>
  <si>
    <t xml:space="preserve"> odvody</t>
  </si>
  <si>
    <t xml:space="preserve"> celkem mzdy  včetně odvodů</t>
  </si>
  <si>
    <t>Průměrný plat</t>
  </si>
  <si>
    <t>Přepočtený počet zaměstnanců</t>
  </si>
  <si>
    <t>Organizace: Zdravotnická záchranná služba kraje Vysočina, příspěvková organizace</t>
  </si>
  <si>
    <t xml:space="preserve">Rozklad skutečnosti hospodaření  -  I. pololetí 2005                         </t>
  </si>
  <si>
    <t>Číslo účtu</t>
  </si>
  <si>
    <t>Název účtu                     /obsah účtu/</t>
  </si>
  <si>
    <t>CELKEM</t>
  </si>
  <si>
    <t>z toho: oblastní střediska</t>
  </si>
  <si>
    <t>rozpočet     / v tis. Kč/</t>
  </si>
  <si>
    <t>skutečnost / v Kč/</t>
  </si>
  <si>
    <t>%                                     skutečnost/rozpočet</t>
  </si>
  <si>
    <t>Pelhřimov                   /vč. Humpolce/</t>
  </si>
  <si>
    <t>rozpočet</t>
  </si>
  <si>
    <t>skutečnost</t>
  </si>
  <si>
    <t>%</t>
  </si>
  <si>
    <t>2005           /v tis. Kč/</t>
  </si>
  <si>
    <t>I - VI / 2005   /v Kč/</t>
  </si>
  <si>
    <t xml:space="preserve">S / R </t>
  </si>
  <si>
    <t>S / R</t>
  </si>
  <si>
    <t>pneu</t>
  </si>
  <si>
    <t>náhradní díly - vozidla</t>
  </si>
  <si>
    <t>léky</t>
  </si>
  <si>
    <t>SZM</t>
  </si>
  <si>
    <t>PZT, hromadné neštěstí</t>
  </si>
  <si>
    <t>spotřeba materiálu -havárie</t>
  </si>
  <si>
    <t>benzín</t>
  </si>
  <si>
    <t>nafta</t>
  </si>
  <si>
    <t>olej</t>
  </si>
  <si>
    <t>čistící prostředky</t>
  </si>
  <si>
    <t>všeobecný materiál</t>
  </si>
  <si>
    <t>knihy, časopisy, sbírky aj.</t>
  </si>
  <si>
    <t>OOPP</t>
  </si>
  <si>
    <t>DDHM</t>
  </si>
  <si>
    <t>spotřeba materiálu</t>
  </si>
  <si>
    <t>elektrická energie</t>
  </si>
  <si>
    <t>voda</t>
  </si>
  <si>
    <t>plyn</t>
  </si>
  <si>
    <t>dílna - kyslík /sváření/</t>
  </si>
  <si>
    <t>medicinální plyn</t>
  </si>
  <si>
    <t>spotřeba energie</t>
  </si>
  <si>
    <t>spotř. ost. neskl. dodávek</t>
  </si>
  <si>
    <t>opravy a udržování</t>
  </si>
  <si>
    <t>cestovné</t>
  </si>
  <si>
    <t>náklady na reprezentaci</t>
  </si>
  <si>
    <t>ostatní služby -úklid,odpady, inzerce aj.</t>
  </si>
  <si>
    <t>nájemné</t>
  </si>
  <si>
    <t>poštovné</t>
  </si>
  <si>
    <t>telefony, RDST, internet</t>
  </si>
  <si>
    <t>praní prádla</t>
  </si>
  <si>
    <t>UNICOS, GORDIC</t>
  </si>
  <si>
    <t>software</t>
  </si>
  <si>
    <t>školení</t>
  </si>
  <si>
    <t>revize</t>
  </si>
  <si>
    <t>ostatní služby - dohody lékařů dle OZ</t>
  </si>
  <si>
    <t>ostatní služby</t>
  </si>
  <si>
    <t>mzdové náklady</t>
  </si>
  <si>
    <t>zákonné sociální pojištění</t>
  </si>
  <si>
    <t>zákonné zdravotní pojištění</t>
  </si>
  <si>
    <t>zákonné sociální náklady - FKSP</t>
  </si>
  <si>
    <t>zákonné soc. náklady - Kooperativa</t>
  </si>
  <si>
    <t xml:space="preserve">silniční daň  </t>
  </si>
  <si>
    <t>ostatní pokuty a penále</t>
  </si>
  <si>
    <t>úroky  /placené/</t>
  </si>
  <si>
    <t>manka a škody</t>
  </si>
  <si>
    <t>jiné ostatní náklady -pojistné</t>
  </si>
  <si>
    <t>jiné ostatní náklady - STK, emise aj.</t>
  </si>
  <si>
    <t>jiné ostatní náklady - odškodnění pracovních úrazů</t>
  </si>
  <si>
    <t>poplatky -  RDST,TV, rozhlas, ČTÚ</t>
  </si>
  <si>
    <t xml:space="preserve">poplatky - peněžní ústav, Úřad práce </t>
  </si>
  <si>
    <t>jiné ostatní náklady</t>
  </si>
  <si>
    <t>odpisy majetku</t>
  </si>
  <si>
    <t>daň z příjmů</t>
  </si>
  <si>
    <t>třída 5 -</t>
  </si>
  <si>
    <t xml:space="preserve">NÁKLADY </t>
  </si>
  <si>
    <t xml:space="preserve">     602xx</t>
  </si>
  <si>
    <t>tržby z prodeje služeb</t>
  </si>
  <si>
    <t>úroky /přijaté/</t>
  </si>
  <si>
    <t>výnosy z termínovaného vkladu</t>
  </si>
  <si>
    <t>zúčtování fondů</t>
  </si>
  <si>
    <t>jiné výnosy - havárie</t>
  </si>
  <si>
    <t>pronájem ALFA , ost.</t>
  </si>
  <si>
    <t>ostatní výnosy celkem</t>
  </si>
  <si>
    <t>dotace na provoz</t>
  </si>
  <si>
    <t>třída 6 -</t>
  </si>
  <si>
    <t>VÝNOSY</t>
  </si>
  <si>
    <t>VÝSLEDEK HOSPODAŘENÍ</t>
  </si>
  <si>
    <t>V Jihlavě:    10.  8. 2005</t>
  </si>
  <si>
    <t>Vypracoval: Ing. Lenka Forstová, ekonomický náměstek</t>
  </si>
  <si>
    <t>RLP,RLP,RZP,LZS</t>
  </si>
  <si>
    <t>Telč</t>
  </si>
  <si>
    <t>RLP</t>
  </si>
  <si>
    <t>Chotěboř</t>
  </si>
  <si>
    <t>RZP</t>
  </si>
  <si>
    <t>Ledeč nad Sázavou</t>
  </si>
  <si>
    <t>RLP,RZP</t>
  </si>
  <si>
    <t>Moravské Budějovice</t>
  </si>
  <si>
    <t>Náměšť nad Oslavou</t>
  </si>
  <si>
    <t>Žďár nad Sázavou</t>
  </si>
  <si>
    <t>Velké Meziříčí</t>
  </si>
  <si>
    <t>Bystřice nad Pernštejnem</t>
  </si>
  <si>
    <t>RLP, RV</t>
  </si>
  <si>
    <t>Pacov</t>
  </si>
  <si>
    <t>Počátky</t>
  </si>
  <si>
    <t>Typ posádky</t>
  </si>
  <si>
    <t>prostředky  na smlouvy dle obchodního zákoníka - účet 518</t>
  </si>
  <si>
    <t>Stanoviště</t>
  </si>
  <si>
    <t>Poznámka</t>
  </si>
  <si>
    <t>havarijní vozový park - opravy ve vlastní dílně</t>
  </si>
  <si>
    <t>nový positivní list vybavení aut  - úspory</t>
  </si>
  <si>
    <t>doplněno jednotné vybavení vozidel</t>
  </si>
  <si>
    <t>nerozpočtuje se, účtováno dle skutečnosti - dle havárií</t>
  </si>
  <si>
    <t>nutné přehodnocení účtování - dle z. 195/2005 nutné jednorázové kontejnery na jehly do aut, jednorázové límce, kyslíkové masky - nezahrnuto v pláně - bude přesunuto do SZM (a tam opět nárůst)</t>
  </si>
  <si>
    <t>rozdílné čerpání je dáno prozatím nejednotným postupem účtování - v Jihlavě se účtuje dle skutečnosti dle elektroměrů, jiné oblasti dle zvyklosti - od září jednotná metodika</t>
  </si>
  <si>
    <t>účtování stravenek - plán nadhodnocen, vypočítán dle požadavku odborů na 60-70 Kč/stravenka - jednotně stanoveno na 50 Kč</t>
  </si>
  <si>
    <t>Dodavatelské opravy aut</t>
  </si>
  <si>
    <t>chybí důsledné rozúčtování na střediska - budě dopracováno</t>
  </si>
  <si>
    <t>zvýšené čerpání je způsobeno především překonvertovávaním dát při transformaci do jednotného systému, rozšíření licence</t>
  </si>
  <si>
    <t>pokuta od ČTU za překročení maximální povolené intenzity elektrom. pole - závada odstraněna na náklady servisní firmy</t>
  </si>
  <si>
    <t>nezásahová vozidla - nebylo zapracováno do plánu</t>
  </si>
  <si>
    <t>placeno jednorázovo, tato položka by měla do konce roku kopírovat plán</t>
  </si>
  <si>
    <t>navýšení bude ve 2.pololetí dle schváleného inv. plánu</t>
  </si>
  <si>
    <t>doposud obměna pouze havarijních případů - doplnění výbavy proběhne ve druhém pololetí</t>
  </si>
  <si>
    <t xml:space="preserve">celkovo čerpání materiálu bylo omezeno dle nutných potřeb organizace </t>
  </si>
  <si>
    <t>havárie vozidel  - bude odškodněno pojišťovnami /649/</t>
  </si>
  <si>
    <t>dle rozpisu zvyšování kvalifikace ze zákona, školení v průběhu roku</t>
  </si>
  <si>
    <t>v dotaci chybí schválené dotace ze zastupitelstva a odvod z investičního fondu</t>
  </si>
  <si>
    <t>RLP,RV,RZP (sekundár RLP)</t>
  </si>
  <si>
    <t>RK-27-2005-06, př. 6</t>
  </si>
  <si>
    <t>počet stran: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</si>
</sst>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[Red]\-#,##0\ "/>
    <numFmt numFmtId="170" formatCode="0.0E+00"/>
    <numFmt numFmtId="171" formatCode="h\,mm"/>
    <numFmt numFmtId="172" formatCode="d/m/yy"/>
    <numFmt numFmtId="173" formatCode="mmmm\ yy"/>
    <numFmt numFmtId="174" formatCode="[$-405]d\.\ mmmm\ yyyy"/>
    <numFmt numFmtId="175" formatCode="[$-405]mmmm\ yy;@"/>
    <numFmt numFmtId="176" formatCode="d/m;@"/>
  </numFmts>
  <fonts count="34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sz val="11"/>
      <name val="Arial"/>
      <family val="2"/>
    </font>
    <font>
      <b/>
      <sz val="12"/>
      <color indexed="12"/>
      <name val="Arial CE"/>
      <family val="2"/>
    </font>
    <font>
      <b/>
      <sz val="11"/>
      <color indexed="53"/>
      <name val="Arial CE"/>
      <family val="0"/>
    </font>
    <font>
      <sz val="12"/>
      <name val="Arial CE"/>
      <family val="0"/>
    </font>
    <font>
      <sz val="10"/>
      <color indexed="12"/>
      <name val="Arial CE"/>
      <family val="0"/>
    </font>
    <font>
      <b/>
      <sz val="11"/>
      <color indexed="8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7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 CE"/>
      <family val="0"/>
    </font>
    <font>
      <sz val="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>
      <alignment horizontal="left" vertical="center" indent="2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30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15" fillId="0" borderId="0" xfId="20">
      <alignment/>
      <protection/>
    </xf>
    <xf numFmtId="0" fontId="22" fillId="0" borderId="0" xfId="20" applyFont="1">
      <alignment/>
      <protection/>
    </xf>
    <xf numFmtId="0" fontId="27" fillId="0" borderId="33" xfId="20" applyFont="1" applyBorder="1" applyAlignment="1">
      <alignment horizontal="center" vertical="center"/>
      <protection/>
    </xf>
    <xf numFmtId="0" fontId="27" fillId="0" borderId="18" xfId="20" applyFont="1" applyBorder="1" applyAlignment="1">
      <alignment horizontal="center" vertical="center"/>
      <protection/>
    </xf>
    <xf numFmtId="0" fontId="27" fillId="0" borderId="29" xfId="20" applyFont="1" applyBorder="1" applyAlignment="1">
      <alignment horizontal="center" vertical="center"/>
      <protection/>
    </xf>
    <xf numFmtId="0" fontId="27" fillId="0" borderId="34" xfId="20" applyFont="1" applyBorder="1" applyAlignment="1">
      <alignment horizontal="center" vertical="center" wrapText="1"/>
      <protection/>
    </xf>
    <xf numFmtId="0" fontId="27" fillId="0" borderId="35" xfId="20" applyFont="1" applyBorder="1" applyAlignment="1">
      <alignment horizontal="center" vertical="center" wrapText="1"/>
      <protection/>
    </xf>
    <xf numFmtId="0" fontId="27" fillId="0" borderId="20" xfId="20" applyFont="1" applyBorder="1" applyAlignment="1">
      <alignment horizontal="center" vertical="center"/>
      <protection/>
    </xf>
    <xf numFmtId="0" fontId="27" fillId="0" borderId="35" xfId="20" applyFont="1" applyBorder="1" applyAlignment="1">
      <alignment horizontal="center" vertical="center"/>
      <protection/>
    </xf>
    <xf numFmtId="0" fontId="15" fillId="0" borderId="12" xfId="20" applyBorder="1">
      <alignment/>
      <protection/>
    </xf>
    <xf numFmtId="3" fontId="15" fillId="5" borderId="7" xfId="20" applyNumberFormat="1" applyFill="1" applyBorder="1">
      <alignment/>
      <protection/>
    </xf>
    <xf numFmtId="3" fontId="15" fillId="5" borderId="14" xfId="20" applyNumberFormat="1" applyFill="1" applyBorder="1">
      <alignment/>
      <protection/>
    </xf>
    <xf numFmtId="4" fontId="15" fillId="5" borderId="36" xfId="20" applyNumberFormat="1" applyFill="1" applyBorder="1">
      <alignment/>
      <protection/>
    </xf>
    <xf numFmtId="3" fontId="15" fillId="0" borderId="37" xfId="20" applyNumberFormat="1" applyBorder="1">
      <alignment/>
      <protection/>
    </xf>
    <xf numFmtId="3" fontId="15" fillId="0" borderId="13" xfId="20" applyNumberFormat="1" applyBorder="1">
      <alignment/>
      <protection/>
    </xf>
    <xf numFmtId="4" fontId="15" fillId="0" borderId="36" xfId="20" applyNumberFormat="1" applyBorder="1">
      <alignment/>
      <protection/>
    </xf>
    <xf numFmtId="3" fontId="15" fillId="0" borderId="14" xfId="20" applyNumberFormat="1" applyBorder="1">
      <alignment/>
      <protection/>
    </xf>
    <xf numFmtId="4" fontId="15" fillId="0" borderId="6" xfId="20" applyNumberFormat="1" applyBorder="1">
      <alignment/>
      <protection/>
    </xf>
    <xf numFmtId="0" fontId="15" fillId="0" borderId="12" xfId="20" applyBorder="1" applyAlignment="1">
      <alignment horizontal="left" wrapText="1" indent="1"/>
      <protection/>
    </xf>
    <xf numFmtId="0" fontId="20" fillId="4" borderId="12" xfId="20" applyFont="1" applyFill="1" applyBorder="1" applyAlignment="1">
      <alignment horizontal="left" vertical="center" indent="1"/>
      <protection/>
    </xf>
    <xf numFmtId="0" fontId="17" fillId="4" borderId="12" xfId="20" applyFont="1" applyFill="1" applyBorder="1" applyAlignment="1">
      <alignment horizontal="left" vertical="center" indent="1"/>
      <protection/>
    </xf>
    <xf numFmtId="3" fontId="20" fillId="5" borderId="7" xfId="20" applyNumberFormat="1" applyFont="1" applyFill="1" applyBorder="1" applyAlignment="1">
      <alignment vertical="center"/>
      <protection/>
    </xf>
    <xf numFmtId="3" fontId="20" fillId="5" borderId="14" xfId="20" applyNumberFormat="1" applyFont="1" applyFill="1" applyBorder="1" applyAlignment="1">
      <alignment vertical="center"/>
      <protection/>
    </xf>
    <xf numFmtId="4" fontId="19" fillId="5" borderId="36" xfId="20" applyNumberFormat="1" applyFont="1" applyFill="1" applyBorder="1" applyAlignment="1">
      <alignment vertical="center"/>
      <protection/>
    </xf>
    <xf numFmtId="3" fontId="20" fillId="4" borderId="37" xfId="20" applyNumberFormat="1" applyFont="1" applyFill="1" applyBorder="1" applyAlignment="1">
      <alignment vertical="center"/>
      <protection/>
    </xf>
    <xf numFmtId="3" fontId="20" fillId="4" borderId="13" xfId="20" applyNumberFormat="1" applyFont="1" applyFill="1" applyBorder="1" applyAlignment="1">
      <alignment vertical="center"/>
      <protection/>
    </xf>
    <xf numFmtId="4" fontId="20" fillId="4" borderId="36" xfId="20" applyNumberFormat="1" applyFont="1" applyFill="1" applyBorder="1" applyAlignment="1">
      <alignment vertical="center"/>
      <protection/>
    </xf>
    <xf numFmtId="3" fontId="20" fillId="4" borderId="14" xfId="20" applyNumberFormat="1" applyFont="1" applyFill="1" applyBorder="1" applyAlignment="1">
      <alignment vertical="center"/>
      <protection/>
    </xf>
    <xf numFmtId="4" fontId="20" fillId="4" borderId="6" xfId="20" applyNumberFormat="1" applyFont="1" applyFill="1" applyBorder="1" applyAlignment="1">
      <alignment vertical="center"/>
      <protection/>
    </xf>
    <xf numFmtId="1" fontId="20" fillId="4" borderId="12" xfId="20" applyNumberFormat="1" applyFont="1" applyFill="1" applyBorder="1" applyAlignment="1">
      <alignment horizontal="left" vertical="center" indent="1"/>
      <protection/>
    </xf>
    <xf numFmtId="4" fontId="20" fillId="5" borderId="36" xfId="20" applyNumberFormat="1" applyFont="1" applyFill="1" applyBorder="1" applyAlignment="1">
      <alignment vertical="center"/>
      <protection/>
    </xf>
    <xf numFmtId="1" fontId="29" fillId="6" borderId="16" xfId="20" applyNumberFormat="1" applyFont="1" applyFill="1" applyBorder="1" applyAlignment="1">
      <alignment vertical="center"/>
      <protection/>
    </xf>
    <xf numFmtId="0" fontId="30" fillId="6" borderId="16" xfId="20" applyFont="1" applyFill="1" applyBorder="1" applyAlignment="1">
      <alignment horizontal="left" vertical="center" wrapText="1" indent="1"/>
      <protection/>
    </xf>
    <xf numFmtId="3" fontId="22" fillId="5" borderId="30" xfId="20" applyNumberFormat="1" applyFont="1" applyFill="1" applyBorder="1" applyAlignment="1">
      <alignment vertical="center"/>
      <protection/>
    </xf>
    <xf numFmtId="3" fontId="22" fillId="5" borderId="38" xfId="20" applyNumberFormat="1" applyFont="1" applyFill="1" applyBorder="1" applyAlignment="1">
      <alignment vertical="center"/>
      <protection/>
    </xf>
    <xf numFmtId="4" fontId="22" fillId="5" borderId="39" xfId="20" applyNumberFormat="1" applyFont="1" applyFill="1" applyBorder="1" applyAlignment="1">
      <alignment vertical="center"/>
      <protection/>
    </xf>
    <xf numFmtId="3" fontId="18" fillId="6" borderId="40" xfId="20" applyNumberFormat="1" applyFont="1" applyFill="1" applyBorder="1" applyAlignment="1">
      <alignment vertical="center"/>
      <protection/>
    </xf>
    <xf numFmtId="3" fontId="18" fillId="6" borderId="41" xfId="20" applyNumberFormat="1" applyFont="1" applyFill="1" applyBorder="1" applyAlignment="1">
      <alignment vertical="center"/>
      <protection/>
    </xf>
    <xf numFmtId="4" fontId="18" fillId="6" borderId="39" xfId="20" applyNumberFormat="1" applyFont="1" applyFill="1" applyBorder="1" applyAlignment="1">
      <alignment vertical="center"/>
      <protection/>
    </xf>
    <xf numFmtId="3" fontId="18" fillId="6" borderId="38" xfId="20" applyNumberFormat="1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7" borderId="42" xfId="0" applyFont="1" applyFill="1" applyBorder="1" applyAlignment="1">
      <alignment vertical="center"/>
    </xf>
    <xf numFmtId="0" fontId="2" fillId="7" borderId="43" xfId="0" applyFont="1" applyFill="1" applyBorder="1" applyAlignment="1">
      <alignment vertical="center"/>
    </xf>
    <xf numFmtId="4" fontId="15" fillId="0" borderId="44" xfId="20" applyNumberFormat="1" applyBorder="1">
      <alignment/>
      <protection/>
    </xf>
    <xf numFmtId="4" fontId="20" fillId="4" borderId="44" xfId="20" applyNumberFormat="1" applyFont="1" applyFill="1" applyBorder="1" applyAlignment="1">
      <alignment vertical="center"/>
      <protection/>
    </xf>
    <xf numFmtId="4" fontId="18" fillId="6" borderId="45" xfId="20" applyNumberFormat="1" applyFont="1" applyFill="1" applyBorder="1" applyAlignment="1">
      <alignment vertical="center"/>
      <protection/>
    </xf>
    <xf numFmtId="0" fontId="17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horizontal="center"/>
      <protection/>
    </xf>
    <xf numFmtId="0" fontId="15" fillId="0" borderId="12" xfId="20" applyBorder="1" applyAlignment="1">
      <alignment vertical="center"/>
      <protection/>
    </xf>
    <xf numFmtId="0" fontId="15" fillId="0" borderId="12" xfId="20" applyBorder="1" applyAlignment="1">
      <alignment horizontal="left" vertical="center" indent="1"/>
      <protection/>
    </xf>
    <xf numFmtId="3" fontId="15" fillId="5" borderId="7" xfId="20" applyNumberFormat="1" applyFill="1" applyBorder="1" applyAlignment="1">
      <alignment vertical="center"/>
      <protection/>
    </xf>
    <xf numFmtId="3" fontId="15" fillId="5" borderId="14" xfId="20" applyNumberFormat="1" applyFill="1" applyBorder="1" applyAlignment="1">
      <alignment vertical="center"/>
      <protection/>
    </xf>
    <xf numFmtId="4" fontId="15" fillId="5" borderId="36" xfId="20" applyNumberFormat="1" applyFill="1" applyBorder="1" applyAlignment="1">
      <alignment vertical="center"/>
      <protection/>
    </xf>
    <xf numFmtId="3" fontId="15" fillId="0" borderId="37" xfId="20" applyNumberFormat="1" applyBorder="1" applyAlignment="1">
      <alignment vertical="center"/>
      <protection/>
    </xf>
    <xf numFmtId="3" fontId="15" fillId="0" borderId="13" xfId="20" applyNumberFormat="1" applyBorder="1" applyAlignment="1">
      <alignment vertical="center"/>
      <protection/>
    </xf>
    <xf numFmtId="4" fontId="15" fillId="0" borderId="36" xfId="20" applyNumberFormat="1" applyBorder="1" applyAlignment="1">
      <alignment vertical="center"/>
      <protection/>
    </xf>
    <xf numFmtId="3" fontId="15" fillId="0" borderId="14" xfId="20" applyNumberFormat="1" applyBorder="1" applyAlignment="1">
      <alignment vertical="center"/>
      <protection/>
    </xf>
    <xf numFmtId="4" fontId="15" fillId="0" borderId="6" xfId="20" applyNumberFormat="1" applyBorder="1" applyAlignment="1">
      <alignment vertical="center"/>
      <protection/>
    </xf>
    <xf numFmtId="4" fontId="15" fillId="0" borderId="44" xfId="20" applyNumberFormat="1" applyBorder="1" applyAlignment="1">
      <alignment vertical="center"/>
      <protection/>
    </xf>
    <xf numFmtId="0" fontId="15" fillId="0" borderId="0" xfId="20" applyAlignment="1">
      <alignment vertical="center"/>
      <protection/>
    </xf>
    <xf numFmtId="0" fontId="19" fillId="0" borderId="12" xfId="20" applyFont="1" applyBorder="1" applyAlignment="1">
      <alignment vertical="center"/>
      <protection/>
    </xf>
    <xf numFmtId="0" fontId="19" fillId="0" borderId="12" xfId="20" applyFont="1" applyBorder="1" applyAlignment="1">
      <alignment horizontal="left" vertical="center" indent="1"/>
      <protection/>
    </xf>
    <xf numFmtId="3" fontId="19" fillId="5" borderId="7" xfId="20" applyNumberFormat="1" applyFont="1" applyFill="1" applyBorder="1" applyAlignment="1">
      <alignment vertical="center"/>
      <protection/>
    </xf>
    <xf numFmtId="3" fontId="19" fillId="5" borderId="14" xfId="20" applyNumberFormat="1" applyFont="1" applyFill="1" applyBorder="1" applyAlignment="1">
      <alignment vertical="center"/>
      <protection/>
    </xf>
    <xf numFmtId="3" fontId="19" fillId="0" borderId="37" xfId="20" applyNumberFormat="1" applyFont="1" applyBorder="1" applyAlignment="1">
      <alignment vertical="center"/>
      <protection/>
    </xf>
    <xf numFmtId="3" fontId="19" fillId="0" borderId="13" xfId="20" applyNumberFormat="1" applyFont="1" applyBorder="1" applyAlignment="1">
      <alignment vertical="center"/>
      <protection/>
    </xf>
    <xf numFmtId="4" fontId="19" fillId="0" borderId="36" xfId="20" applyNumberFormat="1" applyFont="1" applyBorder="1" applyAlignment="1">
      <alignment vertical="center"/>
      <protection/>
    </xf>
    <xf numFmtId="3" fontId="19" fillId="0" borderId="14" xfId="20" applyNumberFormat="1" applyFont="1" applyBorder="1" applyAlignment="1">
      <alignment vertical="center"/>
      <protection/>
    </xf>
    <xf numFmtId="4" fontId="19" fillId="0" borderId="6" xfId="20" applyNumberFormat="1" applyFont="1" applyBorder="1" applyAlignment="1">
      <alignment vertical="center"/>
      <protection/>
    </xf>
    <xf numFmtId="4" fontId="19" fillId="0" borderId="44" xfId="20" applyNumberFormat="1" applyFont="1" applyBorder="1" applyAlignment="1">
      <alignment vertical="center"/>
      <protection/>
    </xf>
    <xf numFmtId="0" fontId="15" fillId="0" borderId="12" xfId="20" applyBorder="1" applyAlignment="1">
      <alignment horizontal="left" vertical="center" wrapText="1" indent="1"/>
      <protection/>
    </xf>
    <xf numFmtId="0" fontId="15" fillId="0" borderId="12" xfId="20" applyNumberFormat="1" applyBorder="1" applyAlignment="1">
      <alignment vertical="center"/>
      <protection/>
    </xf>
    <xf numFmtId="1" fontId="19" fillId="0" borderId="12" xfId="20" applyNumberFormat="1" applyFont="1" applyBorder="1" applyAlignment="1">
      <alignment horizontal="right" vertical="center"/>
      <protection/>
    </xf>
    <xf numFmtId="1" fontId="15" fillId="0" borderId="12" xfId="20" applyNumberFormat="1" applyBorder="1" applyAlignment="1">
      <alignment vertical="center"/>
      <protection/>
    </xf>
    <xf numFmtId="3" fontId="15" fillId="8" borderId="37" xfId="20" applyNumberFormat="1" applyFill="1" applyBorder="1" applyAlignment="1">
      <alignment vertical="center"/>
      <protection/>
    </xf>
    <xf numFmtId="3" fontId="15" fillId="8" borderId="13" xfId="20" applyNumberFormat="1" applyFill="1" applyBorder="1" applyAlignment="1">
      <alignment vertical="center"/>
      <protection/>
    </xf>
    <xf numFmtId="1" fontId="15" fillId="0" borderId="12" xfId="20" applyNumberFormat="1" applyBorder="1" applyAlignment="1">
      <alignment horizontal="right" vertical="center"/>
      <protection/>
    </xf>
    <xf numFmtId="3" fontId="15" fillId="8" borderId="14" xfId="20" applyNumberFormat="1" applyFill="1" applyBorder="1" applyAlignment="1">
      <alignment vertical="center"/>
      <protection/>
    </xf>
    <xf numFmtId="1" fontId="19" fillId="0" borderId="12" xfId="20" applyNumberFormat="1" applyFont="1" applyBorder="1" applyAlignment="1">
      <alignment vertical="center"/>
      <protection/>
    </xf>
    <xf numFmtId="0" fontId="21" fillId="0" borderId="0" xfId="20" applyFont="1" applyAlignment="1">
      <alignment vertical="center"/>
      <protection/>
    </xf>
    <xf numFmtId="0" fontId="15" fillId="0" borderId="23" xfId="20" applyBorder="1" applyAlignment="1">
      <alignment vertical="center"/>
      <protection/>
    </xf>
    <xf numFmtId="0" fontId="15" fillId="0" borderId="23" xfId="20" applyBorder="1" applyAlignment="1">
      <alignment horizontal="left" vertical="center" indent="1"/>
      <protection/>
    </xf>
    <xf numFmtId="3" fontId="15" fillId="5" borderId="8" xfId="20" applyNumberFormat="1" applyFill="1" applyBorder="1" applyAlignment="1">
      <alignment vertical="center"/>
      <protection/>
    </xf>
    <xf numFmtId="3" fontId="15" fillId="5" borderId="25" xfId="20" applyNumberFormat="1" applyFill="1" applyBorder="1" applyAlignment="1">
      <alignment vertical="center"/>
      <protection/>
    </xf>
    <xf numFmtId="4" fontId="15" fillId="5" borderId="15" xfId="20" applyNumberFormat="1" applyFill="1" applyBorder="1" applyAlignment="1">
      <alignment vertical="center"/>
      <protection/>
    </xf>
    <xf numFmtId="3" fontId="15" fillId="0" borderId="9" xfId="20" applyNumberFormat="1" applyBorder="1" applyAlignment="1">
      <alignment vertical="center"/>
      <protection/>
    </xf>
    <xf numFmtId="3" fontId="15" fillId="0" borderId="24" xfId="20" applyNumberFormat="1" applyBorder="1" applyAlignment="1">
      <alignment vertical="center"/>
      <protection/>
    </xf>
    <xf numFmtId="4" fontId="15" fillId="0" borderId="10" xfId="20" applyNumberFormat="1" applyBorder="1" applyAlignment="1">
      <alignment vertical="center"/>
      <protection/>
    </xf>
    <xf numFmtId="3" fontId="15" fillId="0" borderId="25" xfId="20" applyNumberFormat="1" applyBorder="1" applyAlignment="1">
      <alignment vertical="center"/>
      <protection/>
    </xf>
    <xf numFmtId="4" fontId="15" fillId="0" borderId="15" xfId="20" applyNumberFormat="1" applyBorder="1" applyAlignment="1">
      <alignment vertical="center"/>
      <protection/>
    </xf>
    <xf numFmtId="4" fontId="15" fillId="0" borderId="26" xfId="20" applyNumberFormat="1" applyBorder="1" applyAlignment="1">
      <alignment vertical="center"/>
      <protection/>
    </xf>
    <xf numFmtId="4" fontId="15" fillId="0" borderId="44" xfId="20" applyNumberFormat="1" applyFont="1" applyBorder="1" applyAlignment="1">
      <alignment vertical="center"/>
      <protection/>
    </xf>
    <xf numFmtId="3" fontId="2" fillId="0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2" fillId="0" borderId="49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30" xfId="0" applyBorder="1" applyAlignment="1">
      <alignment vertical="center"/>
    </xf>
    <xf numFmtId="4" fontId="13" fillId="3" borderId="2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25" fillId="5" borderId="53" xfId="20" applyFont="1" applyFill="1" applyBorder="1" applyAlignment="1">
      <alignment horizontal="center" vertical="center" wrapText="1"/>
      <protection/>
    </xf>
    <xf numFmtId="0" fontId="15" fillId="0" borderId="54" xfId="20" applyBorder="1" applyAlignment="1">
      <alignment horizontal="center" vertical="center" wrapText="1"/>
      <protection/>
    </xf>
    <xf numFmtId="0" fontId="15" fillId="0" borderId="20" xfId="20" applyBorder="1" applyAlignment="1">
      <alignment horizontal="center" vertical="center" wrapText="1"/>
      <protection/>
    </xf>
    <xf numFmtId="0" fontId="28" fillId="0" borderId="2" xfId="20" applyFont="1" applyBorder="1" applyAlignment="1">
      <alignment/>
      <protection/>
    </xf>
    <xf numFmtId="0" fontId="17" fillId="0" borderId="49" xfId="20" applyFont="1" applyBorder="1" applyAlignment="1">
      <alignment horizontal="center" vertical="center" wrapText="1"/>
      <protection/>
    </xf>
    <xf numFmtId="0" fontId="17" fillId="0" borderId="55" xfId="20" applyFont="1" applyBorder="1" applyAlignment="1">
      <alignment horizontal="center" vertical="center" wrapText="1"/>
      <protection/>
    </xf>
    <xf numFmtId="0" fontId="17" fillId="0" borderId="50" xfId="20" applyFont="1" applyBorder="1" applyAlignment="1">
      <alignment horizontal="center" vertical="center" wrapText="1"/>
      <protection/>
    </xf>
    <xf numFmtId="0" fontId="17" fillId="0" borderId="49" xfId="20" applyFont="1" applyBorder="1" applyAlignment="1">
      <alignment horizontal="center" vertical="center"/>
      <protection/>
    </xf>
    <xf numFmtId="0" fontId="17" fillId="0" borderId="55" xfId="20" applyFont="1" applyBorder="1" applyAlignment="1">
      <alignment horizontal="center" vertical="center"/>
      <protection/>
    </xf>
    <xf numFmtId="0" fontId="17" fillId="0" borderId="50" xfId="20" applyFont="1" applyBorder="1" applyAlignment="1">
      <alignment horizontal="center" vertical="center"/>
      <protection/>
    </xf>
    <xf numFmtId="0" fontId="17" fillId="0" borderId="56" xfId="20" applyFont="1" applyBorder="1" applyAlignment="1">
      <alignment horizontal="center" vertical="center" wrapText="1"/>
      <protection/>
    </xf>
    <xf numFmtId="0" fontId="24" fillId="0" borderId="12" xfId="20" applyFont="1" applyBorder="1" applyAlignment="1">
      <alignment horizontal="center" vertical="center" wrapText="1"/>
      <protection/>
    </xf>
    <xf numFmtId="0" fontId="15" fillId="0" borderId="12" xfId="20" applyBorder="1" applyAlignment="1">
      <alignment horizontal="center" vertical="center" wrapText="1"/>
      <protection/>
    </xf>
    <xf numFmtId="0" fontId="15" fillId="0" borderId="16" xfId="20" applyBorder="1" applyAlignment="1">
      <alignment horizontal="center" vertical="center" wrapText="1"/>
      <protection/>
    </xf>
    <xf numFmtId="0" fontId="23" fillId="0" borderId="21" xfId="20" applyFont="1" applyBorder="1" applyAlignment="1">
      <alignment horizont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7" fillId="0" borderId="5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51" xfId="20" applyFont="1" applyBorder="1" applyAlignment="1">
      <alignment vertical="center" wrapText="1"/>
      <protection/>
    </xf>
    <xf numFmtId="0" fontId="20" fillId="0" borderId="59" xfId="20" applyFont="1" applyBorder="1" applyAlignment="1">
      <alignment vertical="center" wrapText="1"/>
      <protection/>
    </xf>
    <xf numFmtId="0" fontId="32" fillId="0" borderId="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15" fillId="0" borderId="49" xfId="20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17" fillId="0" borderId="51" xfId="20" applyFont="1" applyBorder="1" applyAlignment="1">
      <alignment horizontal="center" vertical="center"/>
      <protection/>
    </xf>
    <xf numFmtId="0" fontId="17" fillId="0" borderId="62" xfId="20" applyFont="1" applyBorder="1" applyAlignment="1">
      <alignment horizontal="center" vertical="center"/>
      <protection/>
    </xf>
    <xf numFmtId="0" fontId="17" fillId="0" borderId="59" xfId="20" applyFont="1" applyBorder="1" applyAlignment="1">
      <alignment horizontal="center" vertical="center"/>
      <protection/>
    </xf>
    <xf numFmtId="0" fontId="22" fillId="5" borderId="63" xfId="20" applyFont="1" applyFill="1" applyBorder="1" applyAlignment="1">
      <alignment horizontal="center" vertical="center" wrapText="1"/>
      <protection/>
    </xf>
    <xf numFmtId="0" fontId="22" fillId="5" borderId="64" xfId="20" applyFont="1" applyFill="1" applyBorder="1" applyAlignment="1">
      <alignment horizontal="center" vertical="center" wrapText="1"/>
      <protection/>
    </xf>
    <xf numFmtId="0" fontId="22" fillId="5" borderId="53" xfId="20" applyFont="1" applyFill="1" applyBorder="1" applyAlignment="1">
      <alignment horizontal="center" vertical="center" wrapText="1"/>
      <protection/>
    </xf>
    <xf numFmtId="0" fontId="25" fillId="5" borderId="43" xfId="20" applyFont="1" applyFill="1" applyBorder="1" applyAlignment="1">
      <alignment horizontal="center" vertical="center" wrapText="1"/>
      <protection/>
    </xf>
    <xf numFmtId="0" fontId="26" fillId="0" borderId="37" xfId="20" applyFont="1" applyBorder="1" applyAlignment="1">
      <alignment horizontal="center" vertical="center" wrapText="1"/>
      <protection/>
    </xf>
    <xf numFmtId="0" fontId="26" fillId="0" borderId="40" xfId="20" applyFont="1" applyBorder="1" applyAlignment="1">
      <alignment horizontal="center" vertical="center" wrapText="1"/>
      <protection/>
    </xf>
    <xf numFmtId="0" fontId="25" fillId="5" borderId="65" xfId="20" applyFont="1" applyFill="1" applyBorder="1" applyAlignment="1">
      <alignment horizontal="center" vertical="center" wrapText="1"/>
      <protection/>
    </xf>
    <xf numFmtId="0" fontId="26" fillId="0" borderId="14" xfId="20" applyFont="1" applyBorder="1" applyAlignment="1">
      <alignment horizontal="center" vertical="center" wrapText="1"/>
      <protection/>
    </xf>
    <xf numFmtId="0" fontId="26" fillId="0" borderId="38" xfId="20" applyFont="1" applyBorder="1" applyAlignment="1">
      <alignment horizontal="center" vertical="center" wrapText="1"/>
      <protection/>
    </xf>
    <xf numFmtId="0" fontId="31" fillId="0" borderId="7" xfId="20" applyFont="1" applyBorder="1" applyAlignment="1">
      <alignment vertical="center"/>
      <protection/>
    </xf>
    <xf numFmtId="0" fontId="33" fillId="0" borderId="36" xfId="0" applyFont="1" applyBorder="1" applyAlignment="1">
      <alignment vertical="center"/>
    </xf>
    <xf numFmtId="0" fontId="15" fillId="0" borderId="7" xfId="20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31" fillId="0" borderId="19" xfId="20" applyFont="1" applyBorder="1" applyAlignment="1">
      <alignment vertical="center" wrapText="1"/>
      <protection/>
    </xf>
    <xf numFmtId="0" fontId="33" fillId="0" borderId="66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1" fillId="0" borderId="7" xfId="20" applyFont="1" applyBorder="1" applyAlignment="1">
      <alignment vertical="center" wrapText="1"/>
      <protection/>
    </xf>
    <xf numFmtId="0" fontId="33" fillId="0" borderId="36" xfId="0" applyFont="1" applyBorder="1" applyAlignment="1">
      <alignment vertical="center" wrapText="1"/>
    </xf>
    <xf numFmtId="0" fontId="15" fillId="0" borderId="7" xfId="20" applyBorder="1" applyAlignment="1">
      <alignment/>
      <protection/>
    </xf>
    <xf numFmtId="0" fontId="0" fillId="0" borderId="36" xfId="0" applyBorder="1" applyAlignment="1">
      <alignment/>
    </xf>
    <xf numFmtId="0" fontId="15" fillId="4" borderId="7" xfId="20" applyFill="1" applyBorder="1" applyAlignment="1">
      <alignment vertical="center"/>
      <protection/>
    </xf>
    <xf numFmtId="0" fontId="0" fillId="4" borderId="36" xfId="0" applyFill="1" applyBorder="1" applyAlignment="1">
      <alignment vertical="center"/>
    </xf>
    <xf numFmtId="0" fontId="15" fillId="6" borderId="30" xfId="20" applyFill="1" applyBorder="1" applyAlignment="1">
      <alignment vertical="center"/>
      <protection/>
    </xf>
    <xf numFmtId="0" fontId="0" fillId="6" borderId="32" xfId="0" applyFill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ozklad skutečnosti k 30. 6. 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workbookViewId="0" topLeftCell="I1">
      <selection activeCell="O6" sqref="O6"/>
    </sheetView>
  </sheetViews>
  <sheetFormatPr defaultColWidth="9.00390625" defaultRowHeight="12.75"/>
  <cols>
    <col min="1" max="1" width="35.375" style="0" customWidth="1"/>
    <col min="2" max="11" width="14.75390625" style="0" customWidth="1"/>
    <col min="12" max="12" width="17.75390625" style="0" customWidth="1"/>
    <col min="13" max="13" width="13.875" style="0" customWidth="1"/>
  </cols>
  <sheetData>
    <row r="1" ht="21.75" customHeight="1">
      <c r="M1" s="174" t="s">
        <v>161</v>
      </c>
    </row>
    <row r="2" spans="1:13" ht="19.5" customHeight="1">
      <c r="A2" s="176" t="s">
        <v>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4" t="s">
        <v>162</v>
      </c>
    </row>
    <row r="3" ht="4.5" customHeight="1" hidden="1"/>
    <row r="4" spans="1:12" s="1" customFormat="1" ht="19.5" customHeight="1">
      <c r="A4" s="175" t="s">
        <v>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s="1" customFormat="1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" t="s">
        <v>27</v>
      </c>
    </row>
    <row r="6" spans="1:13" s="13" customFormat="1" ht="19.5" customHeight="1">
      <c r="A6" s="185" t="s">
        <v>22</v>
      </c>
      <c r="B6" s="181" t="s">
        <v>2</v>
      </c>
      <c r="C6" s="182"/>
      <c r="D6" s="181" t="s">
        <v>3</v>
      </c>
      <c r="E6" s="182"/>
      <c r="F6" s="181" t="s">
        <v>25</v>
      </c>
      <c r="G6" s="182"/>
      <c r="H6" s="181" t="s">
        <v>4</v>
      </c>
      <c r="I6" s="182"/>
      <c r="J6" s="181" t="s">
        <v>24</v>
      </c>
      <c r="K6" s="182"/>
      <c r="L6" s="181" t="s">
        <v>5</v>
      </c>
      <c r="M6" s="182"/>
    </row>
    <row r="7" spans="1:13" s="16" customFormat="1" ht="31.5" customHeight="1">
      <c r="A7" s="186"/>
      <c r="B7" s="14" t="s">
        <v>23</v>
      </c>
      <c r="C7" s="15" t="s">
        <v>34</v>
      </c>
      <c r="D7" s="14" t="s">
        <v>23</v>
      </c>
      <c r="E7" s="15" t="s">
        <v>34</v>
      </c>
      <c r="F7" s="14" t="s">
        <v>23</v>
      </c>
      <c r="G7" s="15" t="s">
        <v>34</v>
      </c>
      <c r="H7" s="14" t="s">
        <v>23</v>
      </c>
      <c r="I7" s="15" t="s">
        <v>34</v>
      </c>
      <c r="J7" s="14" t="s">
        <v>23</v>
      </c>
      <c r="K7" s="15" t="s">
        <v>34</v>
      </c>
      <c r="L7" s="14" t="s">
        <v>23</v>
      </c>
      <c r="M7" s="15" t="s">
        <v>34</v>
      </c>
    </row>
    <row r="8" spans="1:13" s="18" customFormat="1" ht="23.25" customHeight="1">
      <c r="A8" s="17" t="s">
        <v>35</v>
      </c>
      <c r="B8" s="183">
        <v>84.13</v>
      </c>
      <c r="C8" s="184"/>
      <c r="D8" s="183">
        <v>33.96</v>
      </c>
      <c r="E8" s="184"/>
      <c r="F8" s="183">
        <v>55.65</v>
      </c>
      <c r="G8" s="184"/>
      <c r="H8" s="183">
        <v>48.93</v>
      </c>
      <c r="I8" s="184"/>
      <c r="J8" s="183">
        <v>51.79</v>
      </c>
      <c r="K8" s="184"/>
      <c r="L8" s="187">
        <f>SUM(B8:K8)</f>
        <v>274.46000000000004</v>
      </c>
      <c r="M8" s="184"/>
    </row>
    <row r="9" spans="1:13" s="12" customFormat="1" ht="24.75" customHeight="1">
      <c r="A9" s="19" t="s">
        <v>23</v>
      </c>
      <c r="B9" s="20">
        <v>12035442</v>
      </c>
      <c r="C9" s="21">
        <f>+IF($B$8&gt;0,B9/$B$8/6,0)</f>
        <v>23842.94544157851</v>
      </c>
      <c r="D9" s="20">
        <v>4503044</v>
      </c>
      <c r="E9" s="21">
        <f>+IF($D$8&gt;0,D9/$D$8/6,0)</f>
        <v>22099.744797801333</v>
      </c>
      <c r="F9" s="20">
        <v>8405726</v>
      </c>
      <c r="G9" s="21">
        <f>+IF($F$8&gt;0,F9/$F$8/6,0)</f>
        <v>25174.381551362687</v>
      </c>
      <c r="H9" s="20">
        <v>6772483</v>
      </c>
      <c r="I9" s="21">
        <f>+IF($H$8&gt;0,H9/$H$8/6,0)</f>
        <v>23068.611622045097</v>
      </c>
      <c r="J9" s="20">
        <v>7266767</v>
      </c>
      <c r="K9" s="21">
        <f>+IF($J$8&gt;0,J9/$J$8/6,0)</f>
        <v>23385.360751753877</v>
      </c>
      <c r="L9" s="173">
        <v>38983462</v>
      </c>
      <c r="M9" s="22">
        <f>+IF($L$8&gt;0,L9/$L$8/6,0)</f>
        <v>23672.82542689888</v>
      </c>
    </row>
    <row r="10" spans="1:13" s="12" customFormat="1" ht="15" customHeight="1">
      <c r="A10" s="177" t="s">
        <v>8</v>
      </c>
      <c r="B10" s="178"/>
      <c r="C10" s="178"/>
      <c r="D10" s="179"/>
      <c r="E10" s="179"/>
      <c r="F10" s="179"/>
      <c r="G10" s="179"/>
      <c r="H10" s="179"/>
      <c r="I10" s="179"/>
      <c r="J10" s="180"/>
      <c r="K10" s="180"/>
      <c r="L10" s="179"/>
      <c r="M10" s="23"/>
    </row>
    <row r="11" spans="1:13" s="12" customFormat="1" ht="24.75" customHeight="1">
      <c r="A11" s="24" t="s">
        <v>13</v>
      </c>
      <c r="B11" s="25">
        <v>6570650</v>
      </c>
      <c r="C11" s="21">
        <f aca="true" t="shared" si="0" ref="C11:C21">+IF($B$8&gt;0,B11/$B$8/6,0)</f>
        <v>13016.85882958913</v>
      </c>
      <c r="D11" s="26">
        <v>2733771</v>
      </c>
      <c r="E11" s="21">
        <f aca="true" t="shared" si="1" ref="E11:E21">+IF($D$8&gt;0,D11/$D$8/6,0)</f>
        <v>13416.62249705536</v>
      </c>
      <c r="F11" s="26">
        <v>4643781</v>
      </c>
      <c r="G11" s="21">
        <f aca="true" t="shared" si="2" ref="G11:G21">+IF($F$8&gt;0,F11/$F$8/6,0)</f>
        <v>13907.69991015274</v>
      </c>
      <c r="H11" s="27">
        <v>3534174</v>
      </c>
      <c r="I11" s="21">
        <f aca="true" t="shared" si="3" ref="I11:I21">+IF($H$8&gt;0,H11/$H$8/6,0)</f>
        <v>12038.197424892705</v>
      </c>
      <c r="J11" s="28">
        <v>3956586</v>
      </c>
      <c r="K11" s="22">
        <f aca="true" t="shared" si="4" ref="K11:K21">+IF($J$8&gt;0,J11/$J$8/6,0)</f>
        <v>12732.786252172235</v>
      </c>
      <c r="L11" s="28">
        <v>21438962</v>
      </c>
      <c r="M11" s="22">
        <f aca="true" t="shared" si="5" ref="M11:M21">+IF($L$8&gt;0,L11/$L$8/6,0)</f>
        <v>13018.874638684445</v>
      </c>
    </row>
    <row r="12" spans="1:13" s="12" customFormat="1" ht="24.75" customHeight="1">
      <c r="A12" s="24" t="s">
        <v>14</v>
      </c>
      <c r="B12" s="25">
        <v>246080</v>
      </c>
      <c r="C12" s="21">
        <f t="shared" si="0"/>
        <v>487.4995047347359</v>
      </c>
      <c r="D12" s="26">
        <v>33866</v>
      </c>
      <c r="E12" s="21">
        <f t="shared" si="1"/>
        <v>166.2053396152336</v>
      </c>
      <c r="F12" s="26">
        <v>39273</v>
      </c>
      <c r="G12" s="21">
        <f t="shared" si="2"/>
        <v>117.61904761904763</v>
      </c>
      <c r="H12" s="27">
        <v>39493</v>
      </c>
      <c r="I12" s="21">
        <f t="shared" si="3"/>
        <v>134.52210641051843</v>
      </c>
      <c r="J12" s="28">
        <v>37863</v>
      </c>
      <c r="K12" s="29">
        <f t="shared" si="4"/>
        <v>121.84784707472484</v>
      </c>
      <c r="L12" s="28">
        <v>396575</v>
      </c>
      <c r="M12" s="29">
        <f t="shared" si="5"/>
        <v>240.8213704486385</v>
      </c>
    </row>
    <row r="13" spans="1:13" s="12" customFormat="1" ht="24.75" customHeight="1">
      <c r="A13" s="24" t="s">
        <v>21</v>
      </c>
      <c r="B13" s="25">
        <v>568009</v>
      </c>
      <c r="C13" s="21">
        <f t="shared" si="0"/>
        <v>1125.2605095289039</v>
      </c>
      <c r="D13" s="26">
        <v>321734</v>
      </c>
      <c r="E13" s="21">
        <f t="shared" si="1"/>
        <v>1578.9850804868472</v>
      </c>
      <c r="F13" s="26">
        <v>532437</v>
      </c>
      <c r="G13" s="21">
        <f t="shared" si="2"/>
        <v>1594.6001796945193</v>
      </c>
      <c r="H13" s="27">
        <v>474890</v>
      </c>
      <c r="I13" s="21">
        <f t="shared" si="3"/>
        <v>1617.5829416172764</v>
      </c>
      <c r="J13" s="28">
        <v>492799</v>
      </c>
      <c r="K13" s="29">
        <f t="shared" si="4"/>
        <v>1585.8885241681148</v>
      </c>
      <c r="L13" s="28">
        <v>2389869</v>
      </c>
      <c r="M13" s="29">
        <f t="shared" si="5"/>
        <v>1451.255192013408</v>
      </c>
    </row>
    <row r="14" spans="1:13" s="12" customFormat="1" ht="24.75" customHeight="1">
      <c r="A14" s="24" t="s">
        <v>15</v>
      </c>
      <c r="B14" s="25">
        <v>500541</v>
      </c>
      <c r="C14" s="21">
        <f t="shared" si="0"/>
        <v>991.6022821823368</v>
      </c>
      <c r="D14" s="26">
        <v>134142</v>
      </c>
      <c r="E14" s="21">
        <f t="shared" si="1"/>
        <v>658.3333333333334</v>
      </c>
      <c r="F14" s="26">
        <v>155202</v>
      </c>
      <c r="G14" s="21">
        <f t="shared" si="2"/>
        <v>464.8158131176999</v>
      </c>
      <c r="H14" s="27">
        <v>232316</v>
      </c>
      <c r="I14" s="21">
        <f t="shared" si="3"/>
        <v>791.3209346685741</v>
      </c>
      <c r="J14" s="28">
        <v>553848</v>
      </c>
      <c r="K14" s="29">
        <f t="shared" si="4"/>
        <v>1782.3518053678317</v>
      </c>
      <c r="L14" s="28">
        <v>1576049</v>
      </c>
      <c r="M14" s="29">
        <f t="shared" si="5"/>
        <v>957.0605309820495</v>
      </c>
    </row>
    <row r="15" spans="1:13" s="12" customFormat="1" ht="24.75" customHeight="1">
      <c r="A15" s="24" t="s">
        <v>16</v>
      </c>
      <c r="B15" s="25">
        <v>79406</v>
      </c>
      <c r="C15" s="21">
        <f t="shared" si="0"/>
        <v>157.30813423669719</v>
      </c>
      <c r="D15" s="26">
        <v>77505</v>
      </c>
      <c r="E15" s="21">
        <f t="shared" si="1"/>
        <v>380.3739693757361</v>
      </c>
      <c r="F15" s="26">
        <v>19647</v>
      </c>
      <c r="G15" s="21">
        <f t="shared" si="2"/>
        <v>58.84097035040431</v>
      </c>
      <c r="H15" s="27">
        <v>837</v>
      </c>
      <c r="I15" s="21">
        <f t="shared" si="3"/>
        <v>2.851011649294911</v>
      </c>
      <c r="J15" s="28">
        <v>182413</v>
      </c>
      <c r="K15" s="29">
        <f t="shared" si="4"/>
        <v>587.0277402329922</v>
      </c>
      <c r="L15" s="28">
        <v>359808</v>
      </c>
      <c r="M15" s="29">
        <f t="shared" si="5"/>
        <v>218.49449828754643</v>
      </c>
    </row>
    <row r="16" spans="1:13" s="12" customFormat="1" ht="24.75" customHeight="1">
      <c r="A16" s="24" t="s">
        <v>18</v>
      </c>
      <c r="B16" s="25">
        <v>613147</v>
      </c>
      <c r="C16" s="21">
        <f t="shared" si="0"/>
        <v>1214.6816434882523</v>
      </c>
      <c r="D16" s="26">
        <v>240986</v>
      </c>
      <c r="E16" s="21">
        <f t="shared" si="1"/>
        <v>1182.6953278366707</v>
      </c>
      <c r="F16" s="26">
        <v>555113</v>
      </c>
      <c r="G16" s="21">
        <f t="shared" si="2"/>
        <v>1662.5127283617849</v>
      </c>
      <c r="H16" s="27">
        <v>395747</v>
      </c>
      <c r="I16" s="21">
        <f t="shared" si="3"/>
        <v>1348.0039512228352</v>
      </c>
      <c r="J16" s="28">
        <v>386189</v>
      </c>
      <c r="K16" s="29">
        <f t="shared" si="4"/>
        <v>1242.8042736693055</v>
      </c>
      <c r="L16" s="28">
        <v>2191182</v>
      </c>
      <c r="M16" s="29">
        <f t="shared" si="5"/>
        <v>1330.6019092035267</v>
      </c>
    </row>
    <row r="17" spans="1:13" s="12" customFormat="1" ht="24.75" customHeight="1">
      <c r="A17" s="24" t="s">
        <v>17</v>
      </c>
      <c r="B17" s="25">
        <v>192936</v>
      </c>
      <c r="C17" s="21">
        <f t="shared" si="0"/>
        <v>382.2179959586354</v>
      </c>
      <c r="D17" s="26">
        <v>78690</v>
      </c>
      <c r="E17" s="21">
        <f t="shared" si="1"/>
        <v>386.18963486454646</v>
      </c>
      <c r="F17" s="26">
        <v>166233</v>
      </c>
      <c r="G17" s="21">
        <f t="shared" si="2"/>
        <v>497.85265049415995</v>
      </c>
      <c r="H17" s="27">
        <v>153656</v>
      </c>
      <c r="I17" s="21">
        <f t="shared" si="3"/>
        <v>523.387151713332</v>
      </c>
      <c r="J17" s="28">
        <v>125978</v>
      </c>
      <c r="K17" s="29">
        <f t="shared" si="4"/>
        <v>405.4128853704062</v>
      </c>
      <c r="L17" s="28">
        <v>717493</v>
      </c>
      <c r="M17" s="29">
        <f t="shared" si="5"/>
        <v>435.6997983919939</v>
      </c>
    </row>
    <row r="18" spans="1:13" s="12" customFormat="1" ht="24.75" customHeight="1">
      <c r="A18" s="24" t="s">
        <v>19</v>
      </c>
      <c r="B18" s="25">
        <v>513279</v>
      </c>
      <c r="C18" s="21">
        <f t="shared" si="0"/>
        <v>1016.8370379175086</v>
      </c>
      <c r="D18" s="26">
        <v>216431</v>
      </c>
      <c r="E18" s="21">
        <f t="shared" si="1"/>
        <v>1062.1859049862583</v>
      </c>
      <c r="F18" s="26">
        <v>485128</v>
      </c>
      <c r="G18" s="21">
        <f t="shared" si="2"/>
        <v>1452.9140461215932</v>
      </c>
      <c r="H18" s="27">
        <v>360257</v>
      </c>
      <c r="I18" s="21">
        <f t="shared" si="3"/>
        <v>1227.1169698208325</v>
      </c>
      <c r="J18" s="28">
        <v>332967</v>
      </c>
      <c r="K18" s="29">
        <f t="shared" si="4"/>
        <v>1071.5292527514964</v>
      </c>
      <c r="L18" s="28">
        <v>1908062</v>
      </c>
      <c r="M18" s="29">
        <f t="shared" si="5"/>
        <v>1158.6764312953921</v>
      </c>
    </row>
    <row r="19" spans="1:13" s="12" customFormat="1" ht="24.75" customHeight="1">
      <c r="A19" s="24" t="s">
        <v>0</v>
      </c>
      <c r="B19" s="25">
        <v>696373</v>
      </c>
      <c r="C19" s="21">
        <f t="shared" si="0"/>
        <v>1379.5574309600222</v>
      </c>
      <c r="D19" s="26">
        <v>243131</v>
      </c>
      <c r="E19" s="21">
        <f t="shared" si="1"/>
        <v>1193.2224185316059</v>
      </c>
      <c r="F19" s="26">
        <v>527315</v>
      </c>
      <c r="G19" s="21">
        <f t="shared" si="2"/>
        <v>1579.2602575621443</v>
      </c>
      <c r="H19" s="27">
        <v>693624</v>
      </c>
      <c r="I19" s="21">
        <f t="shared" si="3"/>
        <v>2362.6405068465156</v>
      </c>
      <c r="J19" s="28">
        <v>456050</v>
      </c>
      <c r="K19" s="29">
        <f t="shared" si="4"/>
        <v>1467.625667760829</v>
      </c>
      <c r="L19" s="28">
        <v>2616493</v>
      </c>
      <c r="M19" s="29">
        <f t="shared" si="5"/>
        <v>1588.8733027277804</v>
      </c>
    </row>
    <row r="20" spans="1:13" s="12" customFormat="1" ht="24.75" customHeight="1">
      <c r="A20" s="24" t="s">
        <v>20</v>
      </c>
      <c r="B20" s="25">
        <v>2017021</v>
      </c>
      <c r="C20" s="21">
        <f t="shared" si="0"/>
        <v>3995.841752842823</v>
      </c>
      <c r="D20" s="26">
        <v>422788</v>
      </c>
      <c r="E20" s="21">
        <f t="shared" si="1"/>
        <v>2074.931291715744</v>
      </c>
      <c r="F20" s="26">
        <v>1276597</v>
      </c>
      <c r="G20" s="21">
        <f t="shared" si="2"/>
        <v>3823.291404612159</v>
      </c>
      <c r="H20" s="27">
        <v>885489</v>
      </c>
      <c r="I20" s="21">
        <f t="shared" si="3"/>
        <v>3016.176170038831</v>
      </c>
      <c r="J20" s="28">
        <v>590074</v>
      </c>
      <c r="K20" s="29">
        <f t="shared" si="4"/>
        <v>1898.9315826736176</v>
      </c>
      <c r="L20" s="28">
        <v>5191969</v>
      </c>
      <c r="M20" s="29">
        <f t="shared" si="5"/>
        <v>3152.83890791615</v>
      </c>
    </row>
    <row r="21" spans="1:13" s="12" customFormat="1" ht="24.75" customHeight="1" thickBot="1">
      <c r="A21" s="30" t="s">
        <v>1</v>
      </c>
      <c r="B21" s="31">
        <v>38000</v>
      </c>
      <c r="C21" s="21">
        <f t="shared" si="0"/>
        <v>75.2803201394667</v>
      </c>
      <c r="D21" s="32">
        <v>0</v>
      </c>
      <c r="E21" s="21">
        <f t="shared" si="1"/>
        <v>0</v>
      </c>
      <c r="F21" s="32">
        <v>5000</v>
      </c>
      <c r="G21" s="21">
        <f t="shared" si="2"/>
        <v>14.974543276430069</v>
      </c>
      <c r="H21" s="33">
        <v>2000</v>
      </c>
      <c r="I21" s="21">
        <f t="shared" si="3"/>
        <v>6.812453164384494</v>
      </c>
      <c r="J21" s="34">
        <v>152000</v>
      </c>
      <c r="K21" s="35">
        <f t="shared" si="4"/>
        <v>489.1549205123254</v>
      </c>
      <c r="L21" s="34">
        <v>197000</v>
      </c>
      <c r="M21" s="35">
        <f t="shared" si="5"/>
        <v>119.62884694794626</v>
      </c>
    </row>
    <row r="22" spans="1:13" s="12" customFormat="1" ht="24.75" customHeight="1" thickBot="1">
      <c r="A22" s="36" t="s">
        <v>9</v>
      </c>
      <c r="B22" s="37">
        <v>878980</v>
      </c>
      <c r="C22" s="37"/>
      <c r="D22" s="38">
        <v>1004175</v>
      </c>
      <c r="E22" s="38"/>
      <c r="F22" s="38">
        <v>94200</v>
      </c>
      <c r="G22" s="38"/>
      <c r="H22" s="39">
        <v>825211</v>
      </c>
      <c r="I22" s="40"/>
      <c r="J22" s="41">
        <v>690964</v>
      </c>
      <c r="K22" s="42"/>
      <c r="L22" s="41">
        <v>3493530</v>
      </c>
      <c r="M22" s="42"/>
    </row>
    <row r="23" spans="1:13" s="12" customFormat="1" ht="24.75" customHeight="1">
      <c r="A23" s="43" t="s">
        <v>31</v>
      </c>
      <c r="B23" s="44">
        <v>12914422</v>
      </c>
      <c r="C23" s="44"/>
      <c r="D23" s="45">
        <v>5507219</v>
      </c>
      <c r="E23" s="45"/>
      <c r="F23" s="45">
        <v>8499926</v>
      </c>
      <c r="G23" s="45"/>
      <c r="H23" s="46">
        <v>7597694</v>
      </c>
      <c r="I23" s="47"/>
      <c r="J23" s="48">
        <v>7957731</v>
      </c>
      <c r="K23" s="49"/>
      <c r="L23" s="48">
        <v>42476992</v>
      </c>
      <c r="M23" s="49"/>
    </row>
    <row r="24" spans="1:13" s="12" customFormat="1" ht="24.75" customHeight="1" thickBot="1">
      <c r="A24" s="50" t="s">
        <v>32</v>
      </c>
      <c r="B24" s="51">
        <v>4829875</v>
      </c>
      <c r="C24" s="51"/>
      <c r="D24" s="52">
        <v>2060565</v>
      </c>
      <c r="E24" s="52"/>
      <c r="F24" s="52">
        <v>3180899</v>
      </c>
      <c r="G24" s="52"/>
      <c r="H24" s="53">
        <v>2818081</v>
      </c>
      <c r="I24" s="54"/>
      <c r="J24" s="55">
        <v>2897282</v>
      </c>
      <c r="K24" s="56"/>
      <c r="L24" s="55">
        <v>15786702</v>
      </c>
      <c r="M24" s="56"/>
    </row>
    <row r="25" spans="1:13" s="12" customFormat="1" ht="33.75" customHeight="1" thickBot="1">
      <c r="A25" s="6" t="s">
        <v>33</v>
      </c>
      <c r="B25" s="3">
        <v>17744297</v>
      </c>
      <c r="C25" s="3"/>
      <c r="D25" s="4">
        <v>7567784</v>
      </c>
      <c r="E25" s="4"/>
      <c r="F25" s="4">
        <v>11680825</v>
      </c>
      <c r="G25" s="4"/>
      <c r="H25" s="5">
        <v>10415775</v>
      </c>
      <c r="I25" s="7"/>
      <c r="J25" s="57">
        <v>10855013</v>
      </c>
      <c r="K25" s="58"/>
      <c r="L25" s="57">
        <v>58263694</v>
      </c>
      <c r="M25" s="58"/>
    </row>
    <row r="26" spans="1:13" s="12" customFormat="1" ht="33.75" customHeight="1" thickBot="1">
      <c r="A26" s="76" t="s">
        <v>138</v>
      </c>
      <c r="B26" s="3">
        <v>0</v>
      </c>
      <c r="C26" s="3"/>
      <c r="D26" s="4">
        <v>0</v>
      </c>
      <c r="E26" s="4"/>
      <c r="F26" s="4">
        <v>11607</v>
      </c>
      <c r="G26" s="4"/>
      <c r="H26" s="5">
        <v>373533</v>
      </c>
      <c r="I26" s="7"/>
      <c r="J26" s="57">
        <v>175852</v>
      </c>
      <c r="K26" s="58"/>
      <c r="L26" s="57">
        <f>+J26+H26+F26+D26+B26</f>
        <v>560992</v>
      </c>
      <c r="M26" s="58"/>
    </row>
    <row r="27" spans="1:12" s="12" customFormat="1" ht="12.75" customHeight="1" thickBot="1">
      <c r="A27" s="59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1" t="s">
        <v>28</v>
      </c>
    </row>
    <row r="28" spans="1:12" s="12" customFormat="1" ht="28.5" customHeight="1" thickBot="1">
      <c r="A28" s="62" t="s">
        <v>10</v>
      </c>
      <c r="B28" s="192" t="s">
        <v>2</v>
      </c>
      <c r="C28" s="193"/>
      <c r="D28" s="192" t="s">
        <v>3</v>
      </c>
      <c r="E28" s="193"/>
      <c r="F28" s="192" t="s">
        <v>25</v>
      </c>
      <c r="G28" s="193"/>
      <c r="H28" s="192" t="s">
        <v>4</v>
      </c>
      <c r="I28" s="193"/>
      <c r="J28" s="192" t="s">
        <v>24</v>
      </c>
      <c r="K28" s="193"/>
      <c r="L28" s="8" t="s">
        <v>5</v>
      </c>
    </row>
    <row r="29" spans="1:12" s="12" customFormat="1" ht="24.75" customHeight="1">
      <c r="A29" s="63" t="s">
        <v>26</v>
      </c>
      <c r="B29" s="188">
        <v>27666</v>
      </c>
      <c r="C29" s="189"/>
      <c r="D29" s="188">
        <v>10171</v>
      </c>
      <c r="E29" s="189"/>
      <c r="F29" s="188">
        <v>19432</v>
      </c>
      <c r="G29" s="189"/>
      <c r="H29" s="188">
        <v>15304</v>
      </c>
      <c r="I29" s="189"/>
      <c r="J29" s="188">
        <v>16400</v>
      </c>
      <c r="K29" s="189"/>
      <c r="L29" s="64">
        <v>88973</v>
      </c>
    </row>
    <row r="30" spans="1:12" s="12" customFormat="1" ht="24.75" customHeight="1">
      <c r="A30" s="65" t="s">
        <v>11</v>
      </c>
      <c r="B30" s="190">
        <v>2150</v>
      </c>
      <c r="C30" s="191"/>
      <c r="D30" s="190">
        <v>2100</v>
      </c>
      <c r="E30" s="191"/>
      <c r="F30" s="190">
        <v>260</v>
      </c>
      <c r="G30" s="191"/>
      <c r="H30" s="190">
        <v>1700</v>
      </c>
      <c r="I30" s="191"/>
      <c r="J30" s="190">
        <v>1130</v>
      </c>
      <c r="K30" s="191"/>
      <c r="L30" s="66">
        <v>7340</v>
      </c>
    </row>
    <row r="31" spans="1:13" s="12" customFormat="1" ht="24.75" customHeight="1">
      <c r="A31" s="65" t="s">
        <v>12</v>
      </c>
      <c r="B31" s="190">
        <v>11157</v>
      </c>
      <c r="C31" s="191"/>
      <c r="D31" s="190">
        <v>4592</v>
      </c>
      <c r="E31" s="191"/>
      <c r="F31" s="190">
        <v>7369</v>
      </c>
      <c r="G31" s="191"/>
      <c r="H31" s="190">
        <v>6362</v>
      </c>
      <c r="I31" s="191"/>
      <c r="J31" s="190">
        <v>6561</v>
      </c>
      <c r="K31" s="191"/>
      <c r="L31" s="66">
        <v>36041</v>
      </c>
      <c r="M31" s="67"/>
    </row>
    <row r="32" spans="1:13" s="12" customFormat="1" ht="24.75" customHeight="1">
      <c r="A32" s="68" t="s">
        <v>30</v>
      </c>
      <c r="B32" s="194">
        <v>40973</v>
      </c>
      <c r="C32" s="195"/>
      <c r="D32" s="194">
        <v>16863</v>
      </c>
      <c r="E32" s="195"/>
      <c r="F32" s="194">
        <v>27061</v>
      </c>
      <c r="G32" s="195"/>
      <c r="H32" s="194">
        <v>23366</v>
      </c>
      <c r="I32" s="195"/>
      <c r="J32" s="194">
        <v>24091</v>
      </c>
      <c r="K32" s="195"/>
      <c r="L32" s="69">
        <v>132354</v>
      </c>
      <c r="M32" s="70"/>
    </row>
    <row r="33" spans="1:13" s="12" customFormat="1" ht="7.5" customHeight="1" thickBot="1">
      <c r="A33" s="71"/>
      <c r="B33" s="72"/>
      <c r="C33" s="72"/>
      <c r="D33" s="72"/>
      <c r="E33" s="72"/>
      <c r="F33" s="72"/>
      <c r="G33" s="72"/>
      <c r="H33" s="73"/>
      <c r="I33" s="73"/>
      <c r="J33" s="73"/>
      <c r="K33" s="73"/>
      <c r="L33" s="74"/>
      <c r="M33" s="70"/>
    </row>
    <row r="34" spans="1:12" s="12" customFormat="1" ht="33.75" customHeight="1" thickBot="1">
      <c r="A34" s="9" t="s">
        <v>29</v>
      </c>
      <c r="B34" s="199">
        <f>B25/B32/10</f>
        <v>43.30729260732677</v>
      </c>
      <c r="C34" s="200"/>
      <c r="D34" s="199">
        <f>D25/D32/10</f>
        <v>44.87804068078041</v>
      </c>
      <c r="E34" s="200"/>
      <c r="F34" s="199">
        <f>F25/F32/10</f>
        <v>43.164794353497655</v>
      </c>
      <c r="G34" s="200"/>
      <c r="H34" s="199">
        <f>H25/H32/10</f>
        <v>44.57662843447745</v>
      </c>
      <c r="I34" s="200"/>
      <c r="J34" s="199">
        <f>J25/J32/10</f>
        <v>45.05837449670001</v>
      </c>
      <c r="K34" s="200"/>
      <c r="L34" s="10">
        <f>L25/L32/10</f>
        <v>44.02110552004473</v>
      </c>
    </row>
    <row r="35" s="12" customFormat="1" ht="5.25" customHeight="1" thickBot="1"/>
    <row r="36" spans="1:11" s="12" customFormat="1" ht="24.75" customHeight="1">
      <c r="A36" s="196" t="s">
        <v>139</v>
      </c>
      <c r="B36" s="123" t="s">
        <v>139</v>
      </c>
      <c r="C36" s="122" t="s">
        <v>137</v>
      </c>
      <c r="D36" s="123" t="s">
        <v>139</v>
      </c>
      <c r="E36" s="122" t="s">
        <v>137</v>
      </c>
      <c r="F36" s="123" t="s">
        <v>139</v>
      </c>
      <c r="G36" s="122" t="s">
        <v>137</v>
      </c>
      <c r="H36" s="123" t="s">
        <v>139</v>
      </c>
      <c r="I36" s="122" t="s">
        <v>137</v>
      </c>
      <c r="J36" s="123" t="s">
        <v>139</v>
      </c>
      <c r="K36" s="122" t="s">
        <v>137</v>
      </c>
    </row>
    <row r="37" spans="1:13" s="117" customFormat="1" ht="48.75" customHeight="1">
      <c r="A37" s="197"/>
      <c r="B37" s="120" t="s">
        <v>2</v>
      </c>
      <c r="C37" s="118" t="s">
        <v>122</v>
      </c>
      <c r="D37" s="120" t="s">
        <v>3</v>
      </c>
      <c r="E37" s="118" t="s">
        <v>134</v>
      </c>
      <c r="F37" s="120" t="s">
        <v>25</v>
      </c>
      <c r="G37" s="118" t="s">
        <v>124</v>
      </c>
      <c r="H37" s="120" t="s">
        <v>4</v>
      </c>
      <c r="I37" s="118" t="s">
        <v>128</v>
      </c>
      <c r="J37" s="120" t="s">
        <v>24</v>
      </c>
      <c r="K37" s="118" t="s">
        <v>160</v>
      </c>
      <c r="L37"/>
      <c r="M37"/>
    </row>
    <row r="38" spans="1:13" s="117" customFormat="1" ht="30.75" customHeight="1">
      <c r="A38" s="197"/>
      <c r="B38" s="120" t="s">
        <v>123</v>
      </c>
      <c r="C38" s="118" t="s">
        <v>124</v>
      </c>
      <c r="D38" s="120" t="s">
        <v>135</v>
      </c>
      <c r="E38" s="118" t="s">
        <v>126</v>
      </c>
      <c r="F38" s="120" t="s">
        <v>131</v>
      </c>
      <c r="G38" s="118" t="s">
        <v>126</v>
      </c>
      <c r="H38" s="120" t="s">
        <v>129</v>
      </c>
      <c r="I38" s="118" t="s">
        <v>124</v>
      </c>
      <c r="J38" s="120" t="s">
        <v>125</v>
      </c>
      <c r="K38" s="118" t="s">
        <v>126</v>
      </c>
      <c r="L38"/>
      <c r="M38"/>
    </row>
    <row r="39" spans="1:11" s="117" customFormat="1" ht="30.75" customHeight="1">
      <c r="A39" s="197"/>
      <c r="B39" s="120"/>
      <c r="C39" s="118"/>
      <c r="D39" s="120" t="s">
        <v>136</v>
      </c>
      <c r="E39" s="118" t="s">
        <v>126</v>
      </c>
      <c r="F39" s="120" t="s">
        <v>132</v>
      </c>
      <c r="G39" s="118" t="s">
        <v>124</v>
      </c>
      <c r="H39" s="120" t="s">
        <v>130</v>
      </c>
      <c r="I39" s="118" t="s">
        <v>124</v>
      </c>
      <c r="J39" s="120" t="s">
        <v>127</v>
      </c>
      <c r="K39" s="118" t="s">
        <v>126</v>
      </c>
    </row>
    <row r="40" spans="1:11" s="117" customFormat="1" ht="30.75" customHeight="1" thickBot="1">
      <c r="A40" s="198"/>
      <c r="B40" s="121"/>
      <c r="C40" s="119"/>
      <c r="D40" s="121"/>
      <c r="E40" s="119"/>
      <c r="F40" s="121" t="s">
        <v>133</v>
      </c>
      <c r="G40" s="119" t="s">
        <v>124</v>
      </c>
      <c r="H40" s="121"/>
      <c r="I40" s="119"/>
      <c r="J40" s="121"/>
      <c r="K40" s="119"/>
    </row>
    <row r="41" s="12" customFormat="1" ht="12.75"/>
    <row r="42" s="12" customFormat="1" ht="12.75"/>
    <row r="43" s="12" customFormat="1" ht="12.75"/>
    <row r="44" s="12" customFormat="1" ht="14.25">
      <c r="A44" s="75"/>
    </row>
    <row r="45" s="12" customFormat="1" ht="14.25">
      <c r="A45" s="75"/>
    </row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</sheetData>
  <mergeCells count="47">
    <mergeCell ref="A36:A40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H31:I31"/>
    <mergeCell ref="J29:K29"/>
    <mergeCell ref="J30:K30"/>
    <mergeCell ref="J31:K31"/>
    <mergeCell ref="D31:E31"/>
    <mergeCell ref="F29:G29"/>
    <mergeCell ref="F30:G30"/>
    <mergeCell ref="F31:G31"/>
    <mergeCell ref="B28:C28"/>
    <mergeCell ref="B29:C29"/>
    <mergeCell ref="B30:C30"/>
    <mergeCell ref="B31:C31"/>
    <mergeCell ref="L6:M6"/>
    <mergeCell ref="L8:M8"/>
    <mergeCell ref="D29:E29"/>
    <mergeCell ref="D30:E30"/>
    <mergeCell ref="H29:I29"/>
    <mergeCell ref="H30:I30"/>
    <mergeCell ref="D28:E28"/>
    <mergeCell ref="F28:G28"/>
    <mergeCell ref="H28:I28"/>
    <mergeCell ref="J28:K28"/>
    <mergeCell ref="H6:I6"/>
    <mergeCell ref="H8:I8"/>
    <mergeCell ref="J6:K6"/>
    <mergeCell ref="J8:K8"/>
    <mergeCell ref="A4:L4"/>
    <mergeCell ref="A2:L2"/>
    <mergeCell ref="A10:L10"/>
    <mergeCell ref="B6:C6"/>
    <mergeCell ref="B8:C8"/>
    <mergeCell ref="A6:A7"/>
    <mergeCell ref="D6:E6"/>
    <mergeCell ref="D8:E8"/>
    <mergeCell ref="F6:G6"/>
    <mergeCell ref="F8:G8"/>
  </mergeCells>
  <printOptions horizontalCentered="1"/>
  <pageMargins left="0.3937007874015748" right="0.3937007874015748" top="0.23" bottom="0.32" header="0.18" footer="0.17"/>
  <pageSetup fitToHeight="0" horizontalDpi="360" verticalDpi="360" orientation="landscape" paperSize="9" scale="60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88"/>
  <sheetViews>
    <sheetView workbookViewId="0" topLeftCell="A1">
      <selection activeCell="A1" sqref="A1"/>
    </sheetView>
  </sheetViews>
  <sheetFormatPr defaultColWidth="9.00390625" defaultRowHeight="12.75"/>
  <cols>
    <col min="1" max="1" width="6.375" style="77" customWidth="1"/>
    <col min="2" max="2" width="27.25390625" style="77" customWidth="1"/>
    <col min="3" max="5" width="10.125" style="77" customWidth="1"/>
    <col min="6" max="6" width="8.125" style="77" customWidth="1"/>
    <col min="7" max="7" width="10.125" style="77" bestFit="1" customWidth="1"/>
    <col min="8" max="8" width="7.00390625" style="77" customWidth="1"/>
    <col min="9" max="9" width="8.375" style="77" customWidth="1"/>
    <col min="10" max="10" width="10.00390625" style="77" customWidth="1"/>
    <col min="11" max="11" width="6.875" style="77" customWidth="1"/>
    <col min="12" max="12" width="8.625" style="77" customWidth="1"/>
    <col min="13" max="13" width="10.625" style="77" customWidth="1"/>
    <col min="14" max="14" width="6.75390625" style="77" customWidth="1"/>
    <col min="15" max="15" width="8.625" style="77" customWidth="1"/>
    <col min="16" max="16" width="11.00390625" style="77" customWidth="1"/>
    <col min="17" max="17" width="6.375" style="77" customWidth="1"/>
    <col min="18" max="18" width="8.125" style="77" customWidth="1"/>
    <col min="19" max="19" width="10.125" style="77" customWidth="1"/>
    <col min="20" max="20" width="7.00390625" style="77" customWidth="1"/>
    <col min="21" max="21" width="16.25390625" style="77" customWidth="1"/>
    <col min="22" max="22" width="29.75390625" style="77" customWidth="1"/>
    <col min="23" max="16384" width="9.125" style="77" customWidth="1"/>
  </cols>
  <sheetData>
    <row r="1" ht="27.75" customHeight="1"/>
    <row r="2" s="78" customFormat="1" ht="15">
      <c r="A2" s="78" t="s">
        <v>36</v>
      </c>
    </row>
    <row r="3" s="78" customFormat="1" ht="6" customHeight="1"/>
    <row r="4" s="78" customFormat="1" ht="15.75" thickBot="1"/>
    <row r="5" spans="1:22" ht="21" thickBot="1">
      <c r="A5" s="217" t="s">
        <v>37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9"/>
    </row>
    <row r="6" spans="1:20" ht="16.5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27"/>
    </row>
    <row r="7" spans="1:22" ht="16.5" customHeight="1" thickBot="1">
      <c r="A7" s="213" t="s">
        <v>38</v>
      </c>
      <c r="B7" s="213" t="s">
        <v>39</v>
      </c>
      <c r="C7" s="234" t="s">
        <v>40</v>
      </c>
      <c r="D7" s="235"/>
      <c r="E7" s="236"/>
      <c r="F7" s="220" t="s">
        <v>41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2"/>
      <c r="V7" s="222"/>
    </row>
    <row r="8" spans="1:22" ht="32.25" customHeight="1">
      <c r="A8" s="214"/>
      <c r="B8" s="215"/>
      <c r="C8" s="237" t="s">
        <v>42</v>
      </c>
      <c r="D8" s="240" t="s">
        <v>43</v>
      </c>
      <c r="E8" s="203" t="s">
        <v>44</v>
      </c>
      <c r="F8" s="231" t="s">
        <v>2</v>
      </c>
      <c r="G8" s="232"/>
      <c r="H8" s="233"/>
      <c r="I8" s="207" t="s">
        <v>45</v>
      </c>
      <c r="J8" s="208"/>
      <c r="K8" s="209"/>
      <c r="L8" s="210" t="s">
        <v>25</v>
      </c>
      <c r="M8" s="211"/>
      <c r="N8" s="212"/>
      <c r="O8" s="210" t="s">
        <v>4</v>
      </c>
      <c r="P8" s="211"/>
      <c r="Q8" s="212"/>
      <c r="R8" s="210" t="s">
        <v>24</v>
      </c>
      <c r="S8" s="211"/>
      <c r="T8" s="212"/>
      <c r="U8" s="223" t="s">
        <v>140</v>
      </c>
      <c r="V8" s="224"/>
    </row>
    <row r="9" spans="1:22" ht="16.5" customHeight="1">
      <c r="A9" s="215"/>
      <c r="B9" s="215"/>
      <c r="C9" s="238"/>
      <c r="D9" s="241"/>
      <c r="E9" s="204"/>
      <c r="F9" s="79" t="s">
        <v>46</v>
      </c>
      <c r="G9" s="80" t="s">
        <v>47</v>
      </c>
      <c r="H9" s="81" t="s">
        <v>48</v>
      </c>
      <c r="I9" s="79" t="s">
        <v>46</v>
      </c>
      <c r="J9" s="80" t="s">
        <v>47</v>
      </c>
      <c r="K9" s="80" t="s">
        <v>48</v>
      </c>
      <c r="L9" s="79" t="s">
        <v>46</v>
      </c>
      <c r="M9" s="80" t="s">
        <v>47</v>
      </c>
      <c r="N9" s="80" t="s">
        <v>48</v>
      </c>
      <c r="O9" s="79" t="s">
        <v>46</v>
      </c>
      <c r="P9" s="80" t="s">
        <v>47</v>
      </c>
      <c r="Q9" s="80" t="s">
        <v>48</v>
      </c>
      <c r="R9" s="79" t="s">
        <v>46</v>
      </c>
      <c r="S9" s="80" t="s">
        <v>47</v>
      </c>
      <c r="T9" s="81" t="s">
        <v>48</v>
      </c>
      <c r="U9" s="225"/>
      <c r="V9" s="226"/>
    </row>
    <row r="10" spans="1:22" ht="38.25" customHeight="1" thickBot="1">
      <c r="A10" s="216"/>
      <c r="B10" s="216"/>
      <c r="C10" s="239"/>
      <c r="D10" s="242"/>
      <c r="E10" s="205"/>
      <c r="F10" s="82" t="s">
        <v>49</v>
      </c>
      <c r="G10" s="83" t="s">
        <v>50</v>
      </c>
      <c r="H10" s="84" t="s">
        <v>51</v>
      </c>
      <c r="I10" s="82" t="s">
        <v>49</v>
      </c>
      <c r="J10" s="83" t="s">
        <v>50</v>
      </c>
      <c r="K10" s="85" t="s">
        <v>52</v>
      </c>
      <c r="L10" s="82" t="s">
        <v>49</v>
      </c>
      <c r="M10" s="83" t="s">
        <v>50</v>
      </c>
      <c r="N10" s="85" t="s">
        <v>52</v>
      </c>
      <c r="O10" s="82" t="s">
        <v>49</v>
      </c>
      <c r="P10" s="83" t="s">
        <v>50</v>
      </c>
      <c r="Q10" s="85" t="s">
        <v>52</v>
      </c>
      <c r="R10" s="82" t="s">
        <v>49</v>
      </c>
      <c r="S10" s="83" t="s">
        <v>50</v>
      </c>
      <c r="T10" s="84" t="s">
        <v>52</v>
      </c>
      <c r="U10" s="227"/>
      <c r="V10" s="228"/>
    </row>
    <row r="11" spans="1:20" ht="18.75" thickBo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</row>
    <row r="12" spans="1:22" s="140" customFormat="1" ht="15" customHeight="1">
      <c r="A12" s="161">
        <v>50131</v>
      </c>
      <c r="B12" s="162" t="s">
        <v>53</v>
      </c>
      <c r="C12" s="163">
        <v>487</v>
      </c>
      <c r="D12" s="164">
        <f>+G12+J12+M12+P12+S12</f>
        <v>206993</v>
      </c>
      <c r="E12" s="165">
        <f>+D12/C12/10</f>
        <v>42.50369609856263</v>
      </c>
      <c r="F12" s="166">
        <v>102</v>
      </c>
      <c r="G12" s="167">
        <v>79338</v>
      </c>
      <c r="H12" s="168">
        <f>+G12/F12/10</f>
        <v>77.78235294117647</v>
      </c>
      <c r="I12" s="166">
        <v>25</v>
      </c>
      <c r="J12" s="169">
        <v>22588</v>
      </c>
      <c r="K12" s="170">
        <f>+J12/I12/10</f>
        <v>90.352</v>
      </c>
      <c r="L12" s="166">
        <v>90</v>
      </c>
      <c r="M12" s="169">
        <v>52020</v>
      </c>
      <c r="N12" s="170">
        <f>+M12/L12/10</f>
        <v>57.8</v>
      </c>
      <c r="O12" s="166">
        <v>120</v>
      </c>
      <c r="P12" s="169">
        <v>0</v>
      </c>
      <c r="Q12" s="170">
        <f>+P12/O12/10</f>
        <v>0</v>
      </c>
      <c r="R12" s="166">
        <v>150</v>
      </c>
      <c r="S12" s="169">
        <v>53047</v>
      </c>
      <c r="T12" s="171">
        <f>+S12/R12/10</f>
        <v>35.364666666666665</v>
      </c>
      <c r="U12" s="229"/>
      <c r="V12" s="230"/>
    </row>
    <row r="13" spans="1:22" s="140" customFormat="1" ht="15" customHeight="1">
      <c r="A13" s="129">
        <v>50132</v>
      </c>
      <c r="B13" s="130" t="s">
        <v>54</v>
      </c>
      <c r="C13" s="131">
        <v>505</v>
      </c>
      <c r="D13" s="132">
        <f>+G13+J13+M13+P13+S13</f>
        <v>337948</v>
      </c>
      <c r="E13" s="133">
        <f>+D13/C13/10</f>
        <v>66.92039603960396</v>
      </c>
      <c r="F13" s="134">
        <v>145</v>
      </c>
      <c r="G13" s="135">
        <v>77747</v>
      </c>
      <c r="H13" s="136">
        <f>+G13/F13/10</f>
        <v>53.618620689655174</v>
      </c>
      <c r="I13" s="134">
        <v>50</v>
      </c>
      <c r="J13" s="137">
        <v>47194</v>
      </c>
      <c r="K13" s="136">
        <f>+J13/I13/10</f>
        <v>94.388</v>
      </c>
      <c r="L13" s="134">
        <v>80</v>
      </c>
      <c r="M13" s="137">
        <v>68958</v>
      </c>
      <c r="N13" s="136">
        <f>+M13/L13/10</f>
        <v>86.1975</v>
      </c>
      <c r="O13" s="134">
        <v>80</v>
      </c>
      <c r="P13" s="137">
        <v>50554</v>
      </c>
      <c r="Q13" s="138">
        <f>+P13/O13/10</f>
        <v>63.192499999999995</v>
      </c>
      <c r="R13" s="134">
        <v>150</v>
      </c>
      <c r="S13" s="137">
        <v>93495</v>
      </c>
      <c r="T13" s="139">
        <f>+S13/R13/10</f>
        <v>62.33</v>
      </c>
      <c r="U13" s="243" t="s">
        <v>141</v>
      </c>
      <c r="V13" s="244"/>
    </row>
    <row r="14" spans="1:22" s="140" customFormat="1" ht="15" customHeight="1">
      <c r="A14" s="129">
        <v>50133</v>
      </c>
      <c r="B14" s="130" t="s">
        <v>55</v>
      </c>
      <c r="C14" s="131">
        <v>2800</v>
      </c>
      <c r="D14" s="132">
        <f>G14+J14+M14+P14+S14</f>
        <v>687956</v>
      </c>
      <c r="E14" s="133">
        <f>+D14/C14/10</f>
        <v>24.569857142857142</v>
      </c>
      <c r="F14" s="134">
        <v>1000</v>
      </c>
      <c r="G14" s="135">
        <v>219384</v>
      </c>
      <c r="H14" s="136">
        <f>+G14/F14/10</f>
        <v>21.938399999999998</v>
      </c>
      <c r="I14" s="134">
        <v>300</v>
      </c>
      <c r="J14" s="137">
        <v>88092</v>
      </c>
      <c r="K14" s="136">
        <f>+J14/I14/10</f>
        <v>29.363999999999997</v>
      </c>
      <c r="L14" s="134">
        <v>700</v>
      </c>
      <c r="M14" s="137">
        <v>186431</v>
      </c>
      <c r="N14" s="136">
        <f>+M14/L14/10</f>
        <v>26.633</v>
      </c>
      <c r="O14" s="134">
        <v>500</v>
      </c>
      <c r="P14" s="137">
        <v>125213</v>
      </c>
      <c r="Q14" s="138">
        <f>+P14/O14/10</f>
        <v>25.0426</v>
      </c>
      <c r="R14" s="134">
        <v>300</v>
      </c>
      <c r="S14" s="137">
        <v>68836</v>
      </c>
      <c r="T14" s="139">
        <f>+S14/R14/10</f>
        <v>22.945333333333334</v>
      </c>
      <c r="U14" s="243" t="s">
        <v>142</v>
      </c>
      <c r="V14" s="244"/>
    </row>
    <row r="15" spans="1:22" s="140" customFormat="1" ht="15" customHeight="1">
      <c r="A15" s="129">
        <v>50135</v>
      </c>
      <c r="B15" s="130" t="s">
        <v>56</v>
      </c>
      <c r="C15" s="131">
        <v>3300</v>
      </c>
      <c r="D15" s="132">
        <f>+G15+J15+M15+P15+S15</f>
        <v>2014997</v>
      </c>
      <c r="E15" s="133">
        <f>+D15/C15/10</f>
        <v>61.060515151515155</v>
      </c>
      <c r="F15" s="134">
        <v>1300</v>
      </c>
      <c r="G15" s="135">
        <v>781034</v>
      </c>
      <c r="H15" s="136">
        <f>+G15/F15/10</f>
        <v>60.07953846153846</v>
      </c>
      <c r="I15" s="134">
        <v>200</v>
      </c>
      <c r="J15" s="137">
        <v>282723</v>
      </c>
      <c r="K15" s="136">
        <f>+J15/I15/10</f>
        <v>141.3615</v>
      </c>
      <c r="L15" s="134">
        <v>700</v>
      </c>
      <c r="M15" s="137">
        <v>348053</v>
      </c>
      <c r="N15" s="136">
        <f>+M15/L15/10</f>
        <v>49.72185714285714</v>
      </c>
      <c r="O15" s="134">
        <v>500</v>
      </c>
      <c r="P15" s="137">
        <v>275226</v>
      </c>
      <c r="Q15" s="138">
        <f>+P15/O15/10</f>
        <v>55.0452</v>
      </c>
      <c r="R15" s="134">
        <v>600</v>
      </c>
      <c r="S15" s="137">
        <v>327961</v>
      </c>
      <c r="T15" s="139">
        <f>+S15/R15/10</f>
        <v>54.66016666666667</v>
      </c>
      <c r="U15" s="243" t="s">
        <v>143</v>
      </c>
      <c r="V15" s="244"/>
    </row>
    <row r="16" spans="1:22" s="140" customFormat="1" ht="15" customHeight="1">
      <c r="A16" s="129">
        <v>50136</v>
      </c>
      <c r="B16" s="130" t="s">
        <v>57</v>
      </c>
      <c r="C16" s="131">
        <v>10</v>
      </c>
      <c r="D16" s="132">
        <v>0</v>
      </c>
      <c r="E16" s="133">
        <f>+D16/C16/10</f>
        <v>0</v>
      </c>
      <c r="F16" s="134">
        <v>10</v>
      </c>
      <c r="G16" s="135">
        <v>0</v>
      </c>
      <c r="H16" s="136">
        <f>+G16/F16/10</f>
        <v>0</v>
      </c>
      <c r="I16" s="134">
        <v>0</v>
      </c>
      <c r="J16" s="137">
        <v>0</v>
      </c>
      <c r="K16" s="136">
        <v>0</v>
      </c>
      <c r="L16" s="134">
        <v>0</v>
      </c>
      <c r="M16" s="137">
        <v>0</v>
      </c>
      <c r="N16" s="136">
        <v>0</v>
      </c>
      <c r="O16" s="134">
        <v>0</v>
      </c>
      <c r="P16" s="137">
        <v>0</v>
      </c>
      <c r="Q16" s="138">
        <v>0</v>
      </c>
      <c r="R16" s="134">
        <v>0</v>
      </c>
      <c r="S16" s="137">
        <v>0</v>
      </c>
      <c r="T16" s="139">
        <v>0</v>
      </c>
      <c r="U16" s="243"/>
      <c r="V16" s="244"/>
    </row>
    <row r="17" spans="1:22" s="140" customFormat="1" ht="15" customHeight="1">
      <c r="A17" s="129">
        <v>50139</v>
      </c>
      <c r="B17" s="130" t="s">
        <v>58</v>
      </c>
      <c r="C17" s="131">
        <v>0</v>
      </c>
      <c r="D17" s="132">
        <f aca="true" t="shared" si="0" ref="D17:D48">G17+J17+M17+P17+S17</f>
        <v>6763</v>
      </c>
      <c r="E17" s="133">
        <v>0</v>
      </c>
      <c r="F17" s="134">
        <v>0</v>
      </c>
      <c r="G17" s="135">
        <v>5015</v>
      </c>
      <c r="H17" s="136">
        <v>0</v>
      </c>
      <c r="I17" s="134">
        <v>0</v>
      </c>
      <c r="J17" s="137">
        <v>0</v>
      </c>
      <c r="K17" s="136">
        <v>0</v>
      </c>
      <c r="L17" s="134">
        <v>0</v>
      </c>
      <c r="M17" s="137">
        <v>1748</v>
      </c>
      <c r="N17" s="136">
        <v>0</v>
      </c>
      <c r="O17" s="134">
        <v>0</v>
      </c>
      <c r="P17" s="137">
        <v>0</v>
      </c>
      <c r="Q17" s="138">
        <v>0</v>
      </c>
      <c r="R17" s="134">
        <v>0</v>
      </c>
      <c r="S17" s="137">
        <v>0</v>
      </c>
      <c r="T17" s="139">
        <v>0</v>
      </c>
      <c r="U17" s="243" t="s">
        <v>144</v>
      </c>
      <c r="V17" s="244"/>
    </row>
    <row r="18" spans="1:22" s="140" customFormat="1" ht="15" customHeight="1">
      <c r="A18" s="129">
        <v>50141</v>
      </c>
      <c r="B18" s="130" t="s">
        <v>59</v>
      </c>
      <c r="C18" s="131">
        <v>1508</v>
      </c>
      <c r="D18" s="132">
        <f t="shared" si="0"/>
        <v>638531</v>
      </c>
      <c r="E18" s="133">
        <f aca="true" t="shared" si="1" ref="E18:E45">+D18/C18/10</f>
        <v>42.34290450928382</v>
      </c>
      <c r="F18" s="134">
        <v>56</v>
      </c>
      <c r="G18" s="135">
        <v>40880</v>
      </c>
      <c r="H18" s="136">
        <f aca="true" t="shared" si="2" ref="H18:H45">+G18/F18/10</f>
        <v>73</v>
      </c>
      <c r="I18" s="134">
        <v>250</v>
      </c>
      <c r="J18" s="137">
        <v>95419</v>
      </c>
      <c r="K18" s="136">
        <f aca="true" t="shared" si="3" ref="K18:K29">+J18/I18/10</f>
        <v>38.1676</v>
      </c>
      <c r="L18" s="134">
        <v>22</v>
      </c>
      <c r="M18" s="137">
        <v>24748</v>
      </c>
      <c r="N18" s="136">
        <f aca="true" t="shared" si="4" ref="N18:N29">+M18/L18/10</f>
        <v>112.4909090909091</v>
      </c>
      <c r="O18" s="134">
        <v>760</v>
      </c>
      <c r="P18" s="137">
        <v>325050</v>
      </c>
      <c r="Q18" s="138">
        <f>+P18/O18/10</f>
        <v>42.76973684210527</v>
      </c>
      <c r="R18" s="134">
        <v>420</v>
      </c>
      <c r="S18" s="137">
        <v>152434</v>
      </c>
      <c r="T18" s="139">
        <f aca="true" t="shared" si="5" ref="T18:T29">+S18/R18/10</f>
        <v>36.29380952380952</v>
      </c>
      <c r="U18" s="245"/>
      <c r="V18" s="246"/>
    </row>
    <row r="19" spans="1:22" s="140" customFormat="1" ht="15" customHeight="1">
      <c r="A19" s="129">
        <v>50142</v>
      </c>
      <c r="B19" s="130" t="s">
        <v>60</v>
      </c>
      <c r="C19" s="131">
        <v>1980</v>
      </c>
      <c r="D19" s="132">
        <f t="shared" si="0"/>
        <v>1098465</v>
      </c>
      <c r="E19" s="133">
        <f t="shared" si="1"/>
        <v>55.4780303030303</v>
      </c>
      <c r="F19" s="134">
        <v>730</v>
      </c>
      <c r="G19" s="135">
        <v>422171</v>
      </c>
      <c r="H19" s="136">
        <f t="shared" si="2"/>
        <v>57.83164383561645</v>
      </c>
      <c r="I19" s="134">
        <v>350</v>
      </c>
      <c r="J19" s="137">
        <v>134245</v>
      </c>
      <c r="K19" s="136">
        <f t="shared" si="3"/>
        <v>38.355714285714285</v>
      </c>
      <c r="L19" s="134">
        <v>490</v>
      </c>
      <c r="M19" s="137">
        <v>284422</v>
      </c>
      <c r="N19" s="136">
        <f t="shared" si="4"/>
        <v>58.045306122448984</v>
      </c>
      <c r="O19" s="134">
        <v>0</v>
      </c>
      <c r="P19" s="137">
        <v>0</v>
      </c>
      <c r="Q19" s="138">
        <v>0</v>
      </c>
      <c r="R19" s="134">
        <v>410</v>
      </c>
      <c r="S19" s="137">
        <v>257627</v>
      </c>
      <c r="T19" s="139">
        <f t="shared" si="5"/>
        <v>62.835853658536585</v>
      </c>
      <c r="U19" s="245"/>
      <c r="V19" s="246"/>
    </row>
    <row r="20" spans="1:22" s="140" customFormat="1" ht="15" customHeight="1">
      <c r="A20" s="129">
        <v>50143</v>
      </c>
      <c r="B20" s="130" t="s">
        <v>61</v>
      </c>
      <c r="C20" s="131">
        <v>138</v>
      </c>
      <c r="D20" s="132">
        <f t="shared" si="0"/>
        <v>29710</v>
      </c>
      <c r="E20" s="133">
        <f t="shared" si="1"/>
        <v>21.52898550724638</v>
      </c>
      <c r="F20" s="134">
        <v>35</v>
      </c>
      <c r="G20" s="135">
        <v>8901</v>
      </c>
      <c r="H20" s="136">
        <f t="shared" si="2"/>
        <v>25.431428571428572</v>
      </c>
      <c r="I20" s="134">
        <v>22</v>
      </c>
      <c r="J20" s="137">
        <v>4071</v>
      </c>
      <c r="K20" s="136">
        <f t="shared" si="3"/>
        <v>18.504545454545454</v>
      </c>
      <c r="L20" s="134">
        <v>26</v>
      </c>
      <c r="M20" s="137">
        <v>4570</v>
      </c>
      <c r="N20" s="136">
        <f t="shared" si="4"/>
        <v>17.576923076923077</v>
      </c>
      <c r="O20" s="134">
        <v>15</v>
      </c>
      <c r="P20" s="137">
        <v>3870</v>
      </c>
      <c r="Q20" s="138">
        <f aca="true" t="shared" si="6" ref="Q20:Q29">+P20/O20/10</f>
        <v>25.8</v>
      </c>
      <c r="R20" s="134">
        <v>40</v>
      </c>
      <c r="S20" s="137">
        <v>8298</v>
      </c>
      <c r="T20" s="139">
        <f t="shared" si="5"/>
        <v>20.744999999999997</v>
      </c>
      <c r="U20" s="245"/>
      <c r="V20" s="246"/>
    </row>
    <row r="21" spans="1:22" s="140" customFormat="1" ht="15" customHeight="1">
      <c r="A21" s="129">
        <v>50151</v>
      </c>
      <c r="B21" s="130" t="s">
        <v>62</v>
      </c>
      <c r="C21" s="131">
        <v>102</v>
      </c>
      <c r="D21" s="132">
        <f t="shared" si="0"/>
        <v>18097</v>
      </c>
      <c r="E21" s="133">
        <f t="shared" si="1"/>
        <v>17.742156862745098</v>
      </c>
      <c r="F21" s="134">
        <v>21</v>
      </c>
      <c r="G21" s="135">
        <v>5975</v>
      </c>
      <c r="H21" s="136">
        <f t="shared" si="2"/>
        <v>28.452380952380953</v>
      </c>
      <c r="I21" s="134">
        <v>11</v>
      </c>
      <c r="J21" s="137">
        <v>2177</v>
      </c>
      <c r="K21" s="136">
        <f t="shared" si="3"/>
        <v>19.79090909090909</v>
      </c>
      <c r="L21" s="134">
        <v>30</v>
      </c>
      <c r="M21" s="137">
        <v>5532</v>
      </c>
      <c r="N21" s="136">
        <f t="shared" si="4"/>
        <v>18.44</v>
      </c>
      <c r="O21" s="134">
        <v>20</v>
      </c>
      <c r="P21" s="137">
        <v>1509</v>
      </c>
      <c r="Q21" s="138">
        <f t="shared" si="6"/>
        <v>7.545</v>
      </c>
      <c r="R21" s="134">
        <v>20</v>
      </c>
      <c r="S21" s="137">
        <v>2904</v>
      </c>
      <c r="T21" s="139">
        <f t="shared" si="5"/>
        <v>14.52</v>
      </c>
      <c r="U21" s="245"/>
      <c r="V21" s="246"/>
    </row>
    <row r="22" spans="1:22" s="140" customFormat="1" ht="15" customHeight="1">
      <c r="A22" s="129">
        <v>50161</v>
      </c>
      <c r="B22" s="130" t="s">
        <v>63</v>
      </c>
      <c r="C22" s="131">
        <v>901</v>
      </c>
      <c r="D22" s="132">
        <f t="shared" si="0"/>
        <v>509483</v>
      </c>
      <c r="E22" s="133">
        <f t="shared" si="1"/>
        <v>56.546392896781356</v>
      </c>
      <c r="F22" s="134">
        <v>421</v>
      </c>
      <c r="G22" s="135">
        <v>232518</v>
      </c>
      <c r="H22" s="136">
        <f t="shared" si="2"/>
        <v>55.229928741092635</v>
      </c>
      <c r="I22" s="134">
        <v>50</v>
      </c>
      <c r="J22" s="137">
        <v>41846</v>
      </c>
      <c r="K22" s="136">
        <f t="shared" si="3"/>
        <v>83.692</v>
      </c>
      <c r="L22" s="134">
        <v>150</v>
      </c>
      <c r="M22" s="137">
        <v>95469</v>
      </c>
      <c r="N22" s="136">
        <f t="shared" si="4"/>
        <v>63.646</v>
      </c>
      <c r="O22" s="134">
        <v>100</v>
      </c>
      <c r="P22" s="137">
        <v>66341</v>
      </c>
      <c r="Q22" s="138">
        <f t="shared" si="6"/>
        <v>66.341</v>
      </c>
      <c r="R22" s="134">
        <v>180</v>
      </c>
      <c r="S22" s="137">
        <v>73309</v>
      </c>
      <c r="T22" s="139">
        <f t="shared" si="5"/>
        <v>40.727222222222224</v>
      </c>
      <c r="U22" s="245"/>
      <c r="V22" s="246"/>
    </row>
    <row r="23" spans="1:22" s="140" customFormat="1" ht="15" customHeight="1">
      <c r="A23" s="129">
        <v>50162</v>
      </c>
      <c r="B23" s="130" t="s">
        <v>64</v>
      </c>
      <c r="C23" s="131">
        <v>120</v>
      </c>
      <c r="D23" s="132">
        <f t="shared" si="0"/>
        <v>52793</v>
      </c>
      <c r="E23" s="133">
        <f t="shared" si="1"/>
        <v>43.994166666666665</v>
      </c>
      <c r="F23" s="134">
        <v>60</v>
      </c>
      <c r="G23" s="135">
        <v>42203</v>
      </c>
      <c r="H23" s="136">
        <f t="shared" si="2"/>
        <v>70.33833333333334</v>
      </c>
      <c r="I23" s="134">
        <v>15</v>
      </c>
      <c r="J23" s="137">
        <v>3996</v>
      </c>
      <c r="K23" s="136">
        <f t="shared" si="3"/>
        <v>26.639999999999997</v>
      </c>
      <c r="L23" s="134">
        <v>15</v>
      </c>
      <c r="M23" s="137">
        <v>5787</v>
      </c>
      <c r="N23" s="136">
        <f t="shared" si="4"/>
        <v>38.58</v>
      </c>
      <c r="O23" s="134">
        <v>15</v>
      </c>
      <c r="P23" s="137">
        <v>403</v>
      </c>
      <c r="Q23" s="138">
        <f t="shared" si="6"/>
        <v>2.6866666666666665</v>
      </c>
      <c r="R23" s="134">
        <v>15</v>
      </c>
      <c r="S23" s="137">
        <v>404</v>
      </c>
      <c r="T23" s="139">
        <f t="shared" si="5"/>
        <v>2.6933333333333334</v>
      </c>
      <c r="U23" s="245"/>
      <c r="V23" s="246"/>
    </row>
    <row r="24" spans="1:22" s="140" customFormat="1" ht="24.75" customHeight="1">
      <c r="A24" s="129">
        <v>50163</v>
      </c>
      <c r="B24" s="130" t="s">
        <v>65</v>
      </c>
      <c r="C24" s="131">
        <v>550</v>
      </c>
      <c r="D24" s="132">
        <f t="shared" si="0"/>
        <v>221990</v>
      </c>
      <c r="E24" s="133">
        <f t="shared" si="1"/>
        <v>40.36181818181818</v>
      </c>
      <c r="F24" s="134">
        <v>185</v>
      </c>
      <c r="G24" s="135">
        <v>109047</v>
      </c>
      <c r="H24" s="136">
        <f t="shared" si="2"/>
        <v>58.94432432432433</v>
      </c>
      <c r="I24" s="134">
        <v>65</v>
      </c>
      <c r="J24" s="137">
        <v>28776</v>
      </c>
      <c r="K24" s="136">
        <f t="shared" si="3"/>
        <v>44.27076923076923</v>
      </c>
      <c r="L24" s="134">
        <v>150</v>
      </c>
      <c r="M24" s="137">
        <v>14236</v>
      </c>
      <c r="N24" s="136">
        <f t="shared" si="4"/>
        <v>9.490666666666666</v>
      </c>
      <c r="O24" s="134">
        <v>100</v>
      </c>
      <c r="P24" s="137">
        <v>56105</v>
      </c>
      <c r="Q24" s="138">
        <f t="shared" si="6"/>
        <v>56.105</v>
      </c>
      <c r="R24" s="134">
        <v>50</v>
      </c>
      <c r="S24" s="137">
        <v>13826</v>
      </c>
      <c r="T24" s="139">
        <f t="shared" si="5"/>
        <v>27.651999999999997</v>
      </c>
      <c r="U24" s="253" t="s">
        <v>155</v>
      </c>
      <c r="V24" s="254"/>
    </row>
    <row r="25" spans="1:22" s="140" customFormat="1" ht="36.75" customHeight="1">
      <c r="A25" s="129">
        <v>50164</v>
      </c>
      <c r="B25" s="130" t="s">
        <v>66</v>
      </c>
      <c r="C25" s="131">
        <v>1472</v>
      </c>
      <c r="D25" s="132">
        <f t="shared" si="0"/>
        <v>361938</v>
      </c>
      <c r="E25" s="133">
        <f t="shared" si="1"/>
        <v>24.588179347826088</v>
      </c>
      <c r="F25" s="134">
        <v>755</v>
      </c>
      <c r="G25" s="135">
        <v>161646</v>
      </c>
      <c r="H25" s="136">
        <f t="shared" si="2"/>
        <v>21.41006622516556</v>
      </c>
      <c r="I25" s="134">
        <v>121</v>
      </c>
      <c r="J25" s="137">
        <v>56849</v>
      </c>
      <c r="K25" s="136">
        <f t="shared" si="3"/>
        <v>46.98264462809917</v>
      </c>
      <c r="L25" s="134">
        <v>277</v>
      </c>
      <c r="M25" s="137">
        <v>51062</v>
      </c>
      <c r="N25" s="136">
        <f t="shared" si="4"/>
        <v>18.43393501805054</v>
      </c>
      <c r="O25" s="134">
        <v>218</v>
      </c>
      <c r="P25" s="137">
        <v>34833</v>
      </c>
      <c r="Q25" s="138">
        <f t="shared" si="6"/>
        <v>15.978440366972478</v>
      </c>
      <c r="R25" s="134">
        <v>101</v>
      </c>
      <c r="S25" s="137">
        <v>57548</v>
      </c>
      <c r="T25" s="139">
        <f t="shared" si="5"/>
        <v>56.978217821782174</v>
      </c>
      <c r="U25" s="253" t="s">
        <v>145</v>
      </c>
      <c r="V25" s="254"/>
    </row>
    <row r="26" spans="1:22" s="140" customFormat="1" ht="24" customHeight="1">
      <c r="A26" s="141">
        <v>501</v>
      </c>
      <c r="B26" s="142" t="s">
        <v>67</v>
      </c>
      <c r="C26" s="143">
        <v>13873</v>
      </c>
      <c r="D26" s="144">
        <f t="shared" si="0"/>
        <v>6185664</v>
      </c>
      <c r="E26" s="100">
        <f t="shared" si="1"/>
        <v>44.58778923088013</v>
      </c>
      <c r="F26" s="145">
        <v>4820</v>
      </c>
      <c r="G26" s="146">
        <v>2185859</v>
      </c>
      <c r="H26" s="147">
        <f t="shared" si="2"/>
        <v>45.34977178423237</v>
      </c>
      <c r="I26" s="145">
        <v>1459</v>
      </c>
      <c r="J26" s="148">
        <v>807976</v>
      </c>
      <c r="K26" s="147">
        <f t="shared" si="3"/>
        <v>55.378752570253596</v>
      </c>
      <c r="L26" s="145">
        <v>2730</v>
      </c>
      <c r="M26" s="148">
        <v>1143036</v>
      </c>
      <c r="N26" s="147">
        <f t="shared" si="4"/>
        <v>41.86945054945055</v>
      </c>
      <c r="O26" s="145">
        <v>2428</v>
      </c>
      <c r="P26" s="148">
        <v>939104</v>
      </c>
      <c r="Q26" s="149">
        <f t="shared" si="6"/>
        <v>38.67808896210873</v>
      </c>
      <c r="R26" s="145">
        <v>2436</v>
      </c>
      <c r="S26" s="148">
        <v>1109689</v>
      </c>
      <c r="T26" s="150">
        <f t="shared" si="5"/>
        <v>45.55373563218391</v>
      </c>
      <c r="U26" s="253" t="s">
        <v>156</v>
      </c>
      <c r="V26" s="254"/>
    </row>
    <row r="27" spans="1:22" s="140" customFormat="1" ht="15" customHeight="1">
      <c r="A27" s="129">
        <v>50231</v>
      </c>
      <c r="B27" s="130" t="s">
        <v>68</v>
      </c>
      <c r="C27" s="131">
        <v>920</v>
      </c>
      <c r="D27" s="132">
        <f t="shared" si="0"/>
        <v>290506</v>
      </c>
      <c r="E27" s="133">
        <f t="shared" si="1"/>
        <v>31.57673913043478</v>
      </c>
      <c r="F27" s="134">
        <v>300</v>
      </c>
      <c r="G27" s="135">
        <v>179485</v>
      </c>
      <c r="H27" s="136">
        <f t="shared" si="2"/>
        <v>59.82833333333333</v>
      </c>
      <c r="I27" s="134">
        <v>80</v>
      </c>
      <c r="J27" s="137">
        <v>39750</v>
      </c>
      <c r="K27" s="136">
        <f t="shared" si="3"/>
        <v>49.6875</v>
      </c>
      <c r="L27" s="134">
        <v>260</v>
      </c>
      <c r="M27" s="137">
        <v>18491</v>
      </c>
      <c r="N27" s="136">
        <f t="shared" si="4"/>
        <v>7.111923076923077</v>
      </c>
      <c r="O27" s="134">
        <v>100</v>
      </c>
      <c r="P27" s="137">
        <v>24058</v>
      </c>
      <c r="Q27" s="138">
        <f t="shared" si="6"/>
        <v>24.058</v>
      </c>
      <c r="R27" s="134">
        <v>180</v>
      </c>
      <c r="S27" s="137">
        <v>28722</v>
      </c>
      <c r="T27" s="139">
        <f t="shared" si="5"/>
        <v>15.956666666666667</v>
      </c>
      <c r="U27" s="247" t="s">
        <v>146</v>
      </c>
      <c r="V27" s="248"/>
    </row>
    <row r="28" spans="1:22" s="140" customFormat="1" ht="15" customHeight="1">
      <c r="A28" s="129">
        <v>50232</v>
      </c>
      <c r="B28" s="130" t="s">
        <v>69</v>
      </c>
      <c r="C28" s="131">
        <v>448</v>
      </c>
      <c r="D28" s="132">
        <f t="shared" si="0"/>
        <v>114971</v>
      </c>
      <c r="E28" s="133">
        <f t="shared" si="1"/>
        <v>25.663169642857145</v>
      </c>
      <c r="F28" s="134">
        <v>130</v>
      </c>
      <c r="G28" s="135">
        <v>63737</v>
      </c>
      <c r="H28" s="136">
        <f t="shared" si="2"/>
        <v>49.02846153846154</v>
      </c>
      <c r="I28" s="134">
        <v>18</v>
      </c>
      <c r="J28" s="137">
        <v>14466</v>
      </c>
      <c r="K28" s="136">
        <f t="shared" si="3"/>
        <v>80.36666666666666</v>
      </c>
      <c r="L28" s="134">
        <v>150</v>
      </c>
      <c r="M28" s="137">
        <v>18387</v>
      </c>
      <c r="N28" s="136">
        <f t="shared" si="4"/>
        <v>12.258</v>
      </c>
      <c r="O28" s="134">
        <v>50</v>
      </c>
      <c r="P28" s="137">
        <v>3330</v>
      </c>
      <c r="Q28" s="138">
        <f t="shared" si="6"/>
        <v>6.659999999999999</v>
      </c>
      <c r="R28" s="134">
        <v>100</v>
      </c>
      <c r="S28" s="137">
        <v>15051</v>
      </c>
      <c r="T28" s="139">
        <f t="shared" si="5"/>
        <v>15.050999999999998</v>
      </c>
      <c r="U28" s="249"/>
      <c r="V28" s="250"/>
    </row>
    <row r="29" spans="1:22" s="140" customFormat="1" ht="15" customHeight="1">
      <c r="A29" s="129">
        <v>50233</v>
      </c>
      <c r="B29" s="130" t="s">
        <v>70</v>
      </c>
      <c r="C29" s="131">
        <v>1227</v>
      </c>
      <c r="D29" s="132">
        <f t="shared" si="0"/>
        <v>502754</v>
      </c>
      <c r="E29" s="133">
        <f t="shared" si="1"/>
        <v>40.97424612876936</v>
      </c>
      <c r="F29" s="134">
        <v>450</v>
      </c>
      <c r="G29" s="135">
        <v>185430</v>
      </c>
      <c r="H29" s="136">
        <f t="shared" si="2"/>
        <v>41.20666666666666</v>
      </c>
      <c r="I29" s="134">
        <v>247</v>
      </c>
      <c r="J29" s="137">
        <v>162023</v>
      </c>
      <c r="K29" s="136">
        <f t="shared" si="3"/>
        <v>65.59635627530363</v>
      </c>
      <c r="L29" s="134">
        <v>200</v>
      </c>
      <c r="M29" s="137">
        <v>108790</v>
      </c>
      <c r="N29" s="136">
        <f t="shared" si="4"/>
        <v>54.395</v>
      </c>
      <c r="O29" s="134">
        <v>130</v>
      </c>
      <c r="P29" s="137">
        <v>21326</v>
      </c>
      <c r="Q29" s="138">
        <f t="shared" si="6"/>
        <v>16.404615384615386</v>
      </c>
      <c r="R29" s="134">
        <v>200</v>
      </c>
      <c r="S29" s="137">
        <v>25185</v>
      </c>
      <c r="T29" s="139">
        <f t="shared" si="5"/>
        <v>12.5925</v>
      </c>
      <c r="U29" s="249"/>
      <c r="V29" s="250"/>
    </row>
    <row r="30" spans="1:22" s="140" customFormat="1" ht="15" customHeight="1">
      <c r="A30" s="129">
        <v>50234</v>
      </c>
      <c r="B30" s="130" t="s">
        <v>71</v>
      </c>
      <c r="C30" s="131">
        <v>5</v>
      </c>
      <c r="D30" s="132">
        <f t="shared" si="0"/>
        <v>6178</v>
      </c>
      <c r="E30" s="133">
        <f t="shared" si="1"/>
        <v>123.55999999999999</v>
      </c>
      <c r="F30" s="134">
        <v>5</v>
      </c>
      <c r="G30" s="135">
        <v>6178</v>
      </c>
      <c r="H30" s="136">
        <f t="shared" si="2"/>
        <v>123.55999999999999</v>
      </c>
      <c r="I30" s="134">
        <v>0</v>
      </c>
      <c r="J30" s="137">
        <v>0</v>
      </c>
      <c r="K30" s="136">
        <v>0</v>
      </c>
      <c r="L30" s="134">
        <v>0</v>
      </c>
      <c r="M30" s="137">
        <v>0</v>
      </c>
      <c r="N30" s="136">
        <v>0</v>
      </c>
      <c r="O30" s="134">
        <v>0</v>
      </c>
      <c r="P30" s="137">
        <v>0</v>
      </c>
      <c r="Q30" s="138">
        <v>0</v>
      </c>
      <c r="R30" s="134">
        <v>0</v>
      </c>
      <c r="S30" s="137">
        <v>0</v>
      </c>
      <c r="T30" s="139">
        <v>0</v>
      </c>
      <c r="U30" s="249"/>
      <c r="V30" s="250"/>
    </row>
    <row r="31" spans="1:22" s="140" customFormat="1" ht="15" customHeight="1">
      <c r="A31" s="129">
        <v>50235</v>
      </c>
      <c r="B31" s="130" t="s">
        <v>72</v>
      </c>
      <c r="C31" s="131">
        <v>360</v>
      </c>
      <c r="D31" s="132">
        <f t="shared" si="0"/>
        <v>165221</v>
      </c>
      <c r="E31" s="133">
        <f t="shared" si="1"/>
        <v>45.89472222222222</v>
      </c>
      <c r="F31" s="134">
        <v>90</v>
      </c>
      <c r="G31" s="135">
        <v>105747</v>
      </c>
      <c r="H31" s="136">
        <f t="shared" si="2"/>
        <v>117.49666666666667</v>
      </c>
      <c r="I31" s="134">
        <v>40</v>
      </c>
      <c r="J31" s="137">
        <v>17688</v>
      </c>
      <c r="K31" s="136">
        <f aca="true" t="shared" si="7" ref="K31:K45">+J31/I31/10</f>
        <v>44.22</v>
      </c>
      <c r="L31" s="134">
        <v>70</v>
      </c>
      <c r="M31" s="137">
        <v>5484</v>
      </c>
      <c r="N31" s="136">
        <f aca="true" t="shared" si="8" ref="N31:N45">+M31/L31/10</f>
        <v>7.8342857142857145</v>
      </c>
      <c r="O31" s="134">
        <v>80</v>
      </c>
      <c r="P31" s="137">
        <v>2091</v>
      </c>
      <c r="Q31" s="138">
        <f aca="true" t="shared" si="9" ref="Q31:Q45">+P31/O31/10</f>
        <v>2.61375</v>
      </c>
      <c r="R31" s="134">
        <v>80</v>
      </c>
      <c r="S31" s="137">
        <v>34211</v>
      </c>
      <c r="T31" s="139">
        <f aca="true" t="shared" si="10" ref="T31:T45">+S31/R31/10</f>
        <v>42.76375</v>
      </c>
      <c r="U31" s="249"/>
      <c r="V31" s="250"/>
    </row>
    <row r="32" spans="1:22" s="140" customFormat="1" ht="15.75" customHeight="1">
      <c r="A32" s="141">
        <v>502</v>
      </c>
      <c r="B32" s="142" t="s">
        <v>73</v>
      </c>
      <c r="C32" s="143">
        <v>2960</v>
      </c>
      <c r="D32" s="144">
        <f t="shared" si="0"/>
        <v>1079630</v>
      </c>
      <c r="E32" s="100">
        <f t="shared" si="1"/>
        <v>36.47398648648648</v>
      </c>
      <c r="F32" s="145">
        <v>975</v>
      </c>
      <c r="G32" s="146">
        <v>540577</v>
      </c>
      <c r="H32" s="147">
        <f t="shared" si="2"/>
        <v>55.44379487179488</v>
      </c>
      <c r="I32" s="145">
        <v>385</v>
      </c>
      <c r="J32" s="148">
        <v>233927</v>
      </c>
      <c r="K32" s="147">
        <f t="shared" si="7"/>
        <v>60.76025974025974</v>
      </c>
      <c r="L32" s="145">
        <v>680</v>
      </c>
      <c r="M32" s="148">
        <v>151152</v>
      </c>
      <c r="N32" s="147">
        <f t="shared" si="8"/>
        <v>22.228235294117646</v>
      </c>
      <c r="O32" s="145">
        <v>360</v>
      </c>
      <c r="P32" s="148">
        <v>50805</v>
      </c>
      <c r="Q32" s="149">
        <f t="shared" si="9"/>
        <v>14.1125</v>
      </c>
      <c r="R32" s="145">
        <v>560</v>
      </c>
      <c r="S32" s="148">
        <v>103169</v>
      </c>
      <c r="T32" s="150">
        <f t="shared" si="10"/>
        <v>18.423035714285714</v>
      </c>
      <c r="U32" s="251"/>
      <c r="V32" s="252"/>
    </row>
    <row r="33" spans="1:22" s="140" customFormat="1" ht="29.25" customHeight="1">
      <c r="A33" s="141">
        <v>50331</v>
      </c>
      <c r="B33" s="142" t="s">
        <v>74</v>
      </c>
      <c r="C33" s="143">
        <v>877</v>
      </c>
      <c r="D33" s="144">
        <f t="shared" si="0"/>
        <v>243214</v>
      </c>
      <c r="E33" s="100">
        <f t="shared" si="1"/>
        <v>27.732497149372865</v>
      </c>
      <c r="F33" s="145">
        <v>293</v>
      </c>
      <c r="G33" s="146">
        <v>84485</v>
      </c>
      <c r="H33" s="147">
        <f t="shared" si="2"/>
        <v>28.834470989761094</v>
      </c>
      <c r="I33" s="145">
        <v>108</v>
      </c>
      <c r="J33" s="148">
        <v>29930</v>
      </c>
      <c r="K33" s="147">
        <f t="shared" si="7"/>
        <v>27.712962962962962</v>
      </c>
      <c r="L33" s="145">
        <v>163</v>
      </c>
      <c r="M33" s="148">
        <v>43802</v>
      </c>
      <c r="N33" s="147">
        <f t="shared" si="8"/>
        <v>26.872392638036807</v>
      </c>
      <c r="O33" s="145">
        <v>144</v>
      </c>
      <c r="P33" s="148">
        <v>36283</v>
      </c>
      <c r="Q33" s="149">
        <f t="shared" si="9"/>
        <v>25.196527777777778</v>
      </c>
      <c r="R33" s="145">
        <v>169</v>
      </c>
      <c r="S33" s="148">
        <v>48714</v>
      </c>
      <c r="T33" s="150">
        <f t="shared" si="10"/>
        <v>28.824852071005914</v>
      </c>
      <c r="U33" s="253" t="s">
        <v>147</v>
      </c>
      <c r="V33" s="254"/>
    </row>
    <row r="34" spans="1:22" s="140" customFormat="1" ht="18.75" customHeight="1">
      <c r="A34" s="141">
        <v>51130</v>
      </c>
      <c r="B34" s="142" t="s">
        <v>75</v>
      </c>
      <c r="C34" s="143">
        <v>735</v>
      </c>
      <c r="D34" s="144">
        <f t="shared" si="0"/>
        <v>479146</v>
      </c>
      <c r="E34" s="100">
        <f t="shared" si="1"/>
        <v>65.18993197278911</v>
      </c>
      <c r="F34" s="145">
        <v>270</v>
      </c>
      <c r="G34" s="146">
        <v>190742</v>
      </c>
      <c r="H34" s="147">
        <f t="shared" si="2"/>
        <v>70.64518518518518</v>
      </c>
      <c r="I34" s="145">
        <v>120</v>
      </c>
      <c r="J34" s="148">
        <v>55243</v>
      </c>
      <c r="K34" s="147">
        <f t="shared" si="7"/>
        <v>46.035833333333336</v>
      </c>
      <c r="L34" s="145">
        <v>95</v>
      </c>
      <c r="M34" s="148">
        <v>78777</v>
      </c>
      <c r="N34" s="147">
        <f t="shared" si="8"/>
        <v>82.92315789473685</v>
      </c>
      <c r="O34" s="145">
        <v>70</v>
      </c>
      <c r="P34" s="148">
        <v>60808</v>
      </c>
      <c r="Q34" s="149">
        <f t="shared" si="9"/>
        <v>86.86857142857143</v>
      </c>
      <c r="R34" s="145">
        <v>180</v>
      </c>
      <c r="S34" s="148">
        <v>93576</v>
      </c>
      <c r="T34" s="150">
        <f t="shared" si="10"/>
        <v>51.986666666666665</v>
      </c>
      <c r="U34" s="243" t="s">
        <v>148</v>
      </c>
      <c r="V34" s="244"/>
    </row>
    <row r="35" spans="1:22" s="140" customFormat="1" ht="25.5" customHeight="1">
      <c r="A35" s="141">
        <v>51231</v>
      </c>
      <c r="B35" s="142" t="s">
        <v>76</v>
      </c>
      <c r="C35" s="143">
        <v>383</v>
      </c>
      <c r="D35" s="144">
        <f t="shared" si="0"/>
        <v>72047</v>
      </c>
      <c r="E35" s="100">
        <f t="shared" si="1"/>
        <v>18.811227154046996</v>
      </c>
      <c r="F35" s="145">
        <v>141</v>
      </c>
      <c r="G35" s="146">
        <v>11856</v>
      </c>
      <c r="H35" s="147">
        <f t="shared" si="2"/>
        <v>8.408510638297873</v>
      </c>
      <c r="I35" s="145">
        <v>14</v>
      </c>
      <c r="J35" s="148">
        <v>1230</v>
      </c>
      <c r="K35" s="147">
        <f t="shared" si="7"/>
        <v>8.785714285714286</v>
      </c>
      <c r="L35" s="145">
        <v>42</v>
      </c>
      <c r="M35" s="148">
        <v>14800</v>
      </c>
      <c r="N35" s="147">
        <f t="shared" si="8"/>
        <v>35.23809523809524</v>
      </c>
      <c r="O35" s="145">
        <v>98</v>
      </c>
      <c r="P35" s="148">
        <v>22084</v>
      </c>
      <c r="Q35" s="149">
        <f t="shared" si="9"/>
        <v>22.53469387755102</v>
      </c>
      <c r="R35" s="145">
        <v>88</v>
      </c>
      <c r="S35" s="148">
        <v>22077</v>
      </c>
      <c r="T35" s="150">
        <f t="shared" si="10"/>
        <v>25.0875</v>
      </c>
      <c r="U35" s="253" t="s">
        <v>158</v>
      </c>
      <c r="V35" s="254"/>
    </row>
    <row r="36" spans="1:22" s="140" customFormat="1" ht="16.5" customHeight="1">
      <c r="A36" s="141">
        <v>51330</v>
      </c>
      <c r="B36" s="142" t="s">
        <v>77</v>
      </c>
      <c r="C36" s="143">
        <v>15</v>
      </c>
      <c r="D36" s="144">
        <f t="shared" si="0"/>
        <v>1648</v>
      </c>
      <c r="E36" s="100">
        <f t="shared" si="1"/>
        <v>10.986666666666666</v>
      </c>
      <c r="F36" s="145">
        <v>11</v>
      </c>
      <c r="G36" s="146">
        <v>1648</v>
      </c>
      <c r="H36" s="147">
        <f t="shared" si="2"/>
        <v>14.98181818181818</v>
      </c>
      <c r="I36" s="145">
        <v>1</v>
      </c>
      <c r="J36" s="148">
        <v>0</v>
      </c>
      <c r="K36" s="147">
        <f t="shared" si="7"/>
        <v>0</v>
      </c>
      <c r="L36" s="145">
        <v>1</v>
      </c>
      <c r="M36" s="148">
        <v>0</v>
      </c>
      <c r="N36" s="147">
        <f t="shared" si="8"/>
        <v>0</v>
      </c>
      <c r="O36" s="145">
        <v>1</v>
      </c>
      <c r="P36" s="148">
        <v>0</v>
      </c>
      <c r="Q36" s="149">
        <f t="shared" si="9"/>
        <v>0</v>
      </c>
      <c r="R36" s="145">
        <v>1</v>
      </c>
      <c r="S36" s="148">
        <v>0</v>
      </c>
      <c r="T36" s="150">
        <f t="shared" si="10"/>
        <v>0</v>
      </c>
      <c r="U36" s="245"/>
      <c r="V36" s="246"/>
    </row>
    <row r="37" spans="1:22" s="140" customFormat="1" ht="28.5" customHeight="1">
      <c r="A37" s="129">
        <v>51831</v>
      </c>
      <c r="B37" s="151" t="s">
        <v>78</v>
      </c>
      <c r="C37" s="131">
        <v>5035</v>
      </c>
      <c r="D37" s="132">
        <f t="shared" si="0"/>
        <v>1783393</v>
      </c>
      <c r="E37" s="133">
        <f t="shared" si="1"/>
        <v>35.41992055610725</v>
      </c>
      <c r="F37" s="134">
        <v>320</v>
      </c>
      <c r="G37" s="135">
        <v>291819</v>
      </c>
      <c r="H37" s="136">
        <f t="shared" si="2"/>
        <v>91.1934375</v>
      </c>
      <c r="I37" s="134">
        <v>2680</v>
      </c>
      <c r="J37" s="137">
        <v>1329419</v>
      </c>
      <c r="K37" s="136">
        <f t="shared" si="7"/>
        <v>49.60518656716418</v>
      </c>
      <c r="L37" s="134">
        <v>185</v>
      </c>
      <c r="M37" s="137">
        <v>65215</v>
      </c>
      <c r="N37" s="136">
        <f t="shared" si="8"/>
        <v>35.251351351351346</v>
      </c>
      <c r="O37" s="134">
        <v>1180</v>
      </c>
      <c r="P37" s="137">
        <v>67285</v>
      </c>
      <c r="Q37" s="138">
        <f t="shared" si="9"/>
        <v>5.702118644067797</v>
      </c>
      <c r="R37" s="134">
        <v>670</v>
      </c>
      <c r="S37" s="137">
        <v>29655</v>
      </c>
      <c r="T37" s="139">
        <f t="shared" si="10"/>
        <v>4.426119402985075</v>
      </c>
      <c r="U37" s="253" t="s">
        <v>149</v>
      </c>
      <c r="V37" s="254"/>
    </row>
    <row r="38" spans="1:22" s="140" customFormat="1" ht="15" customHeight="1">
      <c r="A38" s="129">
        <v>51832</v>
      </c>
      <c r="B38" s="130" t="s">
        <v>79</v>
      </c>
      <c r="C38" s="131">
        <v>726</v>
      </c>
      <c r="D38" s="132">
        <f t="shared" si="0"/>
        <v>206230</v>
      </c>
      <c r="E38" s="133">
        <f t="shared" si="1"/>
        <v>28.40633608815427</v>
      </c>
      <c r="F38" s="134">
        <v>120</v>
      </c>
      <c r="G38" s="135">
        <v>48119</v>
      </c>
      <c r="H38" s="136">
        <f t="shared" si="2"/>
        <v>40.09916666666667</v>
      </c>
      <c r="I38" s="134">
        <v>22</v>
      </c>
      <c r="J38" s="137">
        <v>-45784</v>
      </c>
      <c r="K38" s="136">
        <f t="shared" si="7"/>
        <v>-208.1090909090909</v>
      </c>
      <c r="L38" s="134">
        <v>414</v>
      </c>
      <c r="M38" s="137">
        <v>132008</v>
      </c>
      <c r="N38" s="136">
        <f t="shared" si="8"/>
        <v>31.885990338164255</v>
      </c>
      <c r="O38" s="134">
        <v>150</v>
      </c>
      <c r="P38" s="137">
        <v>67127</v>
      </c>
      <c r="Q38" s="138">
        <f t="shared" si="9"/>
        <v>44.751333333333335</v>
      </c>
      <c r="R38" s="134">
        <v>20</v>
      </c>
      <c r="S38" s="137">
        <v>4760</v>
      </c>
      <c r="T38" s="139">
        <f t="shared" si="10"/>
        <v>23.8</v>
      </c>
      <c r="U38" s="245"/>
      <c r="V38" s="246"/>
    </row>
    <row r="39" spans="1:22" s="140" customFormat="1" ht="15" customHeight="1">
      <c r="A39" s="129">
        <v>51833</v>
      </c>
      <c r="B39" s="130" t="s">
        <v>80</v>
      </c>
      <c r="C39" s="131">
        <v>40</v>
      </c>
      <c r="D39" s="132">
        <f t="shared" si="0"/>
        <v>12911</v>
      </c>
      <c r="E39" s="133">
        <f t="shared" si="1"/>
        <v>32.277499999999996</v>
      </c>
      <c r="F39" s="134">
        <v>8</v>
      </c>
      <c r="G39" s="135">
        <v>4920</v>
      </c>
      <c r="H39" s="136">
        <f t="shared" si="2"/>
        <v>61.5</v>
      </c>
      <c r="I39" s="134">
        <v>8</v>
      </c>
      <c r="J39" s="137">
        <v>1812</v>
      </c>
      <c r="K39" s="136">
        <f t="shared" si="7"/>
        <v>22.65</v>
      </c>
      <c r="L39" s="134">
        <v>8</v>
      </c>
      <c r="M39" s="137">
        <v>1978</v>
      </c>
      <c r="N39" s="136">
        <f t="shared" si="8"/>
        <v>24.725</v>
      </c>
      <c r="O39" s="134">
        <v>8</v>
      </c>
      <c r="P39" s="137">
        <v>1929</v>
      </c>
      <c r="Q39" s="138">
        <f t="shared" si="9"/>
        <v>24.1125</v>
      </c>
      <c r="R39" s="134">
        <v>8</v>
      </c>
      <c r="S39" s="137">
        <v>2272</v>
      </c>
      <c r="T39" s="139">
        <f t="shared" si="10"/>
        <v>28.4</v>
      </c>
      <c r="U39" s="245"/>
      <c r="V39" s="246"/>
    </row>
    <row r="40" spans="1:22" s="140" customFormat="1" ht="15" customHeight="1">
      <c r="A40" s="129">
        <v>51834</v>
      </c>
      <c r="B40" s="130" t="s">
        <v>81</v>
      </c>
      <c r="C40" s="131">
        <v>1396</v>
      </c>
      <c r="D40" s="132">
        <f t="shared" si="0"/>
        <v>643431</v>
      </c>
      <c r="E40" s="133">
        <f t="shared" si="1"/>
        <v>46.091045845272205</v>
      </c>
      <c r="F40" s="134">
        <v>697</v>
      </c>
      <c r="G40" s="135">
        <v>286983</v>
      </c>
      <c r="H40" s="136">
        <f t="shared" si="2"/>
        <v>41.17403156384505</v>
      </c>
      <c r="I40" s="134">
        <v>259</v>
      </c>
      <c r="J40" s="137">
        <v>70436</v>
      </c>
      <c r="K40" s="136">
        <f t="shared" si="7"/>
        <v>27.195366795366795</v>
      </c>
      <c r="L40" s="134">
        <v>140</v>
      </c>
      <c r="M40" s="137">
        <v>118150</v>
      </c>
      <c r="N40" s="136">
        <f t="shared" si="8"/>
        <v>84.39285714285714</v>
      </c>
      <c r="O40" s="134">
        <v>100</v>
      </c>
      <c r="P40" s="137">
        <v>71914</v>
      </c>
      <c r="Q40" s="138">
        <f t="shared" si="9"/>
        <v>71.914</v>
      </c>
      <c r="R40" s="134">
        <v>200</v>
      </c>
      <c r="S40" s="137">
        <v>95948</v>
      </c>
      <c r="T40" s="139">
        <f t="shared" si="10"/>
        <v>47.974000000000004</v>
      </c>
      <c r="U40" s="245"/>
      <c r="V40" s="246"/>
    </row>
    <row r="41" spans="1:22" s="140" customFormat="1" ht="15" customHeight="1">
      <c r="A41" s="129">
        <v>51835</v>
      </c>
      <c r="B41" s="130" t="s">
        <v>82</v>
      </c>
      <c r="C41" s="131">
        <v>350</v>
      </c>
      <c r="D41" s="132">
        <f t="shared" si="0"/>
        <v>147433</v>
      </c>
      <c r="E41" s="133">
        <f t="shared" si="1"/>
        <v>42.123714285714286</v>
      </c>
      <c r="F41" s="134">
        <v>143</v>
      </c>
      <c r="G41" s="135">
        <v>51000</v>
      </c>
      <c r="H41" s="136">
        <f t="shared" si="2"/>
        <v>35.66433566433567</v>
      </c>
      <c r="I41" s="134">
        <v>45</v>
      </c>
      <c r="J41" s="137">
        <v>17958</v>
      </c>
      <c r="K41" s="136">
        <f t="shared" si="7"/>
        <v>39.906666666666666</v>
      </c>
      <c r="L41" s="134">
        <v>20</v>
      </c>
      <c r="M41" s="137">
        <v>8501</v>
      </c>
      <c r="N41" s="136">
        <f t="shared" si="8"/>
        <v>42.505</v>
      </c>
      <c r="O41" s="134">
        <v>67</v>
      </c>
      <c r="P41" s="137">
        <v>26227</v>
      </c>
      <c r="Q41" s="138">
        <f t="shared" si="9"/>
        <v>39.144776119402984</v>
      </c>
      <c r="R41" s="134">
        <v>75</v>
      </c>
      <c r="S41" s="137">
        <v>43747</v>
      </c>
      <c r="T41" s="139">
        <f t="shared" si="10"/>
        <v>58.32933333333333</v>
      </c>
      <c r="U41" s="245"/>
      <c r="V41" s="246"/>
    </row>
    <row r="42" spans="1:22" s="140" customFormat="1" ht="41.25" customHeight="1">
      <c r="A42" s="129">
        <v>51836</v>
      </c>
      <c r="B42" s="130" t="s">
        <v>83</v>
      </c>
      <c r="C42" s="131">
        <v>100</v>
      </c>
      <c r="D42" s="132">
        <f t="shared" si="0"/>
        <v>100403</v>
      </c>
      <c r="E42" s="133">
        <f t="shared" si="1"/>
        <v>100.40299999999999</v>
      </c>
      <c r="F42" s="134">
        <v>20</v>
      </c>
      <c r="G42" s="135">
        <v>80730</v>
      </c>
      <c r="H42" s="136">
        <f t="shared" si="2"/>
        <v>403.65</v>
      </c>
      <c r="I42" s="134">
        <v>20</v>
      </c>
      <c r="J42" s="137">
        <v>15232</v>
      </c>
      <c r="K42" s="136">
        <f t="shared" si="7"/>
        <v>76.16</v>
      </c>
      <c r="L42" s="134">
        <v>20</v>
      </c>
      <c r="M42" s="137">
        <v>199</v>
      </c>
      <c r="N42" s="136">
        <f t="shared" si="8"/>
        <v>0.9949999999999999</v>
      </c>
      <c r="O42" s="134">
        <v>20</v>
      </c>
      <c r="P42" s="137">
        <v>0</v>
      </c>
      <c r="Q42" s="138">
        <f t="shared" si="9"/>
        <v>0</v>
      </c>
      <c r="R42" s="134">
        <v>20</v>
      </c>
      <c r="S42" s="137">
        <v>4242</v>
      </c>
      <c r="T42" s="139">
        <f t="shared" si="10"/>
        <v>21.21</v>
      </c>
      <c r="U42" s="253" t="s">
        <v>150</v>
      </c>
      <c r="V42" s="254"/>
    </row>
    <row r="43" spans="1:22" s="140" customFormat="1" ht="15" customHeight="1">
      <c r="A43" s="129">
        <v>51837</v>
      </c>
      <c r="B43" s="130" t="s">
        <v>84</v>
      </c>
      <c r="C43" s="131">
        <v>80</v>
      </c>
      <c r="D43" s="132">
        <f t="shared" si="0"/>
        <v>0</v>
      </c>
      <c r="E43" s="133">
        <f t="shared" si="1"/>
        <v>0</v>
      </c>
      <c r="F43" s="134">
        <v>16</v>
      </c>
      <c r="G43" s="135">
        <v>0</v>
      </c>
      <c r="H43" s="136">
        <f t="shared" si="2"/>
        <v>0</v>
      </c>
      <c r="I43" s="134">
        <v>16</v>
      </c>
      <c r="J43" s="137">
        <v>0</v>
      </c>
      <c r="K43" s="136">
        <f t="shared" si="7"/>
        <v>0</v>
      </c>
      <c r="L43" s="134">
        <v>16</v>
      </c>
      <c r="M43" s="137">
        <v>0</v>
      </c>
      <c r="N43" s="136">
        <f t="shared" si="8"/>
        <v>0</v>
      </c>
      <c r="O43" s="134">
        <v>16</v>
      </c>
      <c r="P43" s="137">
        <v>0</v>
      </c>
      <c r="Q43" s="138">
        <f t="shared" si="9"/>
        <v>0</v>
      </c>
      <c r="R43" s="134">
        <v>16</v>
      </c>
      <c r="S43" s="137">
        <v>0</v>
      </c>
      <c r="T43" s="139">
        <f t="shared" si="10"/>
        <v>0</v>
      </c>
      <c r="U43" s="245"/>
      <c r="V43" s="246"/>
    </row>
    <row r="44" spans="1:22" s="140" customFormat="1" ht="15" customHeight="1">
      <c r="A44" s="129">
        <v>51839</v>
      </c>
      <c r="B44" s="130" t="s">
        <v>85</v>
      </c>
      <c r="C44" s="131">
        <v>395</v>
      </c>
      <c r="D44" s="132">
        <f t="shared" si="0"/>
        <v>209282</v>
      </c>
      <c r="E44" s="133">
        <f t="shared" si="1"/>
        <v>52.982784810126574</v>
      </c>
      <c r="F44" s="134">
        <v>126</v>
      </c>
      <c r="G44" s="135">
        <v>63079</v>
      </c>
      <c r="H44" s="136">
        <f t="shared" si="2"/>
        <v>50.06269841269842</v>
      </c>
      <c r="I44" s="134">
        <v>32</v>
      </c>
      <c r="J44" s="137">
        <v>9527</v>
      </c>
      <c r="K44" s="136">
        <f t="shared" si="7"/>
        <v>29.771875</v>
      </c>
      <c r="L44" s="134">
        <v>54</v>
      </c>
      <c r="M44" s="137">
        <v>26853</v>
      </c>
      <c r="N44" s="136">
        <f t="shared" si="8"/>
        <v>49.727777777777774</v>
      </c>
      <c r="O44" s="134">
        <v>92</v>
      </c>
      <c r="P44" s="137">
        <v>64022</v>
      </c>
      <c r="Q44" s="138">
        <f t="shared" si="9"/>
        <v>69.58913043478262</v>
      </c>
      <c r="R44" s="134">
        <v>91</v>
      </c>
      <c r="S44" s="137">
        <v>45801</v>
      </c>
      <c r="T44" s="139">
        <f t="shared" si="10"/>
        <v>50.330769230769235</v>
      </c>
      <c r="U44" s="245"/>
      <c r="V44" s="246"/>
    </row>
    <row r="45" spans="1:22" s="140" customFormat="1" ht="15" customHeight="1">
      <c r="A45" s="129">
        <v>51841</v>
      </c>
      <c r="B45" s="130" t="s">
        <v>86</v>
      </c>
      <c r="C45" s="131">
        <v>1005</v>
      </c>
      <c r="D45" s="132">
        <f t="shared" si="0"/>
        <v>408671</v>
      </c>
      <c r="E45" s="133">
        <f t="shared" si="1"/>
        <v>40.663781094527366</v>
      </c>
      <c r="F45" s="134">
        <v>310</v>
      </c>
      <c r="G45" s="135">
        <v>167570</v>
      </c>
      <c r="H45" s="136">
        <f t="shared" si="2"/>
        <v>54.05483870967741</v>
      </c>
      <c r="I45" s="134">
        <v>125</v>
      </c>
      <c r="J45" s="137">
        <v>41386</v>
      </c>
      <c r="K45" s="136">
        <f t="shared" si="7"/>
        <v>33.1088</v>
      </c>
      <c r="L45" s="134">
        <v>193</v>
      </c>
      <c r="M45" s="137">
        <v>131020</v>
      </c>
      <c r="N45" s="136">
        <f t="shared" si="8"/>
        <v>67.8860103626943</v>
      </c>
      <c r="O45" s="134">
        <v>216</v>
      </c>
      <c r="P45" s="137">
        <v>11142</v>
      </c>
      <c r="Q45" s="138">
        <f t="shared" si="9"/>
        <v>5.158333333333333</v>
      </c>
      <c r="R45" s="134">
        <v>161</v>
      </c>
      <c r="S45" s="137">
        <v>57553</v>
      </c>
      <c r="T45" s="139">
        <f t="shared" si="10"/>
        <v>35.747204968944104</v>
      </c>
      <c r="U45" s="245"/>
      <c r="V45" s="246"/>
    </row>
    <row r="46" spans="1:22" s="140" customFormat="1" ht="27.75" customHeight="1">
      <c r="A46" s="129">
        <v>51842</v>
      </c>
      <c r="B46" s="151" t="s">
        <v>87</v>
      </c>
      <c r="C46" s="131">
        <v>0</v>
      </c>
      <c r="D46" s="132">
        <f t="shared" si="0"/>
        <v>560992</v>
      </c>
      <c r="E46" s="133">
        <v>0</v>
      </c>
      <c r="F46" s="134">
        <v>0</v>
      </c>
      <c r="G46" s="135">
        <v>0</v>
      </c>
      <c r="H46" s="136">
        <v>0</v>
      </c>
      <c r="I46" s="134">
        <v>0</v>
      </c>
      <c r="J46" s="137">
        <v>0</v>
      </c>
      <c r="K46" s="136">
        <v>0</v>
      </c>
      <c r="L46" s="134">
        <v>0</v>
      </c>
      <c r="M46" s="137">
        <v>11607</v>
      </c>
      <c r="N46" s="136">
        <v>0</v>
      </c>
      <c r="O46" s="134">
        <v>0</v>
      </c>
      <c r="P46" s="137">
        <v>373533</v>
      </c>
      <c r="Q46" s="138">
        <v>0</v>
      </c>
      <c r="R46" s="134">
        <v>0</v>
      </c>
      <c r="S46" s="137">
        <v>175852</v>
      </c>
      <c r="T46" s="172">
        <v>0</v>
      </c>
      <c r="U46" s="245"/>
      <c r="V46" s="246"/>
    </row>
    <row r="47" spans="1:22" s="140" customFormat="1" ht="16.5" customHeight="1">
      <c r="A47" s="141">
        <v>518</v>
      </c>
      <c r="B47" s="142" t="s">
        <v>88</v>
      </c>
      <c r="C47" s="143">
        <v>9127</v>
      </c>
      <c r="D47" s="144">
        <f t="shared" si="0"/>
        <v>4072746</v>
      </c>
      <c r="E47" s="100">
        <f aca="true" t="shared" si="11" ref="E47:E54">+D47/C47/10</f>
        <v>44.62305248164786</v>
      </c>
      <c r="F47" s="145">
        <v>1760</v>
      </c>
      <c r="G47" s="146">
        <v>994220</v>
      </c>
      <c r="H47" s="147">
        <f aca="true" t="shared" si="12" ref="H47:H54">+G47/F47/10</f>
        <v>56.48977272727272</v>
      </c>
      <c r="I47" s="145">
        <v>3207</v>
      </c>
      <c r="J47" s="148">
        <v>1439986</v>
      </c>
      <c r="K47" s="147">
        <f aca="true" t="shared" si="13" ref="K47:K54">+J47/I47/10</f>
        <v>44.90134081696289</v>
      </c>
      <c r="L47" s="145">
        <v>1050</v>
      </c>
      <c r="M47" s="148">
        <v>495531</v>
      </c>
      <c r="N47" s="147">
        <f aca="true" t="shared" si="14" ref="N47:N54">+M47/L47/10</f>
        <v>47.19342857142857</v>
      </c>
      <c r="O47" s="145">
        <v>1849</v>
      </c>
      <c r="P47" s="148">
        <v>683179</v>
      </c>
      <c r="Q47" s="149">
        <f aca="true" t="shared" si="15" ref="Q47:Q54">+P47/O47/10</f>
        <v>36.948566792861</v>
      </c>
      <c r="R47" s="145">
        <v>1261</v>
      </c>
      <c r="S47" s="148">
        <v>459830</v>
      </c>
      <c r="T47" s="150">
        <f aca="true" t="shared" si="16" ref="T47:T54">+S47/R47/10</f>
        <v>36.465503568596354</v>
      </c>
      <c r="U47" s="245"/>
      <c r="V47" s="246"/>
    </row>
    <row r="48" spans="1:22" s="140" customFormat="1" ht="15" customHeight="1">
      <c r="A48" s="129">
        <v>52130</v>
      </c>
      <c r="B48" s="130" t="s">
        <v>89</v>
      </c>
      <c r="C48" s="131">
        <v>88973</v>
      </c>
      <c r="D48" s="132">
        <f t="shared" si="0"/>
        <v>38975837</v>
      </c>
      <c r="E48" s="133">
        <f t="shared" si="11"/>
        <v>43.80636485225855</v>
      </c>
      <c r="F48" s="134">
        <v>27666</v>
      </c>
      <c r="G48" s="135">
        <v>12027817</v>
      </c>
      <c r="H48" s="136">
        <f t="shared" si="12"/>
        <v>43.47508494180583</v>
      </c>
      <c r="I48" s="134">
        <v>10171</v>
      </c>
      <c r="J48" s="137">
        <v>4503044</v>
      </c>
      <c r="K48" s="147">
        <f t="shared" si="13"/>
        <v>44.27336545079147</v>
      </c>
      <c r="L48" s="145">
        <v>19432</v>
      </c>
      <c r="M48" s="137">
        <v>8405726</v>
      </c>
      <c r="N48" s="136">
        <f t="shared" si="14"/>
        <v>43.2571325648415</v>
      </c>
      <c r="O48" s="134">
        <v>15304</v>
      </c>
      <c r="P48" s="137">
        <v>6772483</v>
      </c>
      <c r="Q48" s="138">
        <f t="shared" si="15"/>
        <v>44.25302535284893</v>
      </c>
      <c r="R48" s="134">
        <v>16400</v>
      </c>
      <c r="S48" s="137">
        <v>7266767</v>
      </c>
      <c r="T48" s="139">
        <f t="shared" si="16"/>
        <v>44.309554878048786</v>
      </c>
      <c r="U48" s="245"/>
      <c r="V48" s="246"/>
    </row>
    <row r="49" spans="1:22" s="140" customFormat="1" ht="15" customHeight="1">
      <c r="A49" s="129">
        <v>52131</v>
      </c>
      <c r="B49" s="130" t="s">
        <v>11</v>
      </c>
      <c r="C49" s="131">
        <v>7340</v>
      </c>
      <c r="D49" s="132">
        <f aca="true" t="shared" si="17" ref="D49:D65">G49+J49+M49+P49+S49</f>
        <v>3493530</v>
      </c>
      <c r="E49" s="133">
        <f t="shared" si="11"/>
        <v>47.59577656675749</v>
      </c>
      <c r="F49" s="134">
        <v>2150</v>
      </c>
      <c r="G49" s="135">
        <v>880420</v>
      </c>
      <c r="H49" s="136">
        <f t="shared" si="12"/>
        <v>40.949767441860466</v>
      </c>
      <c r="I49" s="134">
        <v>2100</v>
      </c>
      <c r="J49" s="137">
        <v>1002735</v>
      </c>
      <c r="K49" s="147">
        <f t="shared" si="13"/>
        <v>47.74928571428571</v>
      </c>
      <c r="L49" s="145">
        <v>260</v>
      </c>
      <c r="M49" s="137">
        <v>94200</v>
      </c>
      <c r="N49" s="136">
        <f t="shared" si="14"/>
        <v>36.23076923076923</v>
      </c>
      <c r="O49" s="134">
        <v>1700</v>
      </c>
      <c r="P49" s="137">
        <v>825211</v>
      </c>
      <c r="Q49" s="138">
        <f t="shared" si="15"/>
        <v>48.541823529411765</v>
      </c>
      <c r="R49" s="134">
        <v>1130</v>
      </c>
      <c r="S49" s="137">
        <v>690964</v>
      </c>
      <c r="T49" s="139">
        <f t="shared" si="16"/>
        <v>61.14725663716814</v>
      </c>
      <c r="U49" s="245"/>
      <c r="V49" s="246"/>
    </row>
    <row r="50" spans="1:22" s="140" customFormat="1" ht="15" customHeight="1">
      <c r="A50" s="129">
        <v>52430</v>
      </c>
      <c r="B50" s="130" t="s">
        <v>90</v>
      </c>
      <c r="C50" s="131">
        <v>25042</v>
      </c>
      <c r="D50" s="132">
        <f t="shared" si="17"/>
        <v>10949755</v>
      </c>
      <c r="E50" s="133">
        <f t="shared" si="11"/>
        <v>43.725561057423526</v>
      </c>
      <c r="F50" s="134">
        <v>7752</v>
      </c>
      <c r="G50" s="135">
        <v>3356123</v>
      </c>
      <c r="H50" s="136">
        <f t="shared" si="12"/>
        <v>43.2936403508772</v>
      </c>
      <c r="I50" s="134">
        <v>3191</v>
      </c>
      <c r="J50" s="137">
        <v>1431507</v>
      </c>
      <c r="K50" s="147">
        <f t="shared" si="13"/>
        <v>44.86076465057975</v>
      </c>
      <c r="L50" s="145">
        <v>5120</v>
      </c>
      <c r="M50" s="137">
        <v>2209985</v>
      </c>
      <c r="N50" s="136">
        <f t="shared" si="14"/>
        <v>43.16376953125</v>
      </c>
      <c r="O50" s="134">
        <v>4421</v>
      </c>
      <c r="P50" s="137">
        <v>1954255</v>
      </c>
      <c r="Q50" s="138">
        <f t="shared" si="15"/>
        <v>44.20391314182312</v>
      </c>
      <c r="R50" s="134">
        <v>4558</v>
      </c>
      <c r="S50" s="137">
        <v>1997885</v>
      </c>
      <c r="T50" s="139">
        <f t="shared" si="16"/>
        <v>43.832492321193506</v>
      </c>
      <c r="U50" s="245"/>
      <c r="V50" s="246"/>
    </row>
    <row r="51" spans="1:22" s="140" customFormat="1" ht="15" customHeight="1">
      <c r="A51" s="129">
        <v>52431</v>
      </c>
      <c r="B51" s="130" t="s">
        <v>91</v>
      </c>
      <c r="C51" s="131">
        <v>8668</v>
      </c>
      <c r="D51" s="132">
        <f t="shared" si="17"/>
        <v>3790293</v>
      </c>
      <c r="E51" s="133">
        <f t="shared" si="11"/>
        <v>43.727422704199356</v>
      </c>
      <c r="F51" s="134">
        <v>2684</v>
      </c>
      <c r="G51" s="135">
        <v>1161745</v>
      </c>
      <c r="H51" s="136">
        <f t="shared" si="12"/>
        <v>43.28409090909091</v>
      </c>
      <c r="I51" s="134">
        <v>1104</v>
      </c>
      <c r="J51" s="137">
        <v>495516</v>
      </c>
      <c r="K51" s="136">
        <f t="shared" si="13"/>
        <v>44.88369565217391</v>
      </c>
      <c r="L51" s="134">
        <v>1772</v>
      </c>
      <c r="M51" s="137">
        <v>764992</v>
      </c>
      <c r="N51" s="136">
        <f t="shared" si="14"/>
        <v>43.171106094808124</v>
      </c>
      <c r="O51" s="134">
        <v>1530</v>
      </c>
      <c r="P51" s="137">
        <v>676476</v>
      </c>
      <c r="Q51" s="138">
        <f t="shared" si="15"/>
        <v>44.21411764705882</v>
      </c>
      <c r="R51" s="134">
        <v>1578</v>
      </c>
      <c r="S51" s="137">
        <v>691564</v>
      </c>
      <c r="T51" s="139">
        <f t="shared" si="16"/>
        <v>43.825348542458805</v>
      </c>
      <c r="U51" s="245"/>
      <c r="V51" s="246"/>
    </row>
    <row r="52" spans="1:22" ht="26.25" customHeight="1">
      <c r="A52" s="86">
        <v>52730</v>
      </c>
      <c r="B52" s="95" t="s">
        <v>92</v>
      </c>
      <c r="C52" s="87">
        <v>1926</v>
      </c>
      <c r="D52" s="88">
        <f t="shared" si="17"/>
        <v>849388</v>
      </c>
      <c r="E52" s="89">
        <f t="shared" si="11"/>
        <v>44.10114226375909</v>
      </c>
      <c r="F52" s="90">
        <v>596</v>
      </c>
      <c r="G52" s="91">
        <v>257849</v>
      </c>
      <c r="H52" s="92">
        <f t="shared" si="12"/>
        <v>43.263255033557044</v>
      </c>
      <c r="I52" s="90">
        <v>245</v>
      </c>
      <c r="J52" s="93">
        <v>110317</v>
      </c>
      <c r="K52" s="92">
        <f t="shared" si="13"/>
        <v>45.02734693877551</v>
      </c>
      <c r="L52" s="90">
        <v>394</v>
      </c>
      <c r="M52" s="93">
        <v>170184</v>
      </c>
      <c r="N52" s="92">
        <f t="shared" si="14"/>
        <v>43.19390862944162</v>
      </c>
      <c r="O52" s="90">
        <v>340</v>
      </c>
      <c r="P52" s="93">
        <v>151883</v>
      </c>
      <c r="Q52" s="94">
        <f t="shared" si="15"/>
        <v>44.671470588235294</v>
      </c>
      <c r="R52" s="90">
        <v>351</v>
      </c>
      <c r="S52" s="93">
        <v>159155</v>
      </c>
      <c r="T52" s="124">
        <f t="shared" si="16"/>
        <v>45.34330484330484</v>
      </c>
      <c r="U52" s="255"/>
      <c r="V52" s="256"/>
    </row>
    <row r="53" spans="1:22" s="140" customFormat="1" ht="29.25" customHeight="1">
      <c r="A53" s="129">
        <v>52731</v>
      </c>
      <c r="B53" s="151" t="s">
        <v>93</v>
      </c>
      <c r="C53" s="131">
        <v>405</v>
      </c>
      <c r="D53" s="132">
        <f t="shared" si="17"/>
        <v>197266</v>
      </c>
      <c r="E53" s="133">
        <f t="shared" si="11"/>
        <v>48.70765432098766</v>
      </c>
      <c r="F53" s="134">
        <v>125</v>
      </c>
      <c r="G53" s="135">
        <v>54158</v>
      </c>
      <c r="H53" s="136">
        <f t="shared" si="12"/>
        <v>43.3264</v>
      </c>
      <c r="I53" s="134">
        <v>52</v>
      </c>
      <c r="J53" s="137">
        <v>23225</v>
      </c>
      <c r="K53" s="136">
        <f t="shared" si="13"/>
        <v>44.66346153846153</v>
      </c>
      <c r="L53" s="134">
        <v>83</v>
      </c>
      <c r="M53" s="137">
        <v>35738</v>
      </c>
      <c r="N53" s="136">
        <f t="shared" si="14"/>
        <v>43.0578313253012</v>
      </c>
      <c r="O53" s="134">
        <v>71</v>
      </c>
      <c r="P53" s="137">
        <v>35467</v>
      </c>
      <c r="Q53" s="138">
        <f t="shared" si="15"/>
        <v>49.95352112676056</v>
      </c>
      <c r="R53" s="134">
        <v>74</v>
      </c>
      <c r="S53" s="137">
        <v>48678</v>
      </c>
      <c r="T53" s="139">
        <f t="shared" si="16"/>
        <v>65.78108108108108</v>
      </c>
      <c r="U53" s="245"/>
      <c r="V53" s="246"/>
    </row>
    <row r="54" spans="1:22" s="140" customFormat="1" ht="18" customHeight="1">
      <c r="A54" s="141">
        <v>521</v>
      </c>
      <c r="B54" s="142" t="s">
        <v>89</v>
      </c>
      <c r="C54" s="143">
        <v>132354</v>
      </c>
      <c r="D54" s="144">
        <f t="shared" si="17"/>
        <v>58256069</v>
      </c>
      <c r="E54" s="100">
        <f t="shared" si="11"/>
        <v>44.01534445502214</v>
      </c>
      <c r="F54" s="145">
        <v>40973</v>
      </c>
      <c r="G54" s="146">
        <v>17738112</v>
      </c>
      <c r="H54" s="147">
        <f t="shared" si="12"/>
        <v>43.292197300661414</v>
      </c>
      <c r="I54" s="145">
        <v>16863</v>
      </c>
      <c r="J54" s="148">
        <v>7566344</v>
      </c>
      <c r="K54" s="147">
        <f t="shared" si="13"/>
        <v>44.86950127498073</v>
      </c>
      <c r="L54" s="145">
        <v>27061</v>
      </c>
      <c r="M54" s="148">
        <v>11680825</v>
      </c>
      <c r="N54" s="147">
        <f t="shared" si="14"/>
        <v>43.164794353497655</v>
      </c>
      <c r="O54" s="145">
        <v>23366</v>
      </c>
      <c r="P54" s="148">
        <v>10415775</v>
      </c>
      <c r="Q54" s="149">
        <f t="shared" si="15"/>
        <v>44.57662843447745</v>
      </c>
      <c r="R54" s="145">
        <v>24091</v>
      </c>
      <c r="S54" s="148">
        <v>10855013</v>
      </c>
      <c r="T54" s="150">
        <f t="shared" si="16"/>
        <v>45.05837449670001</v>
      </c>
      <c r="U54" s="245"/>
      <c r="V54" s="246"/>
    </row>
    <row r="55" spans="1:22" s="140" customFormat="1" ht="18" customHeight="1">
      <c r="A55" s="141">
        <v>531</v>
      </c>
      <c r="B55" s="142" t="s">
        <v>94</v>
      </c>
      <c r="C55" s="143">
        <v>0</v>
      </c>
      <c r="D55" s="144">
        <f t="shared" si="17"/>
        <v>4800</v>
      </c>
      <c r="E55" s="100">
        <v>0</v>
      </c>
      <c r="F55" s="145">
        <v>0</v>
      </c>
      <c r="G55" s="146">
        <v>0</v>
      </c>
      <c r="H55" s="147">
        <v>0</v>
      </c>
      <c r="I55" s="145">
        <v>0</v>
      </c>
      <c r="J55" s="148">
        <v>0</v>
      </c>
      <c r="K55" s="147">
        <v>0</v>
      </c>
      <c r="L55" s="145">
        <v>0</v>
      </c>
      <c r="M55" s="148">
        <v>2400</v>
      </c>
      <c r="N55" s="147">
        <v>0</v>
      </c>
      <c r="O55" s="145">
        <v>0</v>
      </c>
      <c r="P55" s="148">
        <v>2400</v>
      </c>
      <c r="Q55" s="149">
        <v>0</v>
      </c>
      <c r="R55" s="145">
        <v>0</v>
      </c>
      <c r="S55" s="148">
        <v>0</v>
      </c>
      <c r="T55" s="150">
        <v>0</v>
      </c>
      <c r="U55" s="243" t="s">
        <v>152</v>
      </c>
      <c r="V55" s="244"/>
    </row>
    <row r="56" spans="1:22" s="140" customFormat="1" ht="30" customHeight="1">
      <c r="A56" s="141">
        <v>54231</v>
      </c>
      <c r="B56" s="142" t="s">
        <v>95</v>
      </c>
      <c r="C56" s="143">
        <v>0</v>
      </c>
      <c r="D56" s="144">
        <f t="shared" si="17"/>
        <v>19999</v>
      </c>
      <c r="E56" s="100">
        <v>0</v>
      </c>
      <c r="F56" s="145">
        <v>0</v>
      </c>
      <c r="G56" s="146">
        <v>6667</v>
      </c>
      <c r="H56" s="147">
        <v>0</v>
      </c>
      <c r="I56" s="145">
        <v>0</v>
      </c>
      <c r="J56" s="148">
        <v>3333</v>
      </c>
      <c r="K56" s="147">
        <v>0</v>
      </c>
      <c r="L56" s="145">
        <v>0</v>
      </c>
      <c r="M56" s="148">
        <v>3333</v>
      </c>
      <c r="N56" s="147">
        <v>0</v>
      </c>
      <c r="O56" s="145">
        <v>0</v>
      </c>
      <c r="P56" s="148">
        <v>3333</v>
      </c>
      <c r="Q56" s="149">
        <v>0</v>
      </c>
      <c r="R56" s="145">
        <v>0</v>
      </c>
      <c r="S56" s="148">
        <v>3333</v>
      </c>
      <c r="T56" s="150">
        <v>0</v>
      </c>
      <c r="U56" s="253" t="s">
        <v>151</v>
      </c>
      <c r="V56" s="254"/>
    </row>
    <row r="57" spans="1:22" s="140" customFormat="1" ht="16.5" customHeight="1">
      <c r="A57" s="141">
        <v>54430</v>
      </c>
      <c r="B57" s="142" t="s">
        <v>96</v>
      </c>
      <c r="C57" s="143">
        <v>20</v>
      </c>
      <c r="D57" s="144">
        <f t="shared" si="17"/>
        <v>1463</v>
      </c>
      <c r="E57" s="100">
        <f>+D57/C57/10</f>
        <v>7.315</v>
      </c>
      <c r="F57" s="145">
        <v>20</v>
      </c>
      <c r="G57" s="146">
        <v>1463</v>
      </c>
      <c r="H57" s="147">
        <f>+G57/F57/10</f>
        <v>7.315</v>
      </c>
      <c r="I57" s="145">
        <v>0</v>
      </c>
      <c r="J57" s="148">
        <v>0</v>
      </c>
      <c r="K57" s="147">
        <v>0</v>
      </c>
      <c r="L57" s="145">
        <v>0</v>
      </c>
      <c r="M57" s="148">
        <v>0</v>
      </c>
      <c r="N57" s="147">
        <v>0</v>
      </c>
      <c r="O57" s="145">
        <v>0</v>
      </c>
      <c r="P57" s="148">
        <v>0</v>
      </c>
      <c r="Q57" s="149">
        <v>0</v>
      </c>
      <c r="R57" s="145">
        <v>0</v>
      </c>
      <c r="S57" s="148">
        <v>0</v>
      </c>
      <c r="T57" s="150">
        <v>0</v>
      </c>
      <c r="U57" s="245"/>
      <c r="V57" s="246"/>
    </row>
    <row r="58" spans="1:22" s="140" customFormat="1" ht="18" customHeight="1">
      <c r="A58" s="141">
        <v>54830</v>
      </c>
      <c r="B58" s="142" t="s">
        <v>97</v>
      </c>
      <c r="C58" s="143">
        <v>0</v>
      </c>
      <c r="D58" s="144">
        <f t="shared" si="17"/>
        <v>726013</v>
      </c>
      <c r="E58" s="100">
        <v>0</v>
      </c>
      <c r="F58" s="145">
        <v>0</v>
      </c>
      <c r="G58" s="146">
        <v>625923</v>
      </c>
      <c r="H58" s="147">
        <v>0</v>
      </c>
      <c r="I58" s="145">
        <v>0</v>
      </c>
      <c r="J58" s="148">
        <v>0</v>
      </c>
      <c r="K58" s="147">
        <v>0</v>
      </c>
      <c r="L58" s="145">
        <v>0</v>
      </c>
      <c r="M58" s="148">
        <v>27298</v>
      </c>
      <c r="N58" s="147">
        <v>0</v>
      </c>
      <c r="O58" s="145">
        <v>0</v>
      </c>
      <c r="P58" s="148">
        <v>5250</v>
      </c>
      <c r="Q58" s="149">
        <v>0</v>
      </c>
      <c r="R58" s="145">
        <v>0</v>
      </c>
      <c r="S58" s="148">
        <v>67542</v>
      </c>
      <c r="T58" s="150">
        <v>0</v>
      </c>
      <c r="U58" s="243" t="s">
        <v>157</v>
      </c>
      <c r="V58" s="244"/>
    </row>
    <row r="59" spans="1:22" s="140" customFormat="1" ht="15" customHeight="1">
      <c r="A59" s="129">
        <v>54931</v>
      </c>
      <c r="B59" s="130" t="s">
        <v>98</v>
      </c>
      <c r="C59" s="131">
        <v>1200</v>
      </c>
      <c r="D59" s="132">
        <f t="shared" si="17"/>
        <v>1208616</v>
      </c>
      <c r="E59" s="133">
        <f>+D59/C59/10</f>
        <v>100.71799999999999</v>
      </c>
      <c r="F59" s="134">
        <v>364</v>
      </c>
      <c r="G59" s="135">
        <v>335272</v>
      </c>
      <c r="H59" s="136">
        <f>+G59/F59/10</f>
        <v>92.1076923076923</v>
      </c>
      <c r="I59" s="134">
        <v>109</v>
      </c>
      <c r="J59" s="137">
        <v>110112</v>
      </c>
      <c r="K59" s="136">
        <f>+J59/I59/10</f>
        <v>101.02018348623854</v>
      </c>
      <c r="L59" s="134">
        <v>228</v>
      </c>
      <c r="M59" s="137">
        <v>259642</v>
      </c>
      <c r="N59" s="136">
        <f>+M59/L59/10</f>
        <v>113.8780701754386</v>
      </c>
      <c r="O59" s="134">
        <v>237</v>
      </c>
      <c r="P59" s="137">
        <v>241202</v>
      </c>
      <c r="Q59" s="138">
        <f>+P59/O59/10</f>
        <v>101.77299578059072</v>
      </c>
      <c r="R59" s="134">
        <v>262</v>
      </c>
      <c r="S59" s="137">
        <v>262388</v>
      </c>
      <c r="T59" s="139">
        <f>+S59/R59/10</f>
        <v>100.14809160305343</v>
      </c>
      <c r="U59" s="247" t="s">
        <v>153</v>
      </c>
      <c r="V59" s="248"/>
    </row>
    <row r="60" spans="1:22" s="140" customFormat="1" ht="27.75" customHeight="1">
      <c r="A60" s="129">
        <v>54932</v>
      </c>
      <c r="B60" s="151" t="s">
        <v>99</v>
      </c>
      <c r="C60" s="131">
        <v>74</v>
      </c>
      <c r="D60" s="132">
        <f t="shared" si="17"/>
        <v>38085</v>
      </c>
      <c r="E60" s="133">
        <f>+D60/C60/10</f>
        <v>51.46621621621622</v>
      </c>
      <c r="F60" s="134">
        <v>25</v>
      </c>
      <c r="G60" s="135">
        <v>10972</v>
      </c>
      <c r="H60" s="136">
        <f>+G60/F60/10</f>
        <v>43.888</v>
      </c>
      <c r="I60" s="134">
        <v>8</v>
      </c>
      <c r="J60" s="137">
        <v>3103</v>
      </c>
      <c r="K60" s="136">
        <f>+J60/I60/10</f>
        <v>38.7875</v>
      </c>
      <c r="L60" s="134">
        <v>20</v>
      </c>
      <c r="M60" s="137">
        <v>4660</v>
      </c>
      <c r="N60" s="136">
        <f>+M60/L60/10</f>
        <v>23.3</v>
      </c>
      <c r="O60" s="134">
        <v>10</v>
      </c>
      <c r="P60" s="137">
        <v>3800</v>
      </c>
      <c r="Q60" s="138">
        <f>+P60/O60/10</f>
        <v>38</v>
      </c>
      <c r="R60" s="134">
        <v>11</v>
      </c>
      <c r="S60" s="137">
        <v>15550</v>
      </c>
      <c r="T60" s="139">
        <f>+S60/R60/10</f>
        <v>141.36363636363637</v>
      </c>
      <c r="U60" s="249"/>
      <c r="V60" s="250"/>
    </row>
    <row r="61" spans="1:22" s="140" customFormat="1" ht="27.75" customHeight="1">
      <c r="A61" s="129">
        <v>54933</v>
      </c>
      <c r="B61" s="151" t="s">
        <v>100</v>
      </c>
      <c r="C61" s="131">
        <v>0</v>
      </c>
      <c r="D61" s="132">
        <f t="shared" si="17"/>
        <v>72729</v>
      </c>
      <c r="E61" s="133">
        <v>0</v>
      </c>
      <c r="F61" s="134">
        <v>0</v>
      </c>
      <c r="G61" s="135">
        <v>14338</v>
      </c>
      <c r="H61" s="136">
        <v>0</v>
      </c>
      <c r="I61" s="134">
        <v>0</v>
      </c>
      <c r="J61" s="137">
        <v>0</v>
      </c>
      <c r="K61" s="136">
        <v>0</v>
      </c>
      <c r="L61" s="134">
        <v>0</v>
      </c>
      <c r="M61" s="137">
        <v>47133</v>
      </c>
      <c r="N61" s="136">
        <v>0</v>
      </c>
      <c r="O61" s="134">
        <v>0</v>
      </c>
      <c r="P61" s="137">
        <v>11258</v>
      </c>
      <c r="Q61" s="138">
        <v>0</v>
      </c>
      <c r="R61" s="134">
        <v>0</v>
      </c>
      <c r="S61" s="137">
        <v>0</v>
      </c>
      <c r="T61" s="139">
        <v>0</v>
      </c>
      <c r="U61" s="249"/>
      <c r="V61" s="250"/>
    </row>
    <row r="62" spans="1:22" s="140" customFormat="1" ht="27.75" customHeight="1">
      <c r="A62" s="129">
        <v>54934</v>
      </c>
      <c r="B62" s="151" t="s">
        <v>101</v>
      </c>
      <c r="C62" s="131">
        <v>365</v>
      </c>
      <c r="D62" s="132">
        <f t="shared" si="17"/>
        <v>252941</v>
      </c>
      <c r="E62" s="133">
        <f>+D62/C62/10</f>
        <v>69.29890410958905</v>
      </c>
      <c r="F62" s="134">
        <v>123</v>
      </c>
      <c r="G62" s="135">
        <v>167415</v>
      </c>
      <c r="H62" s="136">
        <f>+G62/F62/10</f>
        <v>136.10975609756096</v>
      </c>
      <c r="I62" s="134">
        <v>43</v>
      </c>
      <c r="J62" s="137">
        <v>30818</v>
      </c>
      <c r="K62" s="136">
        <f>+J62/I62/10</f>
        <v>71.66976744186046</v>
      </c>
      <c r="L62" s="134">
        <v>29</v>
      </c>
      <c r="M62" s="137">
        <v>9696</v>
      </c>
      <c r="N62" s="136">
        <f>+M62/L62/10</f>
        <v>33.43448275862069</v>
      </c>
      <c r="O62" s="134">
        <v>84</v>
      </c>
      <c r="P62" s="137">
        <v>0</v>
      </c>
      <c r="Q62" s="138">
        <f>+P62/O62/10</f>
        <v>0</v>
      </c>
      <c r="R62" s="134">
        <v>86</v>
      </c>
      <c r="S62" s="137">
        <v>45012</v>
      </c>
      <c r="T62" s="139">
        <f>+S62/R62/10</f>
        <v>52.33953488372093</v>
      </c>
      <c r="U62" s="249"/>
      <c r="V62" s="250"/>
    </row>
    <row r="63" spans="1:22" s="140" customFormat="1" ht="27" customHeight="1">
      <c r="A63" s="129">
        <v>54935</v>
      </c>
      <c r="B63" s="151" t="s">
        <v>102</v>
      </c>
      <c r="C63" s="131">
        <v>195</v>
      </c>
      <c r="D63" s="132">
        <f t="shared" si="17"/>
        <v>27288</v>
      </c>
      <c r="E63" s="133">
        <f>+D63/C63/10</f>
        <v>13.993846153846153</v>
      </c>
      <c r="F63" s="134">
        <v>59</v>
      </c>
      <c r="G63" s="135">
        <v>24773</v>
      </c>
      <c r="H63" s="136">
        <f>+G63/F63/10</f>
        <v>41.98813559322034</v>
      </c>
      <c r="I63" s="134">
        <v>24</v>
      </c>
      <c r="J63" s="137">
        <v>0</v>
      </c>
      <c r="K63" s="136">
        <f>+J63/I63/10</f>
        <v>0</v>
      </c>
      <c r="L63" s="134">
        <v>41</v>
      </c>
      <c r="M63" s="137">
        <v>250</v>
      </c>
      <c r="N63" s="136">
        <f>+M63/L63/10</f>
        <v>0.6097560975609756</v>
      </c>
      <c r="O63" s="134">
        <v>35</v>
      </c>
      <c r="P63" s="137">
        <v>0</v>
      </c>
      <c r="Q63" s="138">
        <f>+P63/O63/10</f>
        <v>0</v>
      </c>
      <c r="R63" s="134">
        <v>36</v>
      </c>
      <c r="S63" s="137">
        <v>2265</v>
      </c>
      <c r="T63" s="139">
        <f>+S63/R63/10</f>
        <v>6.291666666666666</v>
      </c>
      <c r="U63" s="249"/>
      <c r="V63" s="250"/>
    </row>
    <row r="64" spans="1:22" s="140" customFormat="1" ht="16.5" customHeight="1">
      <c r="A64" s="141">
        <v>549</v>
      </c>
      <c r="B64" s="142" t="s">
        <v>103</v>
      </c>
      <c r="C64" s="143">
        <v>1834</v>
      </c>
      <c r="D64" s="144">
        <f t="shared" si="17"/>
        <v>1599659</v>
      </c>
      <c r="E64" s="100">
        <f>+D64/C64/10</f>
        <v>87.22241003271537</v>
      </c>
      <c r="F64" s="145">
        <v>571</v>
      </c>
      <c r="G64" s="146">
        <v>552770</v>
      </c>
      <c r="H64" s="147">
        <f>+G64/F64/10</f>
        <v>96.80735551663749</v>
      </c>
      <c r="I64" s="145">
        <v>184</v>
      </c>
      <c r="J64" s="148">
        <v>144033</v>
      </c>
      <c r="K64" s="147">
        <f>+J64/I64/10</f>
        <v>78.27880434782608</v>
      </c>
      <c r="L64" s="145">
        <v>318</v>
      </c>
      <c r="M64" s="148">
        <v>321381</v>
      </c>
      <c r="N64" s="147">
        <f>+M64/L64/10</f>
        <v>101.06320754716981</v>
      </c>
      <c r="O64" s="145">
        <v>366</v>
      </c>
      <c r="P64" s="148">
        <v>256260</v>
      </c>
      <c r="Q64" s="149">
        <f>+P64/O64/10</f>
        <v>70.01639344262296</v>
      </c>
      <c r="R64" s="145">
        <v>395</v>
      </c>
      <c r="S64" s="148">
        <v>325215</v>
      </c>
      <c r="T64" s="150">
        <f>+S64/R64/10</f>
        <v>82.33291139240507</v>
      </c>
      <c r="U64" s="251"/>
      <c r="V64" s="252"/>
    </row>
    <row r="65" spans="1:22" s="140" customFormat="1" ht="18" customHeight="1">
      <c r="A65" s="141">
        <v>55130</v>
      </c>
      <c r="B65" s="142" t="s">
        <v>104</v>
      </c>
      <c r="C65" s="143">
        <v>10674</v>
      </c>
      <c r="D65" s="144">
        <f t="shared" si="17"/>
        <v>4644440</v>
      </c>
      <c r="E65" s="100">
        <f>+D65/C65/10</f>
        <v>43.51171069889451</v>
      </c>
      <c r="F65" s="145">
        <v>3755</v>
      </c>
      <c r="G65" s="146">
        <v>2008099</v>
      </c>
      <c r="H65" s="147">
        <v>53.48</v>
      </c>
      <c r="I65" s="145">
        <v>675</v>
      </c>
      <c r="J65" s="148">
        <v>291666</v>
      </c>
      <c r="K65" s="147">
        <f>+J65/I65/10</f>
        <v>43.209777777777774</v>
      </c>
      <c r="L65" s="145">
        <v>2584</v>
      </c>
      <c r="M65" s="148">
        <v>1114048</v>
      </c>
      <c r="N65" s="147">
        <f>+M65/L65/10</f>
        <v>43.11331269349846</v>
      </c>
      <c r="O65" s="145">
        <v>1739</v>
      </c>
      <c r="P65" s="148">
        <v>782692</v>
      </c>
      <c r="Q65" s="149">
        <f>+P65/O65/10</f>
        <v>45.00816561242093</v>
      </c>
      <c r="R65" s="145">
        <v>1921</v>
      </c>
      <c r="S65" s="148">
        <v>447935</v>
      </c>
      <c r="T65" s="150">
        <f>+S65/R65/10</f>
        <v>23.317803227485683</v>
      </c>
      <c r="U65" s="243" t="s">
        <v>154</v>
      </c>
      <c r="V65" s="244"/>
    </row>
    <row r="66" spans="1:22" s="140" customFormat="1" ht="15" customHeight="1">
      <c r="A66" s="129"/>
      <c r="B66" s="130"/>
      <c r="C66" s="131"/>
      <c r="D66" s="132"/>
      <c r="E66" s="133"/>
      <c r="F66" s="134"/>
      <c r="G66" s="135"/>
      <c r="H66" s="136"/>
      <c r="I66" s="134"/>
      <c r="J66" s="137"/>
      <c r="K66" s="136"/>
      <c r="L66" s="134"/>
      <c r="M66" s="137"/>
      <c r="N66" s="136"/>
      <c r="O66" s="134"/>
      <c r="P66" s="137"/>
      <c r="Q66" s="138"/>
      <c r="R66" s="134"/>
      <c r="S66" s="137"/>
      <c r="T66" s="139"/>
      <c r="U66" s="245"/>
      <c r="V66" s="246"/>
    </row>
    <row r="67" spans="1:22" s="140" customFormat="1" ht="18" customHeight="1">
      <c r="A67" s="141">
        <v>59130</v>
      </c>
      <c r="B67" s="142" t="s">
        <v>105</v>
      </c>
      <c r="C67" s="143">
        <v>87</v>
      </c>
      <c r="D67" s="144">
        <v>0</v>
      </c>
      <c r="E67" s="100">
        <f>+D67/C67/10</f>
        <v>0</v>
      </c>
      <c r="F67" s="145">
        <v>87</v>
      </c>
      <c r="G67" s="146">
        <v>0</v>
      </c>
      <c r="H67" s="147">
        <f>+G67/F67/10</f>
        <v>0</v>
      </c>
      <c r="I67" s="145">
        <v>0</v>
      </c>
      <c r="J67" s="148">
        <v>0</v>
      </c>
      <c r="K67" s="147">
        <v>0</v>
      </c>
      <c r="L67" s="145">
        <v>0</v>
      </c>
      <c r="M67" s="148">
        <v>0</v>
      </c>
      <c r="N67" s="147">
        <v>0</v>
      </c>
      <c r="O67" s="145">
        <v>0</v>
      </c>
      <c r="P67" s="148">
        <v>0</v>
      </c>
      <c r="Q67" s="149">
        <v>0</v>
      </c>
      <c r="R67" s="145">
        <v>0</v>
      </c>
      <c r="S67" s="148">
        <v>0</v>
      </c>
      <c r="T67" s="150">
        <v>0</v>
      </c>
      <c r="U67" s="245"/>
      <c r="V67" s="246"/>
    </row>
    <row r="68" spans="1:22" s="140" customFormat="1" ht="15" customHeight="1">
      <c r="A68" s="129"/>
      <c r="B68" s="130"/>
      <c r="C68" s="131"/>
      <c r="D68" s="132"/>
      <c r="E68" s="133"/>
      <c r="F68" s="134"/>
      <c r="G68" s="135"/>
      <c r="H68" s="136"/>
      <c r="I68" s="134"/>
      <c r="J68" s="137"/>
      <c r="K68" s="136"/>
      <c r="L68" s="134"/>
      <c r="M68" s="137"/>
      <c r="N68" s="136"/>
      <c r="O68" s="134"/>
      <c r="P68" s="137"/>
      <c r="Q68" s="138"/>
      <c r="R68" s="134"/>
      <c r="S68" s="137"/>
      <c r="T68" s="139"/>
      <c r="U68" s="245"/>
      <c r="V68" s="246"/>
    </row>
    <row r="69" spans="1:22" s="140" customFormat="1" ht="25.5" customHeight="1">
      <c r="A69" s="96" t="s">
        <v>106</v>
      </c>
      <c r="B69" s="97" t="s">
        <v>107</v>
      </c>
      <c r="C69" s="98">
        <v>172939</v>
      </c>
      <c r="D69" s="99">
        <f>G69+J69+M69+P69+S69</f>
        <v>77386538</v>
      </c>
      <c r="E69" s="100">
        <f>+D69/C69/10</f>
        <v>44.74788104476145</v>
      </c>
      <c r="F69" s="101">
        <v>53676</v>
      </c>
      <c r="G69" s="102">
        <f>G67+G65+G64+G58+G57+G56+G55+G54+G47+G36+G35+G34+G33+G32+G26</f>
        <v>24942421</v>
      </c>
      <c r="H69" s="103">
        <f>+G69/F69/10</f>
        <v>46.468479394887844</v>
      </c>
      <c r="I69" s="101">
        <v>23016</v>
      </c>
      <c r="J69" s="104">
        <f>J67+J65+J64+J58+J57+J56+J55+J54+J47+J36+J35+J34+J33+J32+J26</f>
        <v>10573668</v>
      </c>
      <c r="K69" s="103">
        <f>+J69/I69/10</f>
        <v>45.94051094890511</v>
      </c>
      <c r="L69" s="101">
        <v>34724</v>
      </c>
      <c r="M69" s="104">
        <f>+M67+M65+M64+M58+M57+M56+M55+M47+M54+M36+M35+M34+M33+M32+M26</f>
        <v>15076383</v>
      </c>
      <c r="N69" s="103">
        <f>+M69/L69/10</f>
        <v>43.4177600506854</v>
      </c>
      <c r="O69" s="101">
        <v>30421</v>
      </c>
      <c r="P69" s="104">
        <f>+P67+P65+P64+P58+P57+P56+P55+P54+P47+P36+P35+P34+P33+P32+P26</f>
        <v>13257973</v>
      </c>
      <c r="Q69" s="105">
        <f>+P69/O69/10</f>
        <v>43.58164754610302</v>
      </c>
      <c r="R69" s="101">
        <v>31102</v>
      </c>
      <c r="S69" s="104">
        <v>13536093</v>
      </c>
      <c r="T69" s="125">
        <f>+S69/R69/10</f>
        <v>43.52161597324931</v>
      </c>
      <c r="U69" s="257"/>
      <c r="V69" s="258"/>
    </row>
    <row r="70" spans="1:22" s="140" customFormat="1" ht="15" customHeight="1">
      <c r="A70" s="152"/>
      <c r="B70" s="130"/>
      <c r="C70" s="131"/>
      <c r="D70" s="132"/>
      <c r="E70" s="133"/>
      <c r="F70" s="134"/>
      <c r="G70" s="135"/>
      <c r="H70" s="136"/>
      <c r="I70" s="134"/>
      <c r="J70" s="137"/>
      <c r="K70" s="136"/>
      <c r="L70" s="134"/>
      <c r="M70" s="137"/>
      <c r="N70" s="136"/>
      <c r="O70" s="134"/>
      <c r="P70" s="137"/>
      <c r="Q70" s="138"/>
      <c r="R70" s="134"/>
      <c r="S70" s="137"/>
      <c r="T70" s="139"/>
      <c r="U70" s="245"/>
      <c r="V70" s="246"/>
    </row>
    <row r="71" spans="1:22" s="140" customFormat="1" ht="18" customHeight="1">
      <c r="A71" s="153" t="s">
        <v>108</v>
      </c>
      <c r="B71" s="142" t="s">
        <v>109</v>
      </c>
      <c r="C71" s="143">
        <v>53646</v>
      </c>
      <c r="D71" s="144">
        <f aca="true" t="shared" si="18" ref="D71:D77">G71+J71+M71+P71+S71</f>
        <v>26677240</v>
      </c>
      <c r="E71" s="100">
        <f>+D71/C71/10</f>
        <v>49.72829288297357</v>
      </c>
      <c r="F71" s="145">
        <v>14640</v>
      </c>
      <c r="G71" s="146">
        <v>6460837</v>
      </c>
      <c r="H71" s="147">
        <f>+G71/F71/10</f>
        <v>44.131400273224045</v>
      </c>
      <c r="I71" s="145">
        <v>6700</v>
      </c>
      <c r="J71" s="148">
        <v>3213507</v>
      </c>
      <c r="K71" s="147">
        <f>+J71/I71/10</f>
        <v>47.96279104477612</v>
      </c>
      <c r="L71" s="145">
        <v>11406</v>
      </c>
      <c r="M71" s="148">
        <v>5519615</v>
      </c>
      <c r="N71" s="147">
        <f>+M71/L71/10</f>
        <v>48.39220585656672</v>
      </c>
      <c r="O71" s="145">
        <v>10100</v>
      </c>
      <c r="P71" s="148">
        <v>5066438</v>
      </c>
      <c r="Q71" s="149">
        <f>+P71/O71/10</f>
        <v>50.16275247524753</v>
      </c>
      <c r="R71" s="145">
        <v>10800</v>
      </c>
      <c r="S71" s="148">
        <v>6416843</v>
      </c>
      <c r="T71" s="150">
        <f>+S71/R71/10</f>
        <v>59.41521296296296</v>
      </c>
      <c r="U71" s="245"/>
      <c r="V71" s="246"/>
    </row>
    <row r="72" spans="1:22" s="140" customFormat="1" ht="15" customHeight="1">
      <c r="A72" s="154">
        <v>64430</v>
      </c>
      <c r="B72" s="130" t="s">
        <v>110</v>
      </c>
      <c r="C72" s="131">
        <v>4</v>
      </c>
      <c r="D72" s="132">
        <f t="shared" si="18"/>
        <v>2673</v>
      </c>
      <c r="E72" s="133">
        <f>+D72/C72/10</f>
        <v>66.825</v>
      </c>
      <c r="F72" s="155">
        <v>4</v>
      </c>
      <c r="G72" s="156">
        <v>2433</v>
      </c>
      <c r="H72" s="136">
        <f>+G72/F72/10</f>
        <v>60.825</v>
      </c>
      <c r="I72" s="134">
        <v>0</v>
      </c>
      <c r="J72" s="137">
        <v>0</v>
      </c>
      <c r="K72" s="136">
        <v>0</v>
      </c>
      <c r="L72" s="134">
        <v>0</v>
      </c>
      <c r="M72" s="137">
        <v>0</v>
      </c>
      <c r="N72" s="136">
        <v>0</v>
      </c>
      <c r="O72" s="134">
        <v>0</v>
      </c>
      <c r="P72" s="137">
        <v>0</v>
      </c>
      <c r="Q72" s="138">
        <v>0</v>
      </c>
      <c r="R72" s="134">
        <v>0</v>
      </c>
      <c r="S72" s="137">
        <v>240</v>
      </c>
      <c r="T72" s="139">
        <v>0</v>
      </c>
      <c r="U72" s="245"/>
      <c r="V72" s="246"/>
    </row>
    <row r="73" spans="1:22" s="140" customFormat="1" ht="15" customHeight="1">
      <c r="A73" s="154">
        <v>64431</v>
      </c>
      <c r="B73" s="130" t="s">
        <v>111</v>
      </c>
      <c r="C73" s="131">
        <v>151</v>
      </c>
      <c r="D73" s="132">
        <f t="shared" si="18"/>
        <v>61317</v>
      </c>
      <c r="E73" s="133">
        <f>+D73/C73/10</f>
        <v>40.607284768211926</v>
      </c>
      <c r="F73" s="134">
        <v>151</v>
      </c>
      <c r="G73" s="135">
        <v>61317</v>
      </c>
      <c r="H73" s="136">
        <f>+G73/F73/10</f>
        <v>40.607284768211926</v>
      </c>
      <c r="I73" s="134">
        <v>0</v>
      </c>
      <c r="J73" s="137">
        <v>0</v>
      </c>
      <c r="K73" s="136">
        <v>0</v>
      </c>
      <c r="L73" s="134">
        <v>0</v>
      </c>
      <c r="M73" s="137">
        <v>0</v>
      </c>
      <c r="N73" s="136">
        <v>0</v>
      </c>
      <c r="O73" s="134">
        <v>0</v>
      </c>
      <c r="P73" s="137">
        <v>0</v>
      </c>
      <c r="Q73" s="138">
        <v>0</v>
      </c>
      <c r="R73" s="134">
        <v>0</v>
      </c>
      <c r="S73" s="137">
        <v>0</v>
      </c>
      <c r="T73" s="139">
        <v>0</v>
      </c>
      <c r="U73" s="245"/>
      <c r="V73" s="246"/>
    </row>
    <row r="74" spans="1:22" s="140" customFormat="1" ht="15" customHeight="1">
      <c r="A74" s="157">
        <v>64832</v>
      </c>
      <c r="B74" s="130" t="s">
        <v>112</v>
      </c>
      <c r="C74" s="131">
        <v>353</v>
      </c>
      <c r="D74" s="132">
        <f t="shared" si="18"/>
        <v>22917</v>
      </c>
      <c r="E74" s="133">
        <f>+D74/C74/10</f>
        <v>6.492067988668555</v>
      </c>
      <c r="F74" s="134">
        <v>353</v>
      </c>
      <c r="G74" s="135">
        <v>22917</v>
      </c>
      <c r="H74" s="136">
        <f>+G74/F74/10</f>
        <v>6.492067988668555</v>
      </c>
      <c r="I74" s="134">
        <v>0</v>
      </c>
      <c r="J74" s="137">
        <v>0</v>
      </c>
      <c r="K74" s="136">
        <v>0</v>
      </c>
      <c r="L74" s="134">
        <v>0</v>
      </c>
      <c r="M74" s="137">
        <v>0</v>
      </c>
      <c r="N74" s="136">
        <v>0</v>
      </c>
      <c r="O74" s="134">
        <v>0</v>
      </c>
      <c r="P74" s="137">
        <v>0</v>
      </c>
      <c r="Q74" s="138">
        <v>0</v>
      </c>
      <c r="R74" s="134">
        <v>0</v>
      </c>
      <c r="S74" s="137">
        <v>0</v>
      </c>
      <c r="T74" s="139">
        <v>0</v>
      </c>
      <c r="U74" s="245"/>
      <c r="V74" s="246"/>
    </row>
    <row r="75" spans="1:22" s="140" customFormat="1" ht="15" customHeight="1">
      <c r="A75" s="157">
        <v>64931</v>
      </c>
      <c r="B75" s="130" t="s">
        <v>113</v>
      </c>
      <c r="C75" s="131">
        <v>0</v>
      </c>
      <c r="D75" s="132">
        <f t="shared" si="18"/>
        <v>31856</v>
      </c>
      <c r="E75" s="133">
        <v>0</v>
      </c>
      <c r="F75" s="134">
        <v>0</v>
      </c>
      <c r="G75" s="135">
        <v>0</v>
      </c>
      <c r="H75" s="136">
        <v>0</v>
      </c>
      <c r="I75" s="134">
        <v>0</v>
      </c>
      <c r="J75" s="137">
        <v>0</v>
      </c>
      <c r="K75" s="136">
        <v>0</v>
      </c>
      <c r="L75" s="134">
        <v>0</v>
      </c>
      <c r="M75" s="137">
        <v>8405</v>
      </c>
      <c r="N75" s="136">
        <v>0</v>
      </c>
      <c r="O75" s="134">
        <v>0</v>
      </c>
      <c r="P75" s="137">
        <v>2050</v>
      </c>
      <c r="Q75" s="138">
        <v>0</v>
      </c>
      <c r="R75" s="134">
        <v>0</v>
      </c>
      <c r="S75" s="137">
        <v>21401</v>
      </c>
      <c r="T75" s="139">
        <v>0</v>
      </c>
      <c r="U75" s="245"/>
      <c r="V75" s="246"/>
    </row>
    <row r="76" spans="1:22" s="140" customFormat="1" ht="15" customHeight="1">
      <c r="A76" s="154">
        <v>64932</v>
      </c>
      <c r="B76" s="130" t="s">
        <v>114</v>
      </c>
      <c r="C76" s="131">
        <v>635</v>
      </c>
      <c r="D76" s="132">
        <f t="shared" si="18"/>
        <v>276047</v>
      </c>
      <c r="E76" s="133">
        <f>+D76/C76/10</f>
        <v>43.471968503937006</v>
      </c>
      <c r="F76" s="134">
        <v>610</v>
      </c>
      <c r="G76" s="135">
        <v>262956</v>
      </c>
      <c r="H76" s="136">
        <f>+G76/F76/10</f>
        <v>43.107540983606555</v>
      </c>
      <c r="I76" s="134">
        <v>0</v>
      </c>
      <c r="J76" s="137">
        <v>0</v>
      </c>
      <c r="K76" s="136">
        <v>0</v>
      </c>
      <c r="L76" s="134">
        <v>25</v>
      </c>
      <c r="M76" s="137">
        <v>6750</v>
      </c>
      <c r="N76" s="136">
        <f>+M76/L76/10</f>
        <v>27</v>
      </c>
      <c r="O76" s="155">
        <v>0</v>
      </c>
      <c r="P76" s="158">
        <v>0</v>
      </c>
      <c r="Q76" s="138">
        <v>0</v>
      </c>
      <c r="R76" s="155">
        <v>0</v>
      </c>
      <c r="S76" s="158">
        <v>6341</v>
      </c>
      <c r="T76" s="139">
        <v>0</v>
      </c>
      <c r="U76" s="245"/>
      <c r="V76" s="246"/>
    </row>
    <row r="77" spans="1:22" s="140" customFormat="1" ht="18" customHeight="1">
      <c r="A77" s="159">
        <v>64</v>
      </c>
      <c r="B77" s="142" t="s">
        <v>115</v>
      </c>
      <c r="C77" s="143">
        <v>1143</v>
      </c>
      <c r="D77" s="144">
        <f t="shared" si="18"/>
        <v>394810</v>
      </c>
      <c r="E77" s="133">
        <f>+D77/C77/10</f>
        <v>34.54155730533684</v>
      </c>
      <c r="F77" s="145">
        <v>1118</v>
      </c>
      <c r="G77" s="146">
        <v>349623</v>
      </c>
      <c r="H77" s="147">
        <f>+G77/F77/10</f>
        <v>31.272182468694098</v>
      </c>
      <c r="I77" s="145">
        <v>0</v>
      </c>
      <c r="J77" s="148">
        <v>0</v>
      </c>
      <c r="K77" s="147">
        <v>0</v>
      </c>
      <c r="L77" s="145">
        <v>25</v>
      </c>
      <c r="M77" s="148">
        <v>15155</v>
      </c>
      <c r="N77" s="147">
        <f>+M77/L77/10</f>
        <v>60.620000000000005</v>
      </c>
      <c r="O77" s="145">
        <v>0</v>
      </c>
      <c r="P77" s="148">
        <v>2050</v>
      </c>
      <c r="Q77" s="149">
        <v>0</v>
      </c>
      <c r="R77" s="145">
        <v>0</v>
      </c>
      <c r="S77" s="148">
        <v>27982</v>
      </c>
      <c r="T77" s="150">
        <v>0</v>
      </c>
      <c r="U77" s="245"/>
      <c r="V77" s="246"/>
    </row>
    <row r="78" spans="1:22" s="140" customFormat="1" ht="15" customHeight="1">
      <c r="A78" s="154"/>
      <c r="B78" s="130"/>
      <c r="C78" s="131"/>
      <c r="D78" s="132"/>
      <c r="E78" s="133"/>
      <c r="F78" s="134"/>
      <c r="G78" s="135"/>
      <c r="H78" s="136"/>
      <c r="I78" s="134"/>
      <c r="J78" s="137"/>
      <c r="K78" s="136"/>
      <c r="L78" s="134"/>
      <c r="M78" s="137"/>
      <c r="N78" s="136"/>
      <c r="O78" s="134"/>
      <c r="P78" s="137"/>
      <c r="Q78" s="138"/>
      <c r="R78" s="134"/>
      <c r="S78" s="137"/>
      <c r="T78" s="139"/>
      <c r="U78" s="245"/>
      <c r="V78" s="246"/>
    </row>
    <row r="79" spans="1:22" s="140" customFormat="1" ht="24" customHeight="1">
      <c r="A79" s="153">
        <v>69130</v>
      </c>
      <c r="B79" s="142" t="s">
        <v>116</v>
      </c>
      <c r="C79" s="143">
        <v>118150</v>
      </c>
      <c r="D79" s="144">
        <f>G79+J79+M79+P79+S79</f>
        <v>49500000</v>
      </c>
      <c r="E79" s="100">
        <f>+D79/C79/10</f>
        <v>41.89589504866695</v>
      </c>
      <c r="F79" s="145">
        <v>37918</v>
      </c>
      <c r="G79" s="146">
        <v>20034600</v>
      </c>
      <c r="H79" s="147">
        <f>+G79/F79/10</f>
        <v>52.836647502505414</v>
      </c>
      <c r="I79" s="145">
        <v>16316</v>
      </c>
      <c r="J79" s="148">
        <v>7469900</v>
      </c>
      <c r="K79" s="147">
        <f>+J79/I79/10</f>
        <v>45.78266732042167</v>
      </c>
      <c r="L79" s="145">
        <v>23293</v>
      </c>
      <c r="M79" s="148">
        <v>7766000</v>
      </c>
      <c r="N79" s="147">
        <f>+M79/L79/10</f>
        <v>33.34048855879449</v>
      </c>
      <c r="O79" s="145">
        <v>20321</v>
      </c>
      <c r="P79" s="148">
        <v>7577000</v>
      </c>
      <c r="Q79" s="149">
        <f>+P79/O79/10</f>
        <v>37.28655085871758</v>
      </c>
      <c r="R79" s="145">
        <v>20302</v>
      </c>
      <c r="S79" s="148">
        <v>6652500</v>
      </c>
      <c r="T79" s="150">
        <f>+S79/R79/10</f>
        <v>32.7677076150133</v>
      </c>
      <c r="U79" s="253" t="s">
        <v>159</v>
      </c>
      <c r="V79" s="254"/>
    </row>
    <row r="80" spans="1:22" s="140" customFormat="1" ht="15" customHeight="1">
      <c r="A80" s="154"/>
      <c r="B80" s="130"/>
      <c r="C80" s="131"/>
      <c r="D80" s="132"/>
      <c r="E80" s="133"/>
      <c r="F80" s="134"/>
      <c r="G80" s="135"/>
      <c r="H80" s="136"/>
      <c r="I80" s="134"/>
      <c r="J80" s="137"/>
      <c r="K80" s="136"/>
      <c r="L80" s="134"/>
      <c r="M80" s="137"/>
      <c r="N80" s="136"/>
      <c r="O80" s="134"/>
      <c r="P80" s="137"/>
      <c r="Q80" s="138"/>
      <c r="R80" s="134"/>
      <c r="S80" s="137"/>
      <c r="T80" s="139"/>
      <c r="U80" s="245"/>
      <c r="V80" s="246"/>
    </row>
    <row r="81" spans="1:22" s="140" customFormat="1" ht="22.5" customHeight="1">
      <c r="A81" s="106" t="s">
        <v>117</v>
      </c>
      <c r="B81" s="97" t="s">
        <v>118</v>
      </c>
      <c r="C81" s="98">
        <v>172939</v>
      </c>
      <c r="D81" s="99">
        <f>G81+J81+M81+P81+S81</f>
        <v>76572050</v>
      </c>
      <c r="E81" s="107">
        <f>+D81/C81/10</f>
        <v>44.276912668628825</v>
      </c>
      <c r="F81" s="101">
        <v>53676</v>
      </c>
      <c r="G81" s="102">
        <f>G79+G77+G71</f>
        <v>26845060</v>
      </c>
      <c r="H81" s="103">
        <f>+G81/F81/10</f>
        <v>50.013152992026235</v>
      </c>
      <c r="I81" s="101">
        <v>23016</v>
      </c>
      <c r="J81" s="104">
        <f>J79+J71</f>
        <v>10683407</v>
      </c>
      <c r="K81" s="103">
        <f>+J81/I81/10</f>
        <v>46.41730535279805</v>
      </c>
      <c r="L81" s="101">
        <v>34724</v>
      </c>
      <c r="M81" s="104">
        <f>M79+M77+M71</f>
        <v>13300770</v>
      </c>
      <c r="N81" s="103">
        <f>+M81/L81/10</f>
        <v>38.30425642207119</v>
      </c>
      <c r="O81" s="101">
        <v>30421</v>
      </c>
      <c r="P81" s="104">
        <v>12645488</v>
      </c>
      <c r="Q81" s="105">
        <f>+P81/O81/10</f>
        <v>41.56828506623714</v>
      </c>
      <c r="R81" s="101">
        <v>31102</v>
      </c>
      <c r="S81" s="104">
        <f>S79+S77+S71</f>
        <v>13097325</v>
      </c>
      <c r="T81" s="125">
        <f>+S81/R81/10</f>
        <v>42.110877114011956</v>
      </c>
      <c r="U81" s="257"/>
      <c r="V81" s="258"/>
    </row>
    <row r="82" s="12" customFormat="1" ht="9.75" customHeight="1"/>
    <row r="83" spans="1:22" s="140" customFormat="1" ht="53.25" customHeight="1" thickBot="1">
      <c r="A83" s="108"/>
      <c r="B83" s="109" t="s">
        <v>119</v>
      </c>
      <c r="C83" s="110">
        <v>0</v>
      </c>
      <c r="D83" s="111">
        <f>G83+J83+M83+P83+S83</f>
        <v>-814488</v>
      </c>
      <c r="E83" s="112">
        <v>0</v>
      </c>
      <c r="F83" s="113">
        <v>0</v>
      </c>
      <c r="G83" s="114">
        <f>G81-G69</f>
        <v>1902639</v>
      </c>
      <c r="H83" s="115">
        <v>0</v>
      </c>
      <c r="I83" s="113">
        <v>0</v>
      </c>
      <c r="J83" s="116">
        <f>J81-J69</f>
        <v>109739</v>
      </c>
      <c r="K83" s="115">
        <v>0</v>
      </c>
      <c r="L83" s="113">
        <v>0</v>
      </c>
      <c r="M83" s="116">
        <f>M81-M69</f>
        <v>-1775613</v>
      </c>
      <c r="N83" s="115">
        <v>0</v>
      </c>
      <c r="O83" s="113">
        <v>0</v>
      </c>
      <c r="P83" s="116">
        <f>P81-P69</f>
        <v>-612485</v>
      </c>
      <c r="Q83" s="115">
        <v>0</v>
      </c>
      <c r="R83" s="113">
        <v>0</v>
      </c>
      <c r="S83" s="116">
        <f>S81-S69</f>
        <v>-438768</v>
      </c>
      <c r="T83" s="126">
        <v>0</v>
      </c>
      <c r="U83" s="259"/>
      <c r="V83" s="260"/>
    </row>
    <row r="84" s="140" customFormat="1" ht="12.75">
      <c r="N84" s="160"/>
    </row>
    <row r="85" s="140" customFormat="1" ht="12.75">
      <c r="N85" s="160"/>
    </row>
    <row r="86" spans="1:20" s="140" customFormat="1" ht="12.75">
      <c r="A86" s="201" t="s">
        <v>120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</row>
    <row r="87" spans="1:20" s="140" customFormat="1" ht="12.75">
      <c r="A87" s="201" t="s">
        <v>121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</row>
    <row r="88" spans="1:20" s="140" customFormat="1" ht="12.7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</row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</sheetData>
  <mergeCells count="79">
    <mergeCell ref="U80:V80"/>
    <mergeCell ref="U69:V69"/>
    <mergeCell ref="U81:V81"/>
    <mergeCell ref="U83:V83"/>
    <mergeCell ref="U76:V76"/>
    <mergeCell ref="U77:V77"/>
    <mergeCell ref="U79:V79"/>
    <mergeCell ref="U78:V78"/>
    <mergeCell ref="U72:V72"/>
    <mergeCell ref="U73:V73"/>
    <mergeCell ref="U74:V74"/>
    <mergeCell ref="U75:V75"/>
    <mergeCell ref="U65:V65"/>
    <mergeCell ref="U66:V66"/>
    <mergeCell ref="U67:V67"/>
    <mergeCell ref="U71:V71"/>
    <mergeCell ref="U68:V68"/>
    <mergeCell ref="U70:V70"/>
    <mergeCell ref="U59:V64"/>
    <mergeCell ref="U57:V57"/>
    <mergeCell ref="U58:V58"/>
    <mergeCell ref="U53:V53"/>
    <mergeCell ref="U54:V54"/>
    <mergeCell ref="U55:V55"/>
    <mergeCell ref="U56:V56"/>
    <mergeCell ref="U49:V49"/>
    <mergeCell ref="U50:V50"/>
    <mergeCell ref="U51:V51"/>
    <mergeCell ref="U52:V52"/>
    <mergeCell ref="U45:V45"/>
    <mergeCell ref="U46:V46"/>
    <mergeCell ref="U47:V47"/>
    <mergeCell ref="U48:V48"/>
    <mergeCell ref="U41:V41"/>
    <mergeCell ref="U42:V42"/>
    <mergeCell ref="U43:V43"/>
    <mergeCell ref="U44:V44"/>
    <mergeCell ref="U37:V37"/>
    <mergeCell ref="U38:V38"/>
    <mergeCell ref="U39:V39"/>
    <mergeCell ref="U40:V40"/>
    <mergeCell ref="U33:V33"/>
    <mergeCell ref="U34:V34"/>
    <mergeCell ref="U35:V35"/>
    <mergeCell ref="U36:V36"/>
    <mergeCell ref="U27:V32"/>
    <mergeCell ref="U25:V25"/>
    <mergeCell ref="U26:V26"/>
    <mergeCell ref="U21:V21"/>
    <mergeCell ref="U22:V22"/>
    <mergeCell ref="U23:V23"/>
    <mergeCell ref="U24:V24"/>
    <mergeCell ref="U17:V17"/>
    <mergeCell ref="U18:V18"/>
    <mergeCell ref="U19:V19"/>
    <mergeCell ref="U20:V20"/>
    <mergeCell ref="U13:V13"/>
    <mergeCell ref="U14:V14"/>
    <mergeCell ref="U15:V15"/>
    <mergeCell ref="U16:V16"/>
    <mergeCell ref="A5:V5"/>
    <mergeCell ref="F7:V7"/>
    <mergeCell ref="U8:V10"/>
    <mergeCell ref="U12:V12"/>
    <mergeCell ref="R8:T8"/>
    <mergeCell ref="F8:H8"/>
    <mergeCell ref="C7:E7"/>
    <mergeCell ref="C8:C10"/>
    <mergeCell ref="D8:D10"/>
    <mergeCell ref="A87:T87"/>
    <mergeCell ref="A86:T86"/>
    <mergeCell ref="A88:T88"/>
    <mergeCell ref="E8:E10"/>
    <mergeCell ref="A11:T11"/>
    <mergeCell ref="I8:K8"/>
    <mergeCell ref="L8:N8"/>
    <mergeCell ref="A7:A10"/>
    <mergeCell ref="B7:B10"/>
    <mergeCell ref="O8:Q8"/>
  </mergeCells>
  <printOptions horizontalCentered="1"/>
  <pageMargins left="0.1968503937007874" right="0.1968503937007874" top="0.4330708661417323" bottom="0.38" header="0.2362204724409449" footer="0.1968503937007874"/>
  <pageSetup fitToHeight="0" horizontalDpi="600" verticalDpi="600" orientation="landscape" paperSize="8" scale="85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USZS V JIHLAVE</dc:creator>
  <cp:keywords/>
  <dc:description/>
  <cp:lastModifiedBy>schallnerova</cp:lastModifiedBy>
  <cp:lastPrinted>2005-08-25T12:11:09Z</cp:lastPrinted>
  <dcterms:created xsi:type="dcterms:W3CDTF">2003-11-10T07:40:35Z</dcterms:created>
  <dcterms:modified xsi:type="dcterms:W3CDTF">2005-08-25T12:11:18Z</dcterms:modified>
  <cp:category/>
  <cp:version/>
  <cp:contentType/>
  <cp:contentStatus/>
</cp:coreProperties>
</file>