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EU 3" sheetId="13" r:id="rId13"/>
    <sheet name="EU 4" sheetId="14" r:id="rId14"/>
    <sheet name="Cash-flow" sheetId="15" r:id="rId15"/>
    <sheet name="UŽITÍ" sheetId="16" r:id="rId16"/>
    <sheet name="KB" sheetId="17" r:id="rId17"/>
    <sheet name="ČS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3">'čerpání KÚ'!$A$1:$F$90</definedName>
    <definedName name="_xlnm.Print_Area" localSheetId="4">'čerpání zastupitelstva'!$A$1:$F$87</definedName>
    <definedName name="_xlnm.Print_Area" localSheetId="17">'ČS'!$A$1:$F$53</definedName>
    <definedName name="_xlnm.Print_Area" localSheetId="7">'FOND VYS GP'!$A$1:$K$143</definedName>
    <definedName name="_xlnm.Print_Area" localSheetId="6">'FOND VYSOČINY'!$A$1:$E$31</definedName>
    <definedName name="_xlnm.Print_Area" localSheetId="9">'FTA'!$A$1:$F$25</definedName>
    <definedName name="_xlnm.Print_Area" localSheetId="0">'PLNĚNÍ PŘÍJMŮ'!$A$1:$G$97</definedName>
    <definedName name="_xlnm.Print_Area" localSheetId="5">'SOCIÁLNÍ FOND'!$A$1:$E$47</definedName>
    <definedName name="_xlnm.Print_Area" localSheetId="15">'UŽITÍ'!$A$1:$E$62</definedName>
    <definedName name="_xlnm.Print_Area" localSheetId="2">'VÝDAJE - kapitoly'!$A$1:$G$470</definedName>
  </definedNames>
  <calcPr fullCalcOnLoad="1"/>
</workbook>
</file>

<file path=xl/sharedStrings.xml><?xml version="1.0" encoding="utf-8"?>
<sst xmlns="http://schemas.openxmlformats.org/spreadsheetml/2006/main" count="1727" uniqueCount="738">
  <si>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</si>
  <si>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</si>
  <si>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</si>
  <si>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</si>
  <si>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</si>
  <si>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</si>
  <si>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</si>
  <si>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</si>
  <si>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</si>
  <si>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</si>
  <si>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</si>
  <si>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</si>
  <si>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</si>
  <si>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</si>
  <si>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</si>
  <si>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</si>
  <si>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</si>
  <si>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</si>
  <si>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</si>
  <si>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</si>
  <si>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</si>
  <si>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</si>
  <si>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</si>
  <si>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</si>
  <si>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</si>
  <si>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</si>
  <si>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</si>
  <si>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</si>
  <si>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</si>
  <si>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</si>
  <si>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</si>
  <si>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</si>
  <si>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</si>
  <si>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</si>
  <si>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</si>
  <si>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</si>
  <si>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</si>
  <si>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</si>
  <si>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</si>
  <si>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</si>
  <si>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</si>
  <si>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</si>
  <si>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</si>
  <si>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</si>
  <si>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</si>
  <si>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</si>
  <si>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</si>
  <si>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</si>
  <si>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</si>
  <si>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</si>
  <si>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</si>
  <si>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</si>
  <si>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</si>
  <si>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</si>
  <si>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</si>
  <si>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</si>
  <si>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</si>
  <si>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</si>
  <si>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</si>
  <si>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</si>
  <si>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</si>
  <si>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</si>
  <si>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</si>
  <si>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</si>
  <si>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</si>
  <si>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</si>
  <si>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</si>
  <si>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</si>
  <si>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</si>
  <si>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</si>
  <si>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</si>
  <si>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</si>
  <si>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</si>
  <si>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</si>
  <si>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</si>
  <si>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</si>
  <si>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</si>
  <si>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</si>
  <si>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</si>
  <si>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</si>
  <si>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</si>
  <si>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</si>
  <si>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</si>
  <si>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</si>
  <si>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</si>
  <si>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</si>
  <si>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</si>
  <si>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</si>
  <si>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</si>
  <si>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</si>
  <si>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</si>
  <si>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</si>
  <si>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</si>
  <si>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</si>
  <si>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</si>
  <si>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</si>
  <si>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</si>
  <si>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</si>
  <si>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</si>
  <si>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</si>
  <si>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</si>
  <si>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</si>
  <si>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</si>
  <si>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</si>
  <si>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</si>
  <si>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</si>
  <si>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</si>
  <si>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</si>
  <si>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</si>
  <si>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</si>
  <si>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</si>
  <si>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</si>
  <si>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</si>
  <si>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</si>
  <si>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</si>
  <si>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</si>
  <si>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</si>
  <si>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</si>
  <si>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</si>
  <si>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</si>
  <si>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</si>
  <si>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</si>
  <si>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</si>
  <si>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</si>
  <si>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</si>
  <si>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</si>
  <si>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</si>
  <si>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</si>
  <si>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</si>
  <si>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</si>
  <si>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</si>
  <si>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</si>
  <si>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</si>
  <si>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</si>
  <si>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</si>
  <si>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</si>
  <si>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</si>
  <si>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</si>
  <si>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</si>
  <si>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</si>
  <si>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</si>
  <si>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</si>
  <si>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</si>
  <si>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</si>
  <si>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</si>
  <si>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</si>
  <si>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</si>
  <si>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</si>
  <si>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</si>
  <si>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</si>
  <si>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</si>
  <si>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</si>
  <si>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</si>
  <si>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</si>
  <si>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</si>
  <si>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</si>
  <si>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</si>
  <si>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</si>
  <si>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</si>
  <si>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</si>
  <si>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</si>
  <si>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</si>
  <si>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</si>
  <si>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</si>
  <si>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</si>
  <si>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</si>
  <si>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</si>
  <si>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</si>
  <si>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</si>
  <si>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</si>
  <si>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</si>
  <si>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</si>
  <si>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</si>
  <si>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</si>
  <si>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</si>
  <si>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</si>
  <si>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</si>
  <si>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</si>
  <si>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</si>
  <si>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</si>
  <si>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</si>
  <si>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</si>
  <si>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</si>
  <si>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</si>
  <si>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</si>
  <si>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</si>
  <si>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</si>
  <si>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</si>
  <si>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</si>
  <si>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</si>
  <si>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</si>
  <si>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</si>
  <si>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</si>
  <si>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</si>
  <si>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</si>
  <si>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</si>
  <si>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</si>
  <si>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</si>
  <si>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</si>
  <si>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</si>
  <si>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</si>
  <si>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</si>
  <si>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</si>
  <si>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</si>
  <si>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</si>
  <si>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</si>
  <si>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</si>
  <si>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</si>
  <si>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</si>
  <si>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</si>
  <si>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</si>
  <si>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</si>
  <si>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</si>
  <si>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</si>
  <si>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</si>
  <si>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</si>
  <si>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</si>
  <si>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</si>
  <si>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</si>
  <si>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</si>
  <si>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</si>
  <si>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</si>
  <si>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</si>
  <si>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</si>
  <si>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</si>
  <si>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</si>
  <si>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</si>
  <si>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</si>
  <si>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</si>
  <si>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</si>
  <si>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</si>
  <si>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</si>
  <si>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</si>
  <si>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</si>
  <si>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</si>
  <si>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</si>
  <si>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</si>
  <si>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</si>
  <si>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</si>
  <si>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</si>
  <si>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</si>
  <si>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</si>
  <si>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</si>
  <si>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</si>
  <si>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</si>
  <si>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</si>
  <si>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</si>
  <si>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</si>
  <si>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</si>
  <si>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</si>
  <si>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</si>
  <si>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</si>
  <si>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</si>
  <si>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</si>
  <si>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</si>
  <si>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</si>
  <si>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</si>
  <si>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</si>
  <si>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</si>
  <si>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</si>
  <si>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</si>
  <si>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</si>
  <si>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</si>
  <si>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</si>
  <si>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</si>
  <si>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</si>
  <si>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</si>
  <si>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</si>
  <si>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</si>
  <si>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</si>
  <si>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</si>
  <si>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</si>
  <si>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</si>
  <si>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</si>
  <si>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</si>
  <si>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</si>
  <si>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</si>
  <si>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</si>
  <si>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</si>
  <si>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</si>
  <si>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</si>
  <si>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</si>
  <si>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</si>
  <si>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</si>
  <si>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</si>
  <si>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</si>
  <si>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</si>
  <si>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</si>
  <si>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</si>
  <si>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</si>
  <si>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</si>
  <si>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</si>
  <si>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</si>
  <si>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</si>
  <si>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</si>
  <si>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</si>
  <si>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</si>
  <si>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</si>
  <si>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</si>
  <si>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</si>
  <si>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</si>
  <si>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</si>
  <si>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</si>
  <si>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</si>
  <si>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</si>
  <si>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</si>
  <si>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</si>
  <si>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</si>
  <si>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</si>
  <si>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</si>
  <si>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</si>
  <si>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</si>
  <si>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</si>
  <si>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</si>
  <si>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</si>
  <si>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</si>
  <si>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</si>
  <si>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</si>
  <si>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</si>
  <si>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</si>
  <si>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</si>
  <si>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</si>
  <si>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</si>
  <si>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</si>
  <si>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</si>
  <si>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</si>
  <si>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</si>
  <si>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</si>
  <si>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</si>
  <si>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</si>
  <si>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</si>
  <si>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</si>
  <si>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</si>
  <si>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</si>
  <si>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</si>
  <si>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</si>
  <si>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</si>
  <si>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</si>
  <si>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</si>
  <si>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</si>
  <si>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</si>
  <si>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</si>
  <si>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</si>
  <si>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</si>
  <si>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</si>
  <si>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</si>
  <si>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</si>
  <si>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</si>
  <si>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</si>
  <si>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</si>
  <si>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</si>
  <si>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</si>
  <si>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</si>
  <si>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</si>
  <si>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</si>
  <si>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</si>
  <si>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</si>
  <si>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</si>
  <si>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</si>
  <si>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</si>
  <si>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</si>
  <si>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</si>
  <si>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</si>
  <si>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</si>
  <si>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</si>
  <si>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</si>
  <si>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</si>
  <si>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</si>
  <si>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</si>
  <si>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</si>
  <si>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</si>
  <si>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</si>
  <si>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</si>
  <si>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</si>
  <si>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</si>
  <si>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</si>
  <si>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</si>
  <si>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</si>
  <si>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</si>
  <si>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</si>
  <si>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</si>
  <si>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</si>
  <si>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</si>
  <si>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</si>
  <si>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</si>
  <si>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</si>
  <si>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</si>
  <si>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</si>
  <si>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</si>
  <si>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</si>
  <si>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</si>
  <si>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9) FONDY  EVROPSKÉ UNIE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</si>
  <si>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</si>
  <si>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</si>
  <si>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</si>
  <si>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</si>
  <si>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</si>
  <si>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</si>
  <si>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</si>
  <si>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</si>
  <si>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</si>
  <si>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</si>
  <si>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</si>
  <si>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</si>
  <si>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</si>
  <si>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</si>
  <si>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</si>
  <si>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</si>
  <si>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</si>
  <si>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</si>
  <si>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</si>
  <si>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</si>
  <si>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</si>
  <si>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</si>
  <si>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</si>
  <si>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</si>
  <si>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</si>
  <si>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</si>
  <si>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</si>
  <si>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</si>
  <si>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</si>
  <si>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</si>
  <si>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Převod do Fondu Vysočiny a EU, rozvoj Třebíčska a projekt. dokumentaci GS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</si>
  <si>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</si>
  <si>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</si>
  <si>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</si>
  <si>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</si>
  <si>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</si>
  <si>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</si>
  <si>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</si>
  <si>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</si>
  <si>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</si>
  <si>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</si>
  <si>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</si>
  <si>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</si>
  <si>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</si>
  <si>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</si>
  <si>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</si>
  <si>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</si>
  <si>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</si>
  <si>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z toho přislíbeno usnesením ZK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</si>
  <si>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</si>
  <si>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</si>
  <si>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</si>
  <si>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</si>
  <si>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</si>
  <si>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</si>
  <si>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>Kontroly a kontr. systémy v kraji Vysočina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</si>
  <si>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</si>
  <si>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</si>
  <si>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</si>
  <si>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</si>
  <si>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</si>
  <si>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</si>
  <si>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</si>
  <si>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</si>
  <si>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</si>
  <si>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</si>
  <si>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</si>
  <si>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</si>
  <si>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</si>
  <si>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</si>
  <si>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</si>
  <si>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</si>
  <si>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</si>
  <si>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</si>
  <si>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</si>
  <si>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Případné vratky půjček od nemocnic JI, HB, TR</t>
  </si>
  <si>
    <t>Přiděleno na zvláštní účet (tis. Kč)</t>
  </si>
  <si>
    <t xml:space="preserve">Ostatní zál.civilní připr.na krizové stavy </t>
  </si>
  <si>
    <t>f) Ekonomický plán projektů - rozpočet, cash-flow</t>
  </si>
  <si>
    <t>Výstavby chodníku - Obec Kostelec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</si>
  <si>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</si>
  <si>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</si>
  <si>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</si>
  <si>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</si>
  <si>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</si>
  <si>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</si>
  <si>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</si>
  <si>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</si>
  <si>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</si>
  <si>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</si>
  <si>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</si>
  <si>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</si>
  <si>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</si>
  <si>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</si>
  <si>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</si>
  <si>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</si>
  <si>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</si>
  <si>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</si>
  <si>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</si>
  <si>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</si>
  <si>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</si>
  <si>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a silnice II/3514 a III/03821 Lidická-Havířska HB</t>
  </si>
  <si>
    <t>Podpora soc. integrace v kraji Vysočina - administrace GS</t>
  </si>
  <si>
    <t>Poplatky za odběr podzemních vod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</si>
  <si>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</si>
  <si>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</si>
  <si>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</si>
  <si>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</si>
  <si>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</si>
  <si>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</si>
  <si>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</si>
  <si>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</si>
  <si>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</si>
  <si>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</si>
  <si>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</si>
  <si>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</si>
  <si>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</si>
  <si>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 xml:space="preserve">* jedná se o zapojení  části přebytku hospodaření kraje z roku 2004 do rozpočtu roku 2005 v celkové výši 158 155 tis. Kč dle rozhodnutí zastupitelstva </t>
  </si>
  <si>
    <t>financování podnikatelského a výzkumného inkubátoru Města Třebíč)</t>
  </si>
  <si>
    <t>kraje a o převod prostředků z Fondu strategických rezerv do rozpočtu roku 2005 ve výši 8 000 tis. Kč (zpracování projektové dokumentace na GS a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</si>
  <si>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</si>
  <si>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</si>
  <si>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</si>
  <si>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</si>
  <si>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PLNĚNÍ PŘÍJMŮ A VÝDAJŮ ROZPOČTU KRAJE V OBDOBÍ 1 - 6/2005</t>
  </si>
  <si>
    <t xml:space="preserve">1) PLNĚNÍ PŘÍJMŮ ROZPOČTU V OBDOBÍ 1 - 6/2005 </t>
  </si>
  <si>
    <t>3) ČERPÁNÍ VÝDAJŮ ROZPOČTU PODLE KAPITOL V OBDOBÍ 1 - 6/2005</t>
  </si>
  <si>
    <t>4) ČERPÁNÍ VÝDAJŮ NA KAPITOLE KRAJSKÝ ÚŘAD V 1 - 6/2005</t>
  </si>
  <si>
    <t>5) ČERPÁNÍ VÝDAJŮ NA KAPITOLE ZASTUPITELSTVO V 1 - 6/2005</t>
  </si>
  <si>
    <r>
      <t xml:space="preserve">6) SOCIÁLNÍ FOND V OBDOBÍ 1 - 6/2005    </t>
    </r>
    <r>
      <rPr>
        <b/>
        <sz val="10"/>
        <rFont val="Arial CE"/>
        <family val="2"/>
      </rPr>
      <t>(Kč)</t>
    </r>
  </si>
  <si>
    <r>
      <t xml:space="preserve">7 a) FOND VYSOČINY V OBDOBÍ 1 - 6/2005    </t>
    </r>
    <r>
      <rPr>
        <b/>
        <sz val="10"/>
        <rFont val="Arial CE"/>
        <family val="2"/>
      </rPr>
      <t>(Kč)</t>
    </r>
  </si>
  <si>
    <r>
      <t xml:space="preserve">8) FOND STRATEGICKÝCH REZERV V OBDOBÍ 1 - 6/2005   </t>
    </r>
    <r>
      <rPr>
        <b/>
        <sz val="10"/>
        <rFont val="Arial CE"/>
        <family val="2"/>
      </rPr>
      <t>(Kč)</t>
    </r>
  </si>
  <si>
    <t xml:space="preserve">a) TECHNICKÁ POMOC 1 - 6/2005    </t>
  </si>
  <si>
    <t xml:space="preserve">c) ROWANET 1 - 6/2005    </t>
  </si>
  <si>
    <t xml:space="preserve">b) BUDOVÁNÍ PARTNERSTVÍ 1 - 6/2005 </t>
  </si>
  <si>
    <t xml:space="preserve">d) INTERREG III A - TECHNICKÁ ASISTENCE 1 - 6/2005 </t>
  </si>
  <si>
    <t xml:space="preserve">e) INTERREG III C - ICHNOS 1 - 6/2005    </t>
  </si>
  <si>
    <t xml:space="preserve">      1 - 6/2005</t>
  </si>
  <si>
    <t xml:space="preserve">11 a) Zpráva o stavu portfolia v období 1 - 6/2005 </t>
  </si>
  <si>
    <t xml:space="preserve">11 b) Zpráva o stavu portfolia v období 1 - 6/2005 </t>
  </si>
  <si>
    <t>Muzeum Vysočiny Havlíčkův Brod - na rozvoj IT organizace</t>
  </si>
  <si>
    <t>OS Kamínek - na pomůcky pro postižené děti</t>
  </si>
  <si>
    <t>Příspěvek na provoz školám z důvodu zabezpečení úhrad</t>
  </si>
  <si>
    <t>SMJ s r.o. -Protialkoholní záchytná stanice úhrada I./2005</t>
  </si>
  <si>
    <t>Investiční přijaté dotace ze státních finančních aktivit</t>
  </si>
  <si>
    <t>Přijaté neinvestiční dary</t>
  </si>
  <si>
    <r>
      <t xml:space="preserve">VÝVOJ DAŇOVÝCH PŘÍJMŮ V OBDOBÍ  1 - 6/2005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</si>
  <si>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14</t>
  </si>
  <si>
    <t>Dotace obcím - přezkoumání hosp. 2004</t>
  </si>
  <si>
    <t>Daň z přijmu práv. osob za kraj 2004</t>
  </si>
  <si>
    <t>Mor. Budějovice - okružní křižovatka (Interreg IIIA - 2.1)</t>
  </si>
  <si>
    <t>Oprava mostu ev.č. 35114-4 v Přibyslavicích (SROP - 2.1.1)</t>
  </si>
  <si>
    <t>Podpora sociální integrace v kraji Vysočina 2004-2006 (bez zálohového financování)</t>
  </si>
  <si>
    <t>ZPRÁVA O STAVU A VÝVOJI PORTFOLIA</t>
  </si>
  <si>
    <t>Kraj Vysočina</t>
  </si>
  <si>
    <t>Údaje za měsíc</t>
  </si>
  <si>
    <t>Údaje za rok 2005</t>
  </si>
  <si>
    <t>Údaje za dobu spolupráce</t>
  </si>
  <si>
    <t>Zhodnocení za poslední měsíc</t>
  </si>
  <si>
    <t>Zhodnocení od počátku roku</t>
  </si>
  <si>
    <t>-0,85% (-1,71% p.a.)</t>
  </si>
  <si>
    <t>Odhad celkové odměny za rok 2005</t>
  </si>
  <si>
    <t>Zhodnocení po odečtení odměny</t>
  </si>
  <si>
    <t>(-1,71% p.a.)</t>
  </si>
  <si>
    <t>(1,61% p.a.)</t>
  </si>
  <si>
    <t>Nástroj</t>
  </si>
  <si>
    <t>Tržní cena v Kč</t>
  </si>
  <si>
    <t>Zastoupení v portfoliu</t>
  </si>
  <si>
    <t>dluhopisy s fix. kup.</t>
  </si>
  <si>
    <t>dluhopisy s var. kup.</t>
  </si>
  <si>
    <t>kupon na cestě</t>
  </si>
  <si>
    <t>hotovost v CZK</t>
  </si>
  <si>
    <t>Celková hodnota portfolia</t>
  </si>
  <si>
    <t>Přijaté nekapitálové příspěvky a náhrady                (pol. 2324)</t>
  </si>
  <si>
    <t>f) ROZVOJ  LIDSKÝCH  ZDROJU  1 - 6/2005</t>
  </si>
  <si>
    <t>Zůstatek k 30. 6. 2005</t>
  </si>
  <si>
    <t>g) SOCIÁLNÍ  INTEGRACE  1 - 6/2005</t>
  </si>
  <si>
    <t>h) INTERREG  IIIA  -  MORAVSKÉ  BUDĚJOVICE  1 - 6/2005</t>
  </si>
  <si>
    <t>i)  SROP  - PŘIBYSLAVICE  1 - 6/2005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</si>
  <si>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</si>
  <si>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</si>
  <si>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</si>
  <si>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</si>
  <si>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</si>
  <si>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</si>
  <si>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</si>
  <si>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</si>
  <si>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</si>
  <si>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Disponibilní zůstatek k 30. 6. 2005</t>
  </si>
  <si>
    <t>Nespotř. část přebytku hosp. 2004 (ZŠ Kubišova) - převod do fondu</t>
  </si>
  <si>
    <t>Disponibilní zdroje FSR k 30. 6. 2005</t>
  </si>
  <si>
    <t>Disponibilní zdroje FV k 30. 6. 2005</t>
  </si>
  <si>
    <t>Dotace obcím s vysokým podílem školních dětí</t>
  </si>
  <si>
    <t>Dotace obcím za provedení přezkoumání hosp. rok 2004</t>
  </si>
  <si>
    <t>Z důvodu platnosti nařízení vlády č. 637/2004 Sb.</t>
  </si>
  <si>
    <t>Dotace Městu Kamenice n/L povodňové škody - komunikace</t>
  </si>
  <si>
    <t>ZZS kraje Vysočina - vyrovnané hospodaření v roce 2005</t>
  </si>
  <si>
    <t>ARS koncert,s r.o. - Mezinár. hudeb. festival P. Dvorského</t>
  </si>
  <si>
    <t>ČERPÁNÍ  FONDU VYSOČINY DLE GRANTOVÝCH PROGRAMŮ           (Kč)     01- 06/2005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</si>
  <si>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</si>
  <si>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</si>
  <si>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</si>
  <si>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</si>
  <si>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</si>
  <si>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</si>
  <si>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</si>
  <si>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</si>
  <si>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</si>
  <si>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</si>
  <si>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</si>
  <si>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</si>
  <si>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</si>
  <si>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</si>
  <si>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</si>
  <si>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</si>
  <si>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</si>
  <si>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</si>
  <si>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</si>
  <si>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</si>
  <si>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</si>
  <si>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</si>
  <si>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</si>
  <si>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</si>
  <si>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</si>
  <si>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</si>
  <si>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</si>
  <si>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</si>
  <si>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</si>
  <si>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</si>
  <si>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</si>
  <si>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</si>
  <si>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</si>
  <si>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</si>
  <si>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</si>
  <si>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</si>
  <si>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</si>
  <si>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</si>
  <si>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</si>
  <si>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</si>
  <si>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</si>
  <si>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</si>
  <si>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</si>
  <si>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</si>
  <si>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</si>
  <si>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</si>
  <si>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</si>
  <si>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</si>
  <si>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</si>
  <si>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</si>
  <si>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</si>
  <si>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</si>
  <si>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</si>
  <si>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</si>
  <si>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</si>
  <si>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</si>
  <si>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</si>
  <si>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</si>
  <si>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</si>
  <si>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</si>
  <si>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</si>
  <si>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</si>
  <si>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</si>
  <si>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</si>
  <si>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</si>
  <si>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</si>
  <si>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</si>
  <si>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</si>
  <si>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</si>
  <si>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</si>
  <si>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</si>
  <si>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</si>
  <si>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</si>
  <si>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</si>
  <si>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</si>
  <si>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</si>
  <si>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</si>
  <si>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</si>
  <si>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</si>
  <si>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</si>
  <si>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</si>
  <si>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</si>
  <si>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</si>
  <si>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</si>
  <si>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</si>
  <si>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</si>
  <si>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</si>
  <si>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</si>
  <si>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</si>
  <si>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</si>
  <si>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</si>
  <si>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</si>
  <si>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</si>
  <si>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</si>
  <si>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</si>
  <si>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</si>
  <si>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</si>
  <si>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</si>
  <si>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</si>
  <si>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</si>
  <si>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</si>
  <si>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</si>
  <si>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</si>
  <si>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</si>
  <si>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</si>
  <si>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</si>
  <si>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</si>
  <si>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</si>
  <si>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</si>
  <si>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</si>
  <si>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</si>
  <si>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</si>
  <si>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</si>
  <si>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</si>
  <si>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</si>
  <si>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</si>
  <si>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</si>
  <si>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</si>
  <si>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</si>
  <si>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</si>
  <si>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</si>
  <si>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</si>
  <si>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</si>
  <si>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</si>
  <si>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</si>
  <si>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</si>
  <si>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</si>
  <si>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</si>
  <si>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</si>
  <si>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>Edice Vysočiny III.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</si>
  <si>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</si>
  <si>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</si>
  <si>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</si>
  <si>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</si>
  <si>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</si>
  <si>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</si>
  <si>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</si>
  <si>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</si>
  <si>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</si>
  <si>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</si>
  <si>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</si>
  <si>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Výdaje § 2212</t>
  </si>
  <si>
    <t>počet stran : 34</t>
  </si>
  <si>
    <t>Příjmy z fin. vypoř. za rok 2004 od MF</t>
  </si>
  <si>
    <t xml:space="preserve">Dotace MPSV-Rozvoj kapacit dalšího prof. vzděl. </t>
  </si>
  <si>
    <t>+ 29 583 000</t>
  </si>
  <si>
    <t>RK-24-2005-36, př.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</si>
</sst>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.25"/>
      <name val="Arial CE"/>
      <family val="0"/>
    </font>
    <font>
      <sz val="1.75"/>
      <name val="Arial"/>
      <family val="0"/>
    </font>
    <font>
      <sz val="2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2.5"/>
      <name val="Arial CE"/>
      <family val="0"/>
    </font>
    <font>
      <sz val="3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4" borderId="10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3" fontId="34" fillId="4" borderId="1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49" fontId="17" fillId="0" borderId="0" xfId="0" applyNumberFormat="1" applyFont="1" applyAlignment="1">
      <alignment/>
    </xf>
    <xf numFmtId="3" fontId="13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2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9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15" fillId="4" borderId="1" xfId="0" applyFont="1" applyFill="1" applyBorder="1" applyAlignment="1">
      <alignment vertical="center"/>
    </xf>
    <xf numFmtId="49" fontId="17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40610228"/>
        <c:axId val="29947733"/>
      </c:barChart>
      <c:catAx>
        <c:axId val="4061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47733"/>
        <c:crosses val="autoZero"/>
        <c:auto val="1"/>
        <c:lblOffset val="100"/>
        <c:noMultiLvlLbl val="0"/>
      </c:catAx>
      <c:valAx>
        <c:axId val="29947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10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0787356"/>
        <c:axId val="31541885"/>
      </c:lineChart>
      <c:catAx>
        <c:axId val="40787356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541885"/>
        <c:crosses val="autoZero"/>
        <c:auto val="1"/>
        <c:lblOffset val="0"/>
        <c:noMultiLvlLbl val="0"/>
      </c:catAx>
      <c:valAx>
        <c:axId val="31541885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87356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'[2]List1'!$C$23:$C$26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15441510"/>
        <c:axId val="4755863"/>
      </c:lineChart>
      <c:catAx>
        <c:axId val="15441510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5863"/>
        <c:crosses val="autoZero"/>
        <c:auto val="1"/>
        <c:lblOffset val="0"/>
        <c:noMultiLvlLbl val="0"/>
      </c:catAx>
      <c:valAx>
        <c:axId val="4755863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41510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2"/>
          <c:w val="0.881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1094142"/>
        <c:axId val="9847279"/>
      </c:barChart>
      <c:catAx>
        <c:axId val="1094142"/>
        <c:scaling>
          <c:orientation val="minMax"/>
        </c:scaling>
        <c:axPos val="b"/>
        <c:delete val="1"/>
        <c:majorTickMark val="out"/>
        <c:minorTickMark val="none"/>
        <c:tickLblPos val="nextTo"/>
        <c:crossAx val="9847279"/>
        <c:crossesAt val="0"/>
        <c:auto val="1"/>
        <c:lblOffset val="100"/>
        <c:noMultiLvlLbl val="0"/>
      </c:catAx>
      <c:valAx>
        <c:axId val="98472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21516648"/>
        <c:axId val="59432105"/>
      </c:lineChart>
      <c:catAx>
        <c:axId val="215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32105"/>
        <c:crosses val="autoZero"/>
        <c:auto val="1"/>
        <c:lblOffset val="100"/>
        <c:noMultiLvlLbl val="0"/>
      </c:catAx>
      <c:valAx>
        <c:axId val="59432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16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65126898"/>
        <c:axId val="49271171"/>
      </c:lineChart>
      <c:catAx>
        <c:axId val="65126898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71171"/>
        <c:crosses val="autoZero"/>
        <c:auto val="1"/>
        <c:lblOffset val="0"/>
        <c:noMultiLvlLbl val="0"/>
      </c:catAx>
      <c:valAx>
        <c:axId val="49271171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26898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'[2]List1'!$C$23:$C$26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85725</xdr:rowOff>
    </xdr:from>
    <xdr:to>
      <xdr:col>6</xdr:col>
      <xdr:colOff>457200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0" y="11249025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68</xdr:row>
      <xdr:rowOff>85725</xdr:rowOff>
    </xdr:from>
    <xdr:to>
      <xdr:col>15</xdr:col>
      <xdr:colOff>390525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419725" y="1124902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15</xdr:col>
      <xdr:colOff>590550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2181225"/>
        <a:ext cx="10963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0" y="1131570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47625</xdr:rowOff>
    </xdr:from>
    <xdr:to>
      <xdr:col>3</xdr:col>
      <xdr:colOff>1590675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38150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3</xdr:col>
      <xdr:colOff>1628775</xdr:colOff>
      <xdr:row>51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29200"/>
          <a:ext cx="6115050" cy="3629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2809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2809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2809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2809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2809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" name="Chart 12"/>
        <xdr:cNvGraphicFramePr/>
      </xdr:nvGraphicFramePr>
      <xdr:xfrm>
        <a:off x="0" y="247650"/>
        <a:ext cx="2809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7" name="Chart 14"/>
        <xdr:cNvGraphicFramePr/>
      </xdr:nvGraphicFramePr>
      <xdr:xfrm>
        <a:off x="0" y="247650"/>
        <a:ext cx="2809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5</xdr:col>
      <xdr:colOff>628650</xdr:colOff>
      <xdr:row>52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71500"/>
          <a:ext cx="6181725" cy="803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737</v>
      </c>
      <c r="E1" s="289"/>
      <c r="F1" s="2"/>
    </row>
    <row r="2" spans="4:6" ht="12.75">
      <c r="D2" s="2" t="s">
        <v>733</v>
      </c>
      <c r="E2" s="289"/>
      <c r="F2" s="2"/>
    </row>
    <row r="3" spans="4:5" ht="12.75">
      <c r="D3" s="563"/>
      <c r="E3" s="563"/>
    </row>
    <row r="4" spans="4:5" ht="12.75">
      <c r="D4" s="563"/>
      <c r="E4" s="563"/>
    </row>
    <row r="5" spans="1:9" ht="18">
      <c r="A5" s="564" t="s">
        <v>516</v>
      </c>
      <c r="B5" s="564"/>
      <c r="C5" s="564"/>
      <c r="D5" s="564"/>
      <c r="E5" s="564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376</v>
      </c>
      <c r="B10" s="250">
        <v>6739066</v>
      </c>
      <c r="C10" s="250">
        <f>C80</f>
        <v>7097570</v>
      </c>
      <c r="D10" s="250">
        <f>D80</f>
        <v>3302288</v>
      </c>
      <c r="E10" s="63">
        <f>+D10/C10*100</f>
        <v>46.52702262887157</v>
      </c>
      <c r="I10" s="15"/>
    </row>
    <row r="11" spans="1:7" ht="12.75">
      <c r="A11" s="23" t="s">
        <v>417</v>
      </c>
      <c r="B11" s="250">
        <v>41425</v>
      </c>
      <c r="C11" s="250">
        <v>166155</v>
      </c>
      <c r="D11" s="476">
        <v>63464</v>
      </c>
      <c r="E11" s="63">
        <f>+D11/C11*100</f>
        <v>38.19566067828233</v>
      </c>
      <c r="G11" s="285"/>
    </row>
    <row r="12" spans="1:7" s="2" customFormat="1" ht="12.75">
      <c r="A12" s="121" t="s">
        <v>374</v>
      </c>
      <c r="B12" s="272">
        <f>SUM(B10:B11)</f>
        <v>6780491</v>
      </c>
      <c r="C12" s="272">
        <f>C10+C11</f>
        <v>7263725</v>
      </c>
      <c r="D12" s="272">
        <f>D10+D11</f>
        <v>3365752</v>
      </c>
      <c r="E12" s="123">
        <f>+D12/C12*100</f>
        <v>46.336445831856246</v>
      </c>
      <c r="G12" s="353"/>
    </row>
    <row r="13" spans="1:5" ht="12.75">
      <c r="A13" s="23" t="s">
        <v>375</v>
      </c>
      <c r="B13" s="250">
        <v>6780491</v>
      </c>
      <c r="C13" s="250">
        <v>7263725</v>
      </c>
      <c r="D13" s="250">
        <f>'VÝDAJE - kapitoly'!F26</f>
        <v>3255388</v>
      </c>
      <c r="E13" s="63">
        <f>+D13/C13*100</f>
        <v>44.817060117226355</v>
      </c>
    </row>
    <row r="14" spans="1:5" ht="12.75">
      <c r="A14" s="121" t="s">
        <v>317</v>
      </c>
      <c r="B14" s="122">
        <f>B12</f>
        <v>6780491</v>
      </c>
      <c r="C14" s="122">
        <f>SUM(C13)</f>
        <v>7263725</v>
      </c>
      <c r="D14" s="272">
        <f>D13</f>
        <v>3255388</v>
      </c>
      <c r="E14" s="269">
        <f>+D14/C14*100</f>
        <v>44.817060117226355</v>
      </c>
    </row>
    <row r="15" spans="1:5" s="2" customFormat="1" ht="12.75">
      <c r="A15" s="34" t="s">
        <v>423</v>
      </c>
      <c r="B15" s="28">
        <f>B12-B13</f>
        <v>0</v>
      </c>
      <c r="C15" s="28">
        <f>C12-C13</f>
        <v>0</v>
      </c>
      <c r="D15" s="28">
        <f>D12-D14</f>
        <v>110364</v>
      </c>
      <c r="E15" s="389" t="s">
        <v>313</v>
      </c>
    </row>
    <row r="16" spans="1:5" ht="12.75">
      <c r="A16" s="443" t="s">
        <v>509</v>
      </c>
      <c r="B16" s="444"/>
      <c r="C16" s="445"/>
      <c r="D16" s="445"/>
      <c r="E16" s="446"/>
    </row>
    <row r="17" spans="1:5" ht="12.75">
      <c r="A17" s="447" t="s">
        <v>511</v>
      </c>
      <c r="B17" s="129"/>
      <c r="C17" s="448"/>
      <c r="D17" s="448"/>
      <c r="E17" s="446"/>
    </row>
    <row r="18" spans="1:10" ht="12.75">
      <c r="A18" s="447" t="s">
        <v>510</v>
      </c>
      <c r="B18" s="449"/>
      <c r="C18" s="450"/>
      <c r="D18" s="450"/>
      <c r="E18" s="451"/>
      <c r="G18" s="133"/>
      <c r="J18" s="2"/>
    </row>
    <row r="19" spans="1:5" ht="12.75">
      <c r="A19" s="447"/>
      <c r="B19" s="449"/>
      <c r="C19" s="450"/>
      <c r="D19" s="450"/>
      <c r="E19" s="451"/>
    </row>
    <row r="20" spans="2:4" ht="12.75">
      <c r="B20" s="29"/>
      <c r="C20" s="25"/>
      <c r="D20" s="25"/>
    </row>
    <row r="21" spans="1:5" ht="18">
      <c r="A21" s="66" t="s">
        <v>517</v>
      </c>
      <c r="B21" s="107"/>
      <c r="C21" s="108"/>
      <c r="D21" s="29"/>
      <c r="E21" s="102" t="s">
        <v>106</v>
      </c>
    </row>
    <row r="22" spans="2:4" ht="12.75">
      <c r="B22" s="29"/>
      <c r="C22" s="84"/>
      <c r="D22" s="29"/>
    </row>
    <row r="23" spans="1:4" ht="12.75">
      <c r="A23" s="65" t="s">
        <v>104</v>
      </c>
      <c r="B23" s="29"/>
      <c r="C23" s="84"/>
      <c r="D23" s="29"/>
    </row>
    <row r="24" spans="2:4" ht="12.75">
      <c r="B24" s="29"/>
      <c r="C24" s="84"/>
      <c r="D24" s="29"/>
    </row>
    <row r="25" spans="1:6" ht="26.25" customHeight="1">
      <c r="A25" s="5" t="s">
        <v>0</v>
      </c>
      <c r="B25" s="50" t="s">
        <v>126</v>
      </c>
      <c r="C25" s="59" t="s">
        <v>127</v>
      </c>
      <c r="D25" s="5" t="s">
        <v>2</v>
      </c>
      <c r="E25" s="51" t="s">
        <v>128</v>
      </c>
      <c r="F25" t="s">
        <v>252</v>
      </c>
    </row>
    <row r="26" spans="1:5" ht="12.75">
      <c r="A26" s="106" t="s">
        <v>99</v>
      </c>
      <c r="B26" s="430">
        <v>679084</v>
      </c>
      <c r="C26" s="430">
        <v>679084</v>
      </c>
      <c r="D26" s="478">
        <v>309812</v>
      </c>
      <c r="E26" s="32">
        <f aca="true" t="shared" si="0" ref="E26:E53">+D26/C26*100</f>
        <v>45.62204381195846</v>
      </c>
    </row>
    <row r="27" spans="1:5" ht="12.75">
      <c r="A27" s="105" t="s">
        <v>7</v>
      </c>
      <c r="B27" s="430">
        <v>113181</v>
      </c>
      <c r="C27" s="430">
        <v>113181</v>
      </c>
      <c r="D27" s="478">
        <v>49386</v>
      </c>
      <c r="E27" s="32">
        <f t="shared" si="0"/>
        <v>43.63453229782384</v>
      </c>
    </row>
    <row r="28" spans="1:5" ht="12.75">
      <c r="A28" s="105" t="s">
        <v>8</v>
      </c>
      <c r="B28" s="430">
        <v>47884</v>
      </c>
      <c r="C28" s="430">
        <v>47884</v>
      </c>
      <c r="D28" s="478">
        <v>18229</v>
      </c>
      <c r="E28" s="32">
        <f t="shared" si="0"/>
        <v>38.0690836187453</v>
      </c>
    </row>
    <row r="29" spans="1:5" ht="12.75">
      <c r="A29" s="105" t="s">
        <v>9</v>
      </c>
      <c r="B29" s="430">
        <v>719506</v>
      </c>
      <c r="C29" s="430">
        <v>719506</v>
      </c>
      <c r="D29" s="478">
        <v>259464</v>
      </c>
      <c r="E29" s="32">
        <f t="shared" si="0"/>
        <v>36.06140879992662</v>
      </c>
    </row>
    <row r="30" spans="1:5" ht="12.75">
      <c r="A30" s="105" t="s">
        <v>10</v>
      </c>
      <c r="B30" s="430">
        <v>1361279</v>
      </c>
      <c r="C30" s="430">
        <v>1361279</v>
      </c>
      <c r="D30" s="478">
        <v>542656</v>
      </c>
      <c r="E30" s="32">
        <f t="shared" si="0"/>
        <v>39.86368701787069</v>
      </c>
    </row>
    <row r="31" spans="1:6" ht="12.75">
      <c r="A31" s="270" t="s">
        <v>3</v>
      </c>
      <c r="B31" s="430">
        <v>1000</v>
      </c>
      <c r="C31" s="430">
        <v>1000</v>
      </c>
      <c r="D31" s="478">
        <v>615</v>
      </c>
      <c r="E31" s="271">
        <f t="shared" si="0"/>
        <v>61.5</v>
      </c>
      <c r="F31" t="s">
        <v>249</v>
      </c>
    </row>
    <row r="32" spans="1:5" ht="12.75">
      <c r="A32" s="121" t="s">
        <v>328</v>
      </c>
      <c r="B32" s="122">
        <f>SUM(B26:B31)</f>
        <v>2921934</v>
      </c>
      <c r="C32" s="122">
        <f>SUM(C26:C31)</f>
        <v>2921934</v>
      </c>
      <c r="D32" s="374">
        <f>SUM(D26:D31)</f>
        <v>1180162</v>
      </c>
      <c r="E32" s="32">
        <f t="shared" si="0"/>
        <v>40.38975555231569</v>
      </c>
    </row>
    <row r="33" spans="1:5" ht="12.75">
      <c r="A33" s="121"/>
      <c r="B33" s="122"/>
      <c r="C33" s="122"/>
      <c r="D33" s="122"/>
      <c r="E33" s="32"/>
    </row>
    <row r="34" spans="1:7" ht="12.75">
      <c r="A34" s="34" t="s">
        <v>318</v>
      </c>
      <c r="B34" s="28">
        <v>500</v>
      </c>
      <c r="C34" s="28">
        <v>2850</v>
      </c>
      <c r="D34" s="432">
        <v>2386</v>
      </c>
      <c r="E34" s="32">
        <f t="shared" si="0"/>
        <v>83.71929824561404</v>
      </c>
      <c r="G34" s="313"/>
    </row>
    <row r="35" spans="1:5" ht="12.75">
      <c r="A35" s="34" t="s">
        <v>312</v>
      </c>
      <c r="B35" s="28">
        <v>8000</v>
      </c>
      <c r="C35" s="28">
        <v>8000</v>
      </c>
      <c r="D35" s="432">
        <v>8981</v>
      </c>
      <c r="E35" s="32">
        <f t="shared" si="0"/>
        <v>112.2625</v>
      </c>
    </row>
    <row r="36" spans="1:6" ht="12" customHeight="1">
      <c r="A36" s="23" t="s">
        <v>4</v>
      </c>
      <c r="B36" s="28">
        <v>49167</v>
      </c>
      <c r="C36" s="28">
        <v>61381</v>
      </c>
      <c r="D36" s="432">
        <v>30588</v>
      </c>
      <c r="E36" s="32">
        <f>+D36/C36*100</f>
        <v>49.83301021488734</v>
      </c>
      <c r="F36" t="s">
        <v>250</v>
      </c>
    </row>
    <row r="37" spans="1:7" ht="11.25" customHeight="1">
      <c r="A37" s="23" t="s">
        <v>498</v>
      </c>
      <c r="B37" s="28">
        <v>137155</v>
      </c>
      <c r="C37" s="28">
        <v>42314</v>
      </c>
      <c r="D37" s="432">
        <v>11157</v>
      </c>
      <c r="E37" s="32">
        <f t="shared" si="0"/>
        <v>26.367159805265395</v>
      </c>
      <c r="G37" s="313"/>
    </row>
    <row r="38" spans="1:7" ht="11.25" customHeight="1">
      <c r="A38" s="23" t="s">
        <v>496</v>
      </c>
      <c r="B38" s="28">
        <v>0</v>
      </c>
      <c r="C38" s="28">
        <v>149</v>
      </c>
      <c r="D38" s="432">
        <v>398</v>
      </c>
      <c r="E38" s="32">
        <f t="shared" si="0"/>
        <v>267.1140939597315</v>
      </c>
      <c r="G38" s="313"/>
    </row>
    <row r="39" spans="1:7" ht="11.25" customHeight="1">
      <c r="A39" s="23" t="s">
        <v>499</v>
      </c>
      <c r="B39" s="28">
        <v>0</v>
      </c>
      <c r="C39" s="28">
        <v>195</v>
      </c>
      <c r="D39" s="280">
        <v>351</v>
      </c>
      <c r="E39" s="32">
        <f t="shared" si="0"/>
        <v>180</v>
      </c>
      <c r="G39" s="313"/>
    </row>
    <row r="40" spans="1:7" ht="11.25" customHeight="1">
      <c r="A40" s="23" t="s">
        <v>497</v>
      </c>
      <c r="B40" s="28">
        <v>0</v>
      </c>
      <c r="C40" s="28">
        <v>124041</v>
      </c>
      <c r="D40" s="280">
        <v>37635</v>
      </c>
      <c r="E40" s="32">
        <f t="shared" si="0"/>
        <v>30.340774421360678</v>
      </c>
      <c r="G40" s="313"/>
    </row>
    <row r="41" spans="1:9" ht="12.75">
      <c r="A41" s="23" t="s">
        <v>495</v>
      </c>
      <c r="B41" s="28">
        <v>12000</v>
      </c>
      <c r="C41" s="28">
        <v>12000</v>
      </c>
      <c r="D41" s="280">
        <v>5112</v>
      </c>
      <c r="E41" s="32">
        <f t="shared" si="0"/>
        <v>42.6</v>
      </c>
      <c r="H41">
        <v>2143</v>
      </c>
      <c r="I41">
        <v>2</v>
      </c>
    </row>
    <row r="42" spans="1:5" ht="12.75">
      <c r="A42" s="23" t="s">
        <v>392</v>
      </c>
      <c r="B42" s="28">
        <v>0</v>
      </c>
      <c r="C42" s="28">
        <v>2900</v>
      </c>
      <c r="D42" s="280">
        <v>2900</v>
      </c>
      <c r="E42" s="32">
        <f t="shared" si="0"/>
        <v>100</v>
      </c>
    </row>
    <row r="43" spans="1:5" ht="12.75">
      <c r="A43" s="23" t="s">
        <v>537</v>
      </c>
      <c r="B43" s="28">
        <v>0</v>
      </c>
      <c r="C43" s="28">
        <v>7</v>
      </c>
      <c r="D43" s="280">
        <v>0</v>
      </c>
      <c r="E43" s="32">
        <v>0</v>
      </c>
    </row>
    <row r="44" spans="1:9" ht="12.75">
      <c r="A44" s="23" t="s">
        <v>348</v>
      </c>
      <c r="B44" s="28">
        <v>0</v>
      </c>
      <c r="C44" s="28">
        <v>0</v>
      </c>
      <c r="D44" s="432">
        <v>3468</v>
      </c>
      <c r="E44" s="32" t="s">
        <v>313</v>
      </c>
      <c r="H44">
        <v>2329</v>
      </c>
      <c r="I44">
        <v>1022</v>
      </c>
    </row>
    <row r="45" spans="1:5" ht="12.75">
      <c r="A45" s="121" t="s">
        <v>329</v>
      </c>
      <c r="B45" s="122">
        <f>SUM(B34:B44)</f>
        <v>206822</v>
      </c>
      <c r="C45" s="122">
        <f>SUM(C34:C44)</f>
        <v>253837</v>
      </c>
      <c r="D45" s="374">
        <f>SUM(D34:D44)</f>
        <v>102976</v>
      </c>
      <c r="E45" s="32">
        <f t="shared" si="0"/>
        <v>40.567765928528935</v>
      </c>
    </row>
    <row r="46" spans="1:10" ht="12.75">
      <c r="A46" s="121"/>
      <c r="B46" s="122"/>
      <c r="C46" s="122"/>
      <c r="D46" s="374"/>
      <c r="E46" s="269"/>
      <c r="J46" s="133"/>
    </row>
    <row r="47" spans="1:10" ht="12.75">
      <c r="A47" s="23" t="s">
        <v>358</v>
      </c>
      <c r="B47" s="28">
        <v>0</v>
      </c>
      <c r="C47" s="28">
        <v>1607</v>
      </c>
      <c r="D47" s="432">
        <v>5682</v>
      </c>
      <c r="E47" s="32">
        <f t="shared" si="0"/>
        <v>353.5780958307405</v>
      </c>
      <c r="J47" s="133"/>
    </row>
    <row r="48" spans="1:5" ht="12.75">
      <c r="A48" s="23" t="s">
        <v>379</v>
      </c>
      <c r="B48" s="28">
        <v>344686</v>
      </c>
      <c r="C48" s="28">
        <v>344686</v>
      </c>
      <c r="D48" s="476">
        <v>172344</v>
      </c>
      <c r="E48" s="32">
        <f t="shared" si="0"/>
        <v>50.000290119122916</v>
      </c>
    </row>
    <row r="49" spans="1:5" ht="12.75">
      <c r="A49" s="23" t="s">
        <v>332</v>
      </c>
      <c r="B49" s="28">
        <v>3260624</v>
      </c>
      <c r="C49" s="28">
        <v>3489085</v>
      </c>
      <c r="D49" s="432">
        <v>1821832</v>
      </c>
      <c r="E49" s="32">
        <f t="shared" si="0"/>
        <v>52.21517962445742</v>
      </c>
    </row>
    <row r="50" spans="1:5" ht="12.75">
      <c r="A50" s="23" t="s">
        <v>472</v>
      </c>
      <c r="B50" s="28">
        <v>0</v>
      </c>
      <c r="C50" s="28">
        <v>6000</v>
      </c>
      <c r="D50" s="432">
        <v>3000</v>
      </c>
      <c r="E50" s="32">
        <f t="shared" si="0"/>
        <v>50</v>
      </c>
    </row>
    <row r="51" spans="1:5" ht="12.75">
      <c r="A51" s="23" t="s">
        <v>473</v>
      </c>
      <c r="B51" s="28">
        <v>0</v>
      </c>
      <c r="C51" s="28">
        <v>1810</v>
      </c>
      <c r="D51" s="432">
        <v>563</v>
      </c>
      <c r="E51" s="32">
        <f t="shared" si="0"/>
        <v>31.104972375690608</v>
      </c>
    </row>
    <row r="52" spans="1:5" ht="25.5">
      <c r="A52" s="273" t="s">
        <v>330</v>
      </c>
      <c r="B52" s="272">
        <f>SUM(B47:B51)</f>
        <v>3605310</v>
      </c>
      <c r="C52" s="272">
        <f>SUM(C47:C51)</f>
        <v>3843188</v>
      </c>
      <c r="D52" s="272">
        <f>SUM(D47:D51)</f>
        <v>2003421</v>
      </c>
      <c r="E52" s="32">
        <f t="shared" si="0"/>
        <v>52.129143825386635</v>
      </c>
    </row>
    <row r="53" spans="1:5" ht="12.75">
      <c r="A53" s="3" t="s">
        <v>5</v>
      </c>
      <c r="B53" s="9">
        <f>B32+B45+B52</f>
        <v>6734066</v>
      </c>
      <c r="C53" s="9">
        <f>C32+C45+C52</f>
        <v>7018959</v>
      </c>
      <c r="D53" s="9">
        <f>D32+D45+D52</f>
        <v>3286559</v>
      </c>
      <c r="E53" s="27">
        <f t="shared" si="0"/>
        <v>46.82402333451442</v>
      </c>
    </row>
    <row r="54" spans="1:5" s="29" customFormat="1" ht="14.25">
      <c r="A54" s="286"/>
      <c r="B54" s="287"/>
      <c r="C54" s="287"/>
      <c r="D54" s="287"/>
      <c r="E54" s="288"/>
    </row>
    <row r="55" spans="1:5" s="29" customFormat="1" ht="14.25">
      <c r="A55" s="286"/>
      <c r="B55" s="287"/>
      <c r="C55" s="287"/>
      <c r="D55" s="400"/>
      <c r="E55" s="288"/>
    </row>
    <row r="56" spans="1:5" s="29" customFormat="1" ht="12.75">
      <c r="A56" s="295" t="s">
        <v>347</v>
      </c>
      <c r="B56" s="18"/>
      <c r="C56" s="18"/>
      <c r="D56" s="18"/>
      <c r="E56" s="297"/>
    </row>
    <row r="57" spans="1:5" s="29" customFormat="1" ht="12.75">
      <c r="A57" s="295"/>
      <c r="B57" s="18"/>
      <c r="C57" s="18"/>
      <c r="D57" s="18"/>
      <c r="E57" s="297"/>
    </row>
    <row r="58" spans="1:5" s="29" customFormat="1" ht="12.75">
      <c r="A58" s="23" t="s">
        <v>333</v>
      </c>
      <c r="B58" s="28">
        <v>0</v>
      </c>
      <c r="C58" s="28">
        <v>0</v>
      </c>
      <c r="D58" s="280">
        <v>341</v>
      </c>
      <c r="E58" s="32" t="s">
        <v>313</v>
      </c>
    </row>
    <row r="59" spans="1:5" s="29" customFormat="1" ht="12.75">
      <c r="A59" s="385" t="s">
        <v>418</v>
      </c>
      <c r="B59" s="28">
        <v>0</v>
      </c>
      <c r="C59" s="28">
        <v>0</v>
      </c>
      <c r="D59" s="280">
        <v>415</v>
      </c>
      <c r="E59" s="32" t="s">
        <v>313</v>
      </c>
    </row>
    <row r="60" spans="1:7" s="29" customFormat="1" ht="12.75">
      <c r="A60" s="23" t="s">
        <v>405</v>
      </c>
      <c r="B60" s="28">
        <v>0</v>
      </c>
      <c r="C60" s="28">
        <v>0</v>
      </c>
      <c r="D60" s="280">
        <v>1773</v>
      </c>
      <c r="E60" s="314" t="s">
        <v>313</v>
      </c>
      <c r="G60" s="133"/>
    </row>
    <row r="61" spans="1:7" s="29" customFormat="1" ht="12.75">
      <c r="A61" s="23" t="s">
        <v>565</v>
      </c>
      <c r="B61" s="28">
        <v>0</v>
      </c>
      <c r="C61" s="28">
        <v>0</v>
      </c>
      <c r="D61" s="280">
        <v>831</v>
      </c>
      <c r="E61" s="314" t="s">
        <v>313</v>
      </c>
      <c r="G61" s="133"/>
    </row>
    <row r="62" spans="1:7" s="29" customFormat="1" ht="12.75">
      <c r="A62" s="23" t="s">
        <v>734</v>
      </c>
      <c r="B62" s="28">
        <v>0</v>
      </c>
      <c r="C62" s="28">
        <v>0</v>
      </c>
      <c r="D62" s="280">
        <v>108</v>
      </c>
      <c r="E62" s="32" t="s">
        <v>313</v>
      </c>
      <c r="G62" s="133"/>
    </row>
    <row r="63" spans="1:5" s="29" customFormat="1" ht="12.75">
      <c r="A63" s="3" t="s">
        <v>346</v>
      </c>
      <c r="B63" s="9">
        <v>0</v>
      </c>
      <c r="C63" s="9">
        <f>SUM(C58:C61)</f>
        <v>0</v>
      </c>
      <c r="D63" s="9">
        <f>SUM(D58:D62)</f>
        <v>3468</v>
      </c>
      <c r="E63" s="10" t="s">
        <v>313</v>
      </c>
    </row>
    <row r="64" spans="1:5" s="29" customFormat="1" ht="12.75">
      <c r="A64" s="103"/>
      <c r="B64" s="18"/>
      <c r="C64" s="18"/>
      <c r="D64" s="18"/>
      <c r="E64" s="31"/>
    </row>
    <row r="65" spans="1:4" ht="12.75">
      <c r="A65" s="65" t="s">
        <v>105</v>
      </c>
      <c r="B65" s="29"/>
      <c r="C65" s="84"/>
      <c r="D65" s="29"/>
    </row>
    <row r="66" spans="2:4" ht="12.75">
      <c r="B66" s="29"/>
      <c r="C66" s="84"/>
      <c r="D66" s="29"/>
    </row>
    <row r="67" spans="1:5" ht="25.5" customHeight="1">
      <c r="A67" s="5" t="s">
        <v>0</v>
      </c>
      <c r="B67" s="50" t="s">
        <v>126</v>
      </c>
      <c r="C67" s="59" t="s">
        <v>127</v>
      </c>
      <c r="D67" s="5" t="s">
        <v>2</v>
      </c>
      <c r="E67" s="51" t="s">
        <v>128</v>
      </c>
    </row>
    <row r="68" spans="1:5" ht="12.75">
      <c r="A68" s="23" t="s">
        <v>136</v>
      </c>
      <c r="B68" s="250">
        <v>2000</v>
      </c>
      <c r="C68" s="26">
        <v>2000</v>
      </c>
      <c r="D68" s="280">
        <v>6645</v>
      </c>
      <c r="E68" s="63">
        <f>+D68/C68*100</f>
        <v>332.25</v>
      </c>
    </row>
    <row r="69" spans="1:6" ht="12.75">
      <c r="A69" s="23" t="s">
        <v>137</v>
      </c>
      <c r="B69" s="250">
        <v>3000</v>
      </c>
      <c r="C69" s="26">
        <v>3000</v>
      </c>
      <c r="D69" s="280">
        <v>852</v>
      </c>
      <c r="E69" s="63">
        <f>+D69/C69*100</f>
        <v>28.4</v>
      </c>
      <c r="F69" t="s">
        <v>251</v>
      </c>
    </row>
    <row r="70" spans="1:5" ht="12.75">
      <c r="A70" s="23" t="s">
        <v>406</v>
      </c>
      <c r="B70" s="29">
        <v>0</v>
      </c>
      <c r="C70" s="26">
        <v>33</v>
      </c>
      <c r="D70" s="476">
        <v>1926</v>
      </c>
      <c r="E70" s="63">
        <f>+D70/C70*100</f>
        <v>5836.363636363637</v>
      </c>
    </row>
    <row r="71" spans="1:5" ht="12.75">
      <c r="A71" s="121" t="s">
        <v>331</v>
      </c>
      <c r="B71" s="272">
        <f>SUM(B68:B70)</f>
        <v>5000</v>
      </c>
      <c r="C71" s="272">
        <f>SUM(C68:C70)</f>
        <v>5033</v>
      </c>
      <c r="D71" s="477">
        <f>SUM(D68:D70)</f>
        <v>9423</v>
      </c>
      <c r="E71" s="123">
        <f>+D71/C71*100</f>
        <v>187.22431949135705</v>
      </c>
    </row>
    <row r="72" spans="1:5" ht="12.75">
      <c r="A72" s="121"/>
      <c r="B72" s="272"/>
      <c r="C72" s="122"/>
      <c r="D72" s="374"/>
      <c r="E72" s="123"/>
    </row>
    <row r="73" spans="1:5" ht="12.75">
      <c r="A73" s="23" t="s">
        <v>349</v>
      </c>
      <c r="B73" s="250">
        <v>0</v>
      </c>
      <c r="C73" s="26">
        <v>72630</v>
      </c>
      <c r="D73" s="280">
        <v>2658</v>
      </c>
      <c r="E73" s="63">
        <f>+D73/C73*100</f>
        <v>3.6596447748864107</v>
      </c>
    </row>
    <row r="74" spans="1:5" ht="12.75">
      <c r="A74" s="23" t="s">
        <v>474</v>
      </c>
      <c r="B74" s="250">
        <v>0</v>
      </c>
      <c r="C74" s="26">
        <v>774</v>
      </c>
      <c r="D74" s="280">
        <v>774</v>
      </c>
      <c r="E74" s="63">
        <f>+D74/C74*100</f>
        <v>100</v>
      </c>
    </row>
    <row r="75" spans="1:5" ht="12.75">
      <c r="A75" s="23" t="s">
        <v>475</v>
      </c>
      <c r="B75" s="250">
        <v>0</v>
      </c>
      <c r="C75" s="26">
        <v>174</v>
      </c>
      <c r="D75" s="280">
        <v>174</v>
      </c>
      <c r="E75" s="63">
        <f>+D75/C75*100</f>
        <v>100</v>
      </c>
    </row>
    <row r="76" spans="1:5" ht="12.75">
      <c r="A76" s="23" t="s">
        <v>536</v>
      </c>
      <c r="B76" s="250">
        <v>0</v>
      </c>
      <c r="C76" s="26">
        <v>0</v>
      </c>
      <c r="D76" s="280">
        <v>2700</v>
      </c>
      <c r="E76" s="63" t="s">
        <v>313</v>
      </c>
    </row>
    <row r="77" spans="1:5" ht="25.5">
      <c r="A77" s="273" t="s">
        <v>357</v>
      </c>
      <c r="B77" s="272">
        <f>SUM(B73:B73)</f>
        <v>0</v>
      </c>
      <c r="C77" s="272">
        <f>SUM(C73:C76)</f>
        <v>73578</v>
      </c>
      <c r="D77" s="272">
        <f>SUM(D73:D76)</f>
        <v>6306</v>
      </c>
      <c r="E77" s="123">
        <f>+D77/C77*100</f>
        <v>8.570496615836255</v>
      </c>
    </row>
    <row r="78" spans="1:5" ht="12.75">
      <c r="A78" s="3" t="s">
        <v>6</v>
      </c>
      <c r="B78" s="9">
        <f>B71+B77</f>
        <v>5000</v>
      </c>
      <c r="C78" s="9">
        <f>C71+C77</f>
        <v>78611</v>
      </c>
      <c r="D78" s="9">
        <f>D71+D77</f>
        <v>15729</v>
      </c>
      <c r="E78" s="10">
        <f>+D78/B78*100</f>
        <v>314.58</v>
      </c>
    </row>
    <row r="79" spans="1:5" ht="12.75">
      <c r="A79" s="295"/>
      <c r="B79" s="296"/>
      <c r="C79" s="296"/>
      <c r="D79" s="296"/>
      <c r="E79" s="297"/>
    </row>
    <row r="80" spans="1:5" ht="12.75">
      <c r="A80" s="3" t="s">
        <v>107</v>
      </c>
      <c r="B80" s="9">
        <f>B53+B78</f>
        <v>6739066</v>
      </c>
      <c r="C80" s="9">
        <f>C53+C78</f>
        <v>7097570</v>
      </c>
      <c r="D80" s="9">
        <f>D53+D78</f>
        <v>3302288</v>
      </c>
      <c r="E80" s="10">
        <f>+D80/C80*100</f>
        <v>46.52702262887157</v>
      </c>
    </row>
    <row r="81" ht="12.75">
      <c r="J81" t="s">
        <v>164</v>
      </c>
    </row>
    <row r="82" ht="12.75">
      <c r="A82" s="65"/>
    </row>
    <row r="92" spans="1:2" ht="12.75">
      <c r="A92" s="103"/>
      <c r="B92" s="103"/>
    </row>
    <row r="93" spans="1:2" ht="12.75">
      <c r="A93" s="103"/>
      <c r="B93" s="103"/>
    </row>
    <row r="94" spans="1:2" ht="12.75">
      <c r="A94" s="103"/>
      <c r="B94" s="103"/>
    </row>
    <row r="95" spans="1:2" ht="12.75">
      <c r="A95" s="103"/>
      <c r="B95" s="103"/>
    </row>
    <row r="96" spans="1:2" ht="12.75">
      <c r="A96" s="103"/>
      <c r="B96" s="103"/>
    </row>
    <row r="97" spans="1:5" ht="12.75">
      <c r="A97" s="565"/>
      <c r="B97" s="565"/>
      <c r="C97" s="565"/>
      <c r="D97" s="565"/>
      <c r="E97" s="565"/>
    </row>
    <row r="98" spans="1:5" ht="12.75">
      <c r="A98" s="103"/>
      <c r="B98" s="267"/>
      <c r="C98" s="268"/>
      <c r="D98" s="267"/>
      <c r="E98" s="267"/>
    </row>
    <row r="99" spans="1:5" ht="12.75">
      <c r="A99" s="103"/>
      <c r="B99" s="267"/>
      <c r="C99" s="268"/>
      <c r="D99" s="267"/>
      <c r="E99" s="267"/>
    </row>
  </sheetData>
  <mergeCells count="4">
    <mergeCell ref="D3:E3"/>
    <mergeCell ref="A5:E5"/>
    <mergeCell ref="D4:E4"/>
    <mergeCell ref="A97:E97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I15" sqref="I15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391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/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524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5" ht="15.75">
      <c r="A6" s="1" t="s">
        <v>381</v>
      </c>
      <c r="B6" s="1"/>
      <c r="D6" s="357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4.75" customHeight="1">
      <c r="A9" s="81" t="s">
        <v>578</v>
      </c>
      <c r="B9" s="52" t="s">
        <v>126</v>
      </c>
      <c r="C9" s="6" t="s">
        <v>127</v>
      </c>
      <c r="D9" s="5" t="s">
        <v>2</v>
      </c>
      <c r="E9" s="51" t="s">
        <v>128</v>
      </c>
      <c r="F9" t="s">
        <v>274</v>
      </c>
    </row>
    <row r="10" spans="1:5" ht="12.75" customHeight="1">
      <c r="A10" s="371" t="s">
        <v>425</v>
      </c>
      <c r="B10" s="282">
        <v>0</v>
      </c>
      <c r="C10" s="369">
        <v>0</v>
      </c>
      <c r="D10" s="280">
        <v>5595</v>
      </c>
      <c r="E10" s="370" t="s">
        <v>313</v>
      </c>
    </row>
    <row r="11" spans="1:5" ht="12.75">
      <c r="A11" s="3" t="s">
        <v>337</v>
      </c>
      <c r="B11" s="9">
        <v>0</v>
      </c>
      <c r="C11" s="9">
        <v>0</v>
      </c>
      <c r="D11" s="9">
        <f>SUM(D10)</f>
        <v>5595</v>
      </c>
      <c r="E11" s="27" t="s">
        <v>313</v>
      </c>
    </row>
    <row r="12" spans="1:5" s="279" customFormat="1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spans="1:5" ht="12.75">
      <c r="A14" s="274"/>
      <c r="B14" s="275"/>
      <c r="C14" s="275"/>
      <c r="D14" s="275"/>
      <c r="E14" s="276"/>
    </row>
    <row r="15" ht="17.25" customHeight="1"/>
    <row r="16" spans="1:2" ht="15.75">
      <c r="A16" s="1" t="s">
        <v>444</v>
      </c>
      <c r="B16" s="1"/>
    </row>
    <row r="17" spans="1:18" ht="25.5">
      <c r="A17" s="3" t="s">
        <v>446</v>
      </c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s="133" customFormat="1" ht="12.75">
      <c r="A18" s="406" t="s">
        <v>450</v>
      </c>
      <c r="B18" s="28">
        <v>0</v>
      </c>
      <c r="C18" s="378">
        <v>396620</v>
      </c>
      <c r="D18" s="376">
        <v>74415</v>
      </c>
      <c r="E18" s="407">
        <f>D18/C18*100</f>
        <v>18.762291362008977</v>
      </c>
      <c r="F18" s="295"/>
      <c r="G18" s="405"/>
      <c r="H18" s="405"/>
      <c r="Q18" s="295"/>
      <c r="R18" s="405"/>
    </row>
    <row r="19" spans="1:18" s="133" customFormat="1" ht="12.75">
      <c r="A19" s="406" t="s">
        <v>447</v>
      </c>
      <c r="B19" s="28">
        <v>0</v>
      </c>
      <c r="C19" s="378">
        <v>104000</v>
      </c>
      <c r="D19" s="398">
        <v>0</v>
      </c>
      <c r="E19" s="407">
        <f>D19/C19*100</f>
        <v>0</v>
      </c>
      <c r="F19" s="295"/>
      <c r="G19" s="405"/>
      <c r="H19" s="405"/>
      <c r="Q19" s="295"/>
      <c r="R19" s="405"/>
    </row>
    <row r="20" spans="1:18" ht="12.75">
      <c r="A20" s="406" t="s">
        <v>448</v>
      </c>
      <c r="B20" s="28">
        <v>0</v>
      </c>
      <c r="C20" s="378">
        <v>413200</v>
      </c>
      <c r="D20" s="376">
        <v>26957.4</v>
      </c>
      <c r="E20" s="407">
        <f>D20/C20*100</f>
        <v>6.52405614714424</v>
      </c>
      <c r="F20" s="11"/>
      <c r="G20" s="12"/>
      <c r="H20" s="12"/>
      <c r="Q20" s="11"/>
      <c r="R20" s="12"/>
    </row>
    <row r="21" spans="1:18" ht="12.75">
      <c r="A21" s="385" t="s">
        <v>449</v>
      </c>
      <c r="B21" s="28">
        <v>0</v>
      </c>
      <c r="C21" s="28">
        <v>470040</v>
      </c>
      <c r="D21" s="280">
        <v>3342</v>
      </c>
      <c r="E21" s="407">
        <f>D21/C21*100</f>
        <v>0.7110033188664795</v>
      </c>
      <c r="F21" s="25" t="s">
        <v>272</v>
      </c>
      <c r="G21" s="58"/>
      <c r="H21" s="58"/>
      <c r="Q21" s="25"/>
      <c r="R21" s="58"/>
    </row>
    <row r="22" spans="1:18" ht="12.75">
      <c r="A22" s="3" t="s">
        <v>338</v>
      </c>
      <c r="B22" s="9">
        <f>SUM(B21:B21)</f>
        <v>0</v>
      </c>
      <c r="C22" s="9">
        <f>SUM(C18:C21)</f>
        <v>1383860</v>
      </c>
      <c r="D22" s="9">
        <f>SUM(D18:D21)</f>
        <v>104714.4</v>
      </c>
      <c r="E22" s="404">
        <f>D22/C22*100</f>
        <v>7.566834795427282</v>
      </c>
      <c r="F22" s="18"/>
      <c r="G22" s="31"/>
      <c r="H22" s="31"/>
      <c r="Q22" s="18"/>
      <c r="R22" s="31"/>
    </row>
    <row r="25" spans="1:5" ht="15.75">
      <c r="A25" s="1" t="s">
        <v>567</v>
      </c>
      <c r="D25" s="351">
        <v>1287318.93</v>
      </c>
      <c r="E25" s="352" t="s">
        <v>94</v>
      </c>
    </row>
    <row r="26" ht="18.75">
      <c r="A26" s="175"/>
    </row>
    <row r="27" ht="18.75">
      <c r="A27" s="175"/>
    </row>
    <row r="28" ht="18.75">
      <c r="A28" s="177"/>
    </row>
    <row r="29" ht="18.75">
      <c r="A29" s="177"/>
    </row>
    <row r="30" ht="15.75">
      <c r="A30" s="179"/>
    </row>
    <row r="31" ht="18.75">
      <c r="A31" s="177"/>
    </row>
    <row r="32" ht="18.75">
      <c r="A32" s="177"/>
    </row>
    <row r="33" ht="18.75">
      <c r="A33" s="177"/>
    </row>
    <row r="34" ht="18.75">
      <c r="A34" s="181"/>
    </row>
    <row r="35" ht="18.75">
      <c r="A35" s="181"/>
    </row>
    <row r="36" ht="18.75">
      <c r="A36" s="181"/>
    </row>
    <row r="37" ht="18.75">
      <c r="A37" s="177"/>
    </row>
    <row r="38" ht="18.75">
      <c r="A38" s="177"/>
    </row>
    <row r="39" ht="15.75">
      <c r="A39" s="180"/>
    </row>
    <row r="40" ht="18.75">
      <c r="A40" s="178"/>
    </row>
    <row r="41" ht="18.75">
      <c r="A41" s="178"/>
    </row>
    <row r="42" ht="18.75">
      <c r="A42" s="178"/>
    </row>
    <row r="43" ht="18.75">
      <c r="A43" s="176"/>
    </row>
    <row r="44" ht="18.75">
      <c r="A44" s="178"/>
    </row>
    <row r="45" ht="18.75">
      <c r="A45" s="178"/>
    </row>
    <row r="46" ht="18.75">
      <c r="A46" s="178"/>
    </row>
    <row r="47" ht="15.75">
      <c r="A47" s="179"/>
    </row>
    <row r="48" ht="18.75">
      <c r="A48" s="178"/>
    </row>
    <row r="49" ht="15.75">
      <c r="A49" s="180"/>
    </row>
    <row r="50" ht="18.75">
      <c r="A50" s="176"/>
    </row>
    <row r="51" ht="15.75">
      <c r="A51" s="179"/>
    </row>
    <row r="52" ht="15.75">
      <c r="A52" s="180"/>
    </row>
    <row r="53" ht="15.75">
      <c r="A53" s="180"/>
    </row>
    <row r="54" ht="18.75">
      <c r="A54" s="178"/>
    </row>
    <row r="55" spans="1:2" ht="18.75">
      <c r="A55" s="178"/>
      <c r="B55" s="176"/>
    </row>
    <row r="56" ht="18.75">
      <c r="A56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E23" sqref="E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526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6.25" customHeight="1">
      <c r="A5" s="81" t="s">
        <v>579</v>
      </c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1" t="s">
        <v>390</v>
      </c>
      <c r="B6" s="342">
        <v>0</v>
      </c>
      <c r="C6" s="342">
        <v>0</v>
      </c>
      <c r="D6" s="342">
        <v>7000000</v>
      </c>
      <c r="E6" s="390" t="s">
        <v>313</v>
      </c>
    </row>
    <row r="7" spans="1:5" ht="12.75" customHeight="1">
      <c r="A7" s="371" t="s">
        <v>425</v>
      </c>
      <c r="B7" s="342">
        <v>0</v>
      </c>
      <c r="C7" s="342">
        <v>0</v>
      </c>
      <c r="D7" s="342">
        <v>23198</v>
      </c>
      <c r="E7" s="390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7023198</v>
      </c>
      <c r="E8" s="27" t="s">
        <v>313</v>
      </c>
    </row>
    <row r="9" spans="1:5" s="279" customFormat="1" ht="12.75">
      <c r="A9" s="274"/>
      <c r="B9" s="275"/>
      <c r="C9" s="275"/>
      <c r="D9" s="275">
        <f>SUM(D6:D7)</f>
        <v>7023198</v>
      </c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5" t="s">
        <v>437</v>
      </c>
      <c r="B15" s="282">
        <v>0</v>
      </c>
      <c r="C15" s="342">
        <v>7000000</v>
      </c>
      <c r="D15" s="342">
        <v>1571303</v>
      </c>
      <c r="E15" s="203">
        <f>D15/C15*100</f>
        <v>22.447185714285713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7000000</v>
      </c>
      <c r="D16" s="9">
        <f>D15</f>
        <v>1571303</v>
      </c>
      <c r="E16" s="404">
        <f>D16/C16*100</f>
        <v>22.447185714285713</v>
      </c>
      <c r="F16" s="18"/>
      <c r="G16" s="31"/>
      <c r="H16" s="31"/>
      <c r="Q16" s="18"/>
      <c r="R16" s="31"/>
    </row>
    <row r="19" spans="1:9" ht="15.75">
      <c r="A19" s="1" t="s">
        <v>567</v>
      </c>
      <c r="D19" s="351">
        <v>5451895.61</v>
      </c>
      <c r="E19" s="352" t="s">
        <v>94</v>
      </c>
      <c r="I19" s="368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525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 t="s">
        <v>575</v>
      </c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1" t="s">
        <v>390</v>
      </c>
      <c r="B29" s="342">
        <v>0</v>
      </c>
      <c r="C29" s="342">
        <v>0</v>
      </c>
      <c r="D29" s="342">
        <v>34637000</v>
      </c>
      <c r="E29" s="390" t="s">
        <v>313</v>
      </c>
    </row>
    <row r="30" spans="1:5" ht="12.75" customHeight="1">
      <c r="A30" s="371" t="s">
        <v>425</v>
      </c>
      <c r="B30" s="342">
        <v>0</v>
      </c>
      <c r="C30" s="342">
        <v>0</v>
      </c>
      <c r="D30" s="342">
        <v>175451</v>
      </c>
      <c r="E30" s="390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34812451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5" t="s">
        <v>437</v>
      </c>
      <c r="B38" s="282">
        <v>0</v>
      </c>
      <c r="C38" s="342">
        <v>34637000</v>
      </c>
      <c r="D38" s="398">
        <v>0</v>
      </c>
      <c r="E38" s="370">
        <v>0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34637000</v>
      </c>
      <c r="D39" s="9">
        <v>0</v>
      </c>
      <c r="E39" s="10">
        <v>0</v>
      </c>
      <c r="F39" s="18"/>
      <c r="G39" s="31"/>
      <c r="H39" s="31"/>
      <c r="Q39" s="18"/>
      <c r="R39" s="31"/>
    </row>
    <row r="42" spans="1:9" ht="15.75">
      <c r="A42" s="1" t="s">
        <v>567</v>
      </c>
      <c r="D42" s="351">
        <v>34812451.59</v>
      </c>
      <c r="E42" s="352" t="s">
        <v>94</v>
      </c>
      <c r="I42" s="368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9">
      <selection activeCell="D23" sqref="D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527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5.5" customHeight="1">
      <c r="A5" s="81" t="s">
        <v>574</v>
      </c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1" t="s">
        <v>390</v>
      </c>
      <c r="B6" s="342">
        <v>0</v>
      </c>
      <c r="C6" s="342">
        <v>0</v>
      </c>
      <c r="D6" s="342">
        <v>189720</v>
      </c>
      <c r="E6" s="390" t="s">
        <v>313</v>
      </c>
    </row>
    <row r="7" spans="1:5" ht="12.75" customHeight="1">
      <c r="A7" s="371" t="s">
        <v>425</v>
      </c>
      <c r="B7" s="342">
        <v>0</v>
      </c>
      <c r="C7" s="342">
        <v>0</v>
      </c>
      <c r="D7" s="342">
        <v>263</v>
      </c>
      <c r="E7" s="390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189983</v>
      </c>
      <c r="E8" s="27" t="s">
        <v>313</v>
      </c>
    </row>
    <row r="9" spans="1:5" s="279" customFormat="1" ht="12.75">
      <c r="A9" s="274"/>
      <c r="B9" s="275"/>
      <c r="C9" s="275"/>
      <c r="D9" s="275"/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5" t="s">
        <v>437</v>
      </c>
      <c r="B15" s="282">
        <v>0</v>
      </c>
      <c r="C15" s="342">
        <v>189720</v>
      </c>
      <c r="D15" s="376">
        <v>6735.5</v>
      </c>
      <c r="E15" s="203">
        <f>D15/C15*100</f>
        <v>3.5502319207252797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189720</v>
      </c>
      <c r="D16" s="9">
        <f>D15</f>
        <v>6735.5</v>
      </c>
      <c r="E16" s="404">
        <f>D16/C16*100</f>
        <v>3.5502319207252797</v>
      </c>
      <c r="F16" s="18"/>
      <c r="G16" s="31"/>
      <c r="H16" s="31"/>
      <c r="Q16" s="18"/>
      <c r="R16" s="31"/>
    </row>
    <row r="19" spans="1:9" ht="15.75">
      <c r="A19" s="1" t="s">
        <v>567</v>
      </c>
      <c r="D19" s="351">
        <v>183247.61</v>
      </c>
      <c r="E19" s="352" t="s">
        <v>94</v>
      </c>
      <c r="I19" s="368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528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 t="s">
        <v>573</v>
      </c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1" t="s">
        <v>390</v>
      </c>
      <c r="B29" s="342">
        <v>0</v>
      </c>
      <c r="C29" s="342">
        <v>0</v>
      </c>
      <c r="D29" s="342">
        <v>3900000</v>
      </c>
      <c r="E29" s="390" t="s">
        <v>313</v>
      </c>
    </row>
    <row r="30" spans="1:5" ht="12.75" customHeight="1">
      <c r="A30" s="371" t="s">
        <v>425</v>
      </c>
      <c r="B30" s="342">
        <v>0</v>
      </c>
      <c r="C30" s="342">
        <v>0</v>
      </c>
      <c r="D30" s="342">
        <v>12126</v>
      </c>
      <c r="E30" s="390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3912126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5" t="s">
        <v>437</v>
      </c>
      <c r="B38" s="282">
        <v>0</v>
      </c>
      <c r="C38" s="342">
        <v>3900000</v>
      </c>
      <c r="D38" s="342">
        <v>733255</v>
      </c>
      <c r="E38" s="203">
        <f>D38/C38*100</f>
        <v>18.801410256410257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3900000</v>
      </c>
      <c r="D39" s="9">
        <f>D38</f>
        <v>733255</v>
      </c>
      <c r="E39" s="404">
        <f>D39/C39*100</f>
        <v>18.801410256410257</v>
      </c>
      <c r="F39" s="18"/>
      <c r="G39" s="31"/>
      <c r="H39" s="31"/>
      <c r="Q39" s="18"/>
      <c r="R39" s="31"/>
    </row>
    <row r="42" spans="1:9" ht="15.75">
      <c r="A42" s="1" t="s">
        <v>567</v>
      </c>
      <c r="D42" s="351">
        <v>3178871.36</v>
      </c>
      <c r="E42" s="352" t="s">
        <v>94</v>
      </c>
      <c r="I42" s="368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H15" sqref="H1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566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5.5" customHeight="1">
      <c r="A5" s="81" t="s">
        <v>577</v>
      </c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537" t="s">
        <v>735</v>
      </c>
      <c r="B6" s="342">
        <v>0</v>
      </c>
      <c r="C6" s="342">
        <v>0</v>
      </c>
      <c r="D6" s="342">
        <v>13363000</v>
      </c>
      <c r="E6" s="390" t="s">
        <v>313</v>
      </c>
    </row>
    <row r="7" spans="1:5" ht="12.75" customHeight="1">
      <c r="A7" s="371" t="s">
        <v>425</v>
      </c>
      <c r="B7" s="342">
        <v>0</v>
      </c>
      <c r="C7" s="342">
        <v>0</v>
      </c>
      <c r="D7" s="342">
        <v>9210</v>
      </c>
      <c r="E7" s="390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13372210</v>
      </c>
      <c r="E8" s="27" t="s">
        <v>313</v>
      </c>
    </row>
    <row r="9" spans="1:5" s="279" customFormat="1" ht="12.75">
      <c r="A9" s="274"/>
      <c r="B9" s="275"/>
      <c r="C9" s="275"/>
      <c r="D9" s="275"/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5" t="s">
        <v>437</v>
      </c>
      <c r="B15" s="282">
        <v>0</v>
      </c>
      <c r="C15" s="342">
        <v>0</v>
      </c>
      <c r="D15" s="376">
        <v>0</v>
      </c>
      <c r="E15" s="203" t="s">
        <v>313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0</v>
      </c>
      <c r="D16" s="9">
        <f>D15</f>
        <v>0</v>
      </c>
      <c r="E16" s="404" t="s">
        <v>313</v>
      </c>
      <c r="F16" s="18"/>
      <c r="G16" s="31"/>
      <c r="H16" s="31"/>
      <c r="Q16" s="18"/>
      <c r="R16" s="31"/>
    </row>
    <row r="19" spans="1:9" ht="15.75">
      <c r="A19" s="1" t="s">
        <v>567</v>
      </c>
      <c r="D19" s="351">
        <v>13372210.21</v>
      </c>
      <c r="E19" s="352" t="s">
        <v>94</v>
      </c>
      <c r="I19" s="368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568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 t="s">
        <v>576</v>
      </c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1" t="s">
        <v>390</v>
      </c>
      <c r="B29" s="342">
        <v>0</v>
      </c>
      <c r="C29" s="342">
        <v>0</v>
      </c>
      <c r="D29" s="342">
        <v>300000</v>
      </c>
      <c r="E29" s="390" t="s">
        <v>313</v>
      </c>
    </row>
    <row r="30" spans="1:5" ht="12.75" customHeight="1">
      <c r="A30" s="371" t="s">
        <v>425</v>
      </c>
      <c r="B30" s="342">
        <v>0</v>
      </c>
      <c r="C30" s="342">
        <v>0</v>
      </c>
      <c r="D30" s="342">
        <v>71</v>
      </c>
      <c r="E30" s="390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300071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5" t="s">
        <v>437</v>
      </c>
      <c r="B38" s="282">
        <v>0</v>
      </c>
      <c r="C38" s="342">
        <v>300000</v>
      </c>
      <c r="D38" s="342">
        <v>0</v>
      </c>
      <c r="E38" s="203" t="s">
        <v>313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300000</v>
      </c>
      <c r="D39" s="9">
        <f>D38</f>
        <v>0</v>
      </c>
      <c r="E39" s="404" t="s">
        <v>313</v>
      </c>
      <c r="F39" s="18"/>
      <c r="G39" s="31"/>
      <c r="H39" s="31"/>
      <c r="Q39" s="18"/>
      <c r="R39" s="31"/>
    </row>
    <row r="42" spans="1:9" ht="15.75">
      <c r="A42" s="1" t="s">
        <v>567</v>
      </c>
      <c r="D42" s="351">
        <v>300071.5</v>
      </c>
      <c r="E42" s="352" t="s">
        <v>94</v>
      </c>
      <c r="I42" s="368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28">
      <selection activeCell="I14" sqref="I1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569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5.5" customHeight="1">
      <c r="A5" s="81" t="s">
        <v>572</v>
      </c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1" t="s">
        <v>390</v>
      </c>
      <c r="B6" s="342">
        <v>0</v>
      </c>
      <c r="C6" s="342">
        <v>0</v>
      </c>
      <c r="D6" s="342">
        <v>100000</v>
      </c>
      <c r="E6" s="390" t="s">
        <v>313</v>
      </c>
    </row>
    <row r="7" spans="1:5" ht="12.75" customHeight="1">
      <c r="A7" s="371" t="s">
        <v>425</v>
      </c>
      <c r="B7" s="342">
        <v>0</v>
      </c>
      <c r="C7" s="342">
        <v>0</v>
      </c>
      <c r="D7" s="342">
        <v>17</v>
      </c>
      <c r="E7" s="390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100017</v>
      </c>
      <c r="E8" s="27" t="s">
        <v>313</v>
      </c>
    </row>
    <row r="9" spans="1:5" s="279" customFormat="1" ht="12.75">
      <c r="A9" s="274"/>
      <c r="B9" s="275"/>
      <c r="C9" s="275"/>
      <c r="D9" s="275"/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5" t="s">
        <v>732</v>
      </c>
      <c r="B15" s="282">
        <v>0</v>
      </c>
      <c r="C15" s="342">
        <v>100000</v>
      </c>
      <c r="D15" s="376">
        <v>2135</v>
      </c>
      <c r="E15" s="203">
        <f>D15/C15*100</f>
        <v>2.1350000000000002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100000</v>
      </c>
      <c r="D16" s="9">
        <f>D15</f>
        <v>2135</v>
      </c>
      <c r="E16" s="404">
        <f>D16/C16*100</f>
        <v>2.1350000000000002</v>
      </c>
      <c r="F16" s="18"/>
      <c r="G16" s="31"/>
      <c r="H16" s="31"/>
      <c r="Q16" s="18"/>
      <c r="R16" s="31"/>
    </row>
    <row r="19" spans="1:9" ht="15.75">
      <c r="A19" s="1" t="s">
        <v>567</v>
      </c>
      <c r="D19" s="351">
        <v>97882.17</v>
      </c>
      <c r="E19" s="352" t="s">
        <v>94</v>
      </c>
      <c r="I19" s="368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570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 t="s">
        <v>571</v>
      </c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1" t="s">
        <v>390</v>
      </c>
      <c r="B29" s="342">
        <v>0</v>
      </c>
      <c r="C29" s="342">
        <v>0</v>
      </c>
      <c r="D29" s="342">
        <v>200000</v>
      </c>
      <c r="E29" s="390" t="s">
        <v>313</v>
      </c>
    </row>
    <row r="30" spans="1:5" ht="12.75" customHeight="1">
      <c r="A30" s="371" t="s">
        <v>425</v>
      </c>
      <c r="B30" s="342">
        <v>0</v>
      </c>
      <c r="C30" s="342">
        <v>0</v>
      </c>
      <c r="D30" s="342">
        <v>34</v>
      </c>
      <c r="E30" s="390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200034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5" t="s">
        <v>732</v>
      </c>
      <c r="B38" s="282">
        <v>0</v>
      </c>
      <c r="C38" s="342">
        <v>200000</v>
      </c>
      <c r="D38" s="342">
        <v>0</v>
      </c>
      <c r="E38" s="203">
        <f>D38/C38*100</f>
        <v>0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200000</v>
      </c>
      <c r="D39" s="9">
        <f>D38</f>
        <v>0</v>
      </c>
      <c r="E39" s="404">
        <f>D39/C39*100</f>
        <v>0</v>
      </c>
      <c r="F39" s="18"/>
      <c r="G39" s="31"/>
      <c r="H39" s="31"/>
      <c r="Q39" s="18"/>
      <c r="R39" s="31"/>
    </row>
    <row r="42" spans="1:9" ht="15.75">
      <c r="A42" s="1" t="s">
        <v>567</v>
      </c>
      <c r="D42" s="351">
        <v>200034.52</v>
      </c>
      <c r="E42" s="352" t="s">
        <v>94</v>
      </c>
      <c r="I42" s="368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W19"/>
  <sheetViews>
    <sheetView workbookViewId="0" topLeftCell="A10">
      <selection activeCell="E19" sqref="E19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08" t="s">
        <v>470</v>
      </c>
      <c r="C1" s="408"/>
      <c r="D1" s="408"/>
      <c r="E1" s="408"/>
    </row>
    <row r="2" ht="12.75" customHeight="1"/>
    <row r="3" ht="12.75" customHeight="1"/>
    <row r="5" ht="15.75">
      <c r="N5" s="1" t="s">
        <v>451</v>
      </c>
    </row>
    <row r="6" spans="7:14" ht="26.25" customHeight="1">
      <c r="G6" s="625" t="s">
        <v>452</v>
      </c>
      <c r="H6" s="625"/>
      <c r="I6" s="625"/>
      <c r="J6" s="625"/>
      <c r="K6" s="625" t="s">
        <v>453</v>
      </c>
      <c r="L6" s="625"/>
      <c r="M6" s="625"/>
      <c r="N6" s="625"/>
    </row>
    <row r="7" spans="2:14" ht="38.25">
      <c r="B7" s="3" t="s">
        <v>454</v>
      </c>
      <c r="C7" s="50" t="s">
        <v>455</v>
      </c>
      <c r="D7" s="50" t="s">
        <v>456</v>
      </c>
      <c r="E7" s="50" t="s">
        <v>457</v>
      </c>
      <c r="F7" s="50" t="s">
        <v>468</v>
      </c>
      <c r="G7" s="50">
        <v>2005</v>
      </c>
      <c r="H7" s="3">
        <v>2006</v>
      </c>
      <c r="I7" s="3">
        <v>2007</v>
      </c>
      <c r="J7" s="3" t="s">
        <v>458</v>
      </c>
      <c r="K7" s="3">
        <v>2005</v>
      </c>
      <c r="L7" s="3">
        <v>2006</v>
      </c>
      <c r="M7" s="3">
        <v>2007</v>
      </c>
      <c r="N7" s="3" t="s">
        <v>458</v>
      </c>
    </row>
    <row r="8" spans="2:16" ht="22.5" customHeight="1">
      <c r="B8" s="409" t="s">
        <v>459</v>
      </c>
      <c r="C8" s="414">
        <v>28230</v>
      </c>
      <c r="D8" s="409">
        <v>12.5</v>
      </c>
      <c r="E8" s="414">
        <v>3530</v>
      </c>
      <c r="F8" s="410">
        <v>7000</v>
      </c>
      <c r="G8" s="414">
        <v>8000</v>
      </c>
      <c r="H8" s="410">
        <v>14000</v>
      </c>
      <c r="I8" s="410">
        <v>5630</v>
      </c>
      <c r="J8" s="410">
        <v>600</v>
      </c>
      <c r="K8" s="414">
        <v>1000</v>
      </c>
      <c r="L8" s="410">
        <v>1750</v>
      </c>
      <c r="M8" s="410">
        <v>10709</v>
      </c>
      <c r="N8" s="410">
        <v>11242</v>
      </c>
      <c r="O8" s="15"/>
      <c r="P8" s="15"/>
    </row>
    <row r="9" spans="2:16" ht="22.5" customHeight="1">
      <c r="B9" s="409" t="s">
        <v>460</v>
      </c>
      <c r="C9" s="414">
        <v>34640</v>
      </c>
      <c r="D9" s="409">
        <v>54</v>
      </c>
      <c r="E9" s="414">
        <v>18630</v>
      </c>
      <c r="F9" s="410">
        <v>34637</v>
      </c>
      <c r="G9" s="414">
        <v>34640</v>
      </c>
      <c r="H9" s="410"/>
      <c r="I9" s="410"/>
      <c r="J9" s="410"/>
      <c r="K9" s="414">
        <v>2910</v>
      </c>
      <c r="L9" s="410">
        <v>13100</v>
      </c>
      <c r="M9" s="410"/>
      <c r="N9" s="410"/>
      <c r="O9" s="15"/>
      <c r="P9" s="15"/>
    </row>
    <row r="10" spans="2:16" ht="22.5" customHeight="1">
      <c r="B10" s="409" t="s">
        <v>461</v>
      </c>
      <c r="C10" s="414">
        <v>7800</v>
      </c>
      <c r="D10" s="409">
        <v>12.5</v>
      </c>
      <c r="E10" s="414">
        <v>980</v>
      </c>
      <c r="F10" s="410">
        <v>3900</v>
      </c>
      <c r="G10" s="414">
        <v>3900</v>
      </c>
      <c r="H10" s="410">
        <v>3340</v>
      </c>
      <c r="I10" s="410">
        <v>560</v>
      </c>
      <c r="J10" s="410"/>
      <c r="K10" s="414">
        <v>2430</v>
      </c>
      <c r="L10" s="410">
        <v>2720</v>
      </c>
      <c r="M10" s="410">
        <v>1670</v>
      </c>
      <c r="N10" s="410"/>
      <c r="O10" s="15"/>
      <c r="P10" s="15"/>
    </row>
    <row r="11" spans="2:16" ht="30.75" customHeight="1">
      <c r="B11" s="411" t="s">
        <v>462</v>
      </c>
      <c r="C11" s="415">
        <v>190</v>
      </c>
      <c r="D11" s="411">
        <v>25</v>
      </c>
      <c r="E11" s="415">
        <v>50</v>
      </c>
      <c r="F11" s="410">
        <v>190</v>
      </c>
      <c r="G11" s="414">
        <v>100</v>
      </c>
      <c r="H11" s="410">
        <v>90</v>
      </c>
      <c r="I11" s="410"/>
      <c r="J11" s="410"/>
      <c r="K11" s="410"/>
      <c r="L11" s="410">
        <v>140</v>
      </c>
      <c r="M11" s="410"/>
      <c r="N11" s="410"/>
      <c r="O11" s="15"/>
      <c r="P11" s="15"/>
    </row>
    <row r="12" spans="2:16" ht="45" customHeight="1">
      <c r="B12" s="411" t="s">
        <v>463</v>
      </c>
      <c r="C12" s="415">
        <v>490</v>
      </c>
      <c r="D12" s="411">
        <v>0</v>
      </c>
      <c r="E12" s="415">
        <v>0</v>
      </c>
      <c r="F12" s="626">
        <v>1435</v>
      </c>
      <c r="G12" s="414">
        <v>490</v>
      </c>
      <c r="H12" s="410"/>
      <c r="I12" s="410"/>
      <c r="J12" s="410"/>
      <c r="K12" s="410"/>
      <c r="L12" s="410">
        <v>490</v>
      </c>
      <c r="M12" s="410"/>
      <c r="N12" s="410"/>
      <c r="O12" s="15"/>
      <c r="P12" s="15"/>
    </row>
    <row r="13" spans="2:16" ht="43.5" customHeight="1">
      <c r="B13" s="411" t="s">
        <v>464</v>
      </c>
      <c r="C13" s="415">
        <v>430</v>
      </c>
      <c r="D13" s="411">
        <v>0</v>
      </c>
      <c r="E13" s="415">
        <v>0</v>
      </c>
      <c r="F13" s="627">
        <v>0</v>
      </c>
      <c r="G13" s="414">
        <v>430</v>
      </c>
      <c r="H13" s="410"/>
      <c r="I13" s="410"/>
      <c r="J13" s="410"/>
      <c r="K13" s="410"/>
      <c r="L13" s="410">
        <v>430</v>
      </c>
      <c r="M13" s="410"/>
      <c r="N13" s="410"/>
      <c r="O13" s="15"/>
      <c r="P13" s="15"/>
    </row>
    <row r="14" spans="2:16" ht="43.5" customHeight="1">
      <c r="B14" s="411" t="s">
        <v>465</v>
      </c>
      <c r="C14" s="415">
        <v>100</v>
      </c>
      <c r="D14" s="411">
        <v>0</v>
      </c>
      <c r="E14" s="415">
        <v>0</v>
      </c>
      <c r="F14" s="627">
        <v>0</v>
      </c>
      <c r="G14" s="414">
        <v>100</v>
      </c>
      <c r="H14" s="410"/>
      <c r="I14" s="410"/>
      <c r="J14" s="410"/>
      <c r="K14" s="410"/>
      <c r="L14" s="410">
        <v>100</v>
      </c>
      <c r="M14" s="410"/>
      <c r="N14" s="410"/>
      <c r="O14" s="15"/>
      <c r="P14" s="15"/>
    </row>
    <row r="15" spans="2:16" ht="39.75" customHeight="1">
      <c r="B15" s="411" t="s">
        <v>466</v>
      </c>
      <c r="C15" s="415">
        <v>410</v>
      </c>
      <c r="D15" s="412">
        <v>0</v>
      </c>
      <c r="E15" s="415">
        <v>0</v>
      </c>
      <c r="F15" s="628">
        <v>0</v>
      </c>
      <c r="G15" s="414">
        <v>410</v>
      </c>
      <c r="H15" s="410"/>
      <c r="I15" s="410"/>
      <c r="J15" s="410"/>
      <c r="K15" s="410"/>
      <c r="L15" s="410">
        <v>410</v>
      </c>
      <c r="M15" s="410"/>
      <c r="N15" s="410"/>
      <c r="O15" s="15"/>
      <c r="P15" s="15"/>
    </row>
    <row r="16" spans="2:14" ht="32.25" customHeight="1">
      <c r="B16" s="479" t="s">
        <v>542</v>
      </c>
      <c r="C16" s="415">
        <v>13000</v>
      </c>
      <c r="D16" s="411">
        <v>25</v>
      </c>
      <c r="E16" s="415">
        <f>C16*0.25</f>
        <v>3250</v>
      </c>
      <c r="F16" s="410">
        <v>100</v>
      </c>
      <c r="G16" s="480">
        <v>50</v>
      </c>
      <c r="H16" s="410">
        <v>12950</v>
      </c>
      <c r="I16" s="410"/>
      <c r="J16" s="410"/>
      <c r="K16" s="480"/>
      <c r="L16" s="410"/>
      <c r="M16" s="410">
        <f>C16-E16</f>
        <v>9750</v>
      </c>
      <c r="N16" s="410"/>
    </row>
    <row r="17" spans="2:14" ht="30.75" customHeight="1">
      <c r="B17" s="479" t="s">
        <v>543</v>
      </c>
      <c r="C17" s="415">
        <v>20000</v>
      </c>
      <c r="D17" s="411">
        <v>25</v>
      </c>
      <c r="E17" s="415">
        <f>C17*0.25</f>
        <v>5000</v>
      </c>
      <c r="F17" s="410">
        <v>200</v>
      </c>
      <c r="G17" s="480">
        <v>50</v>
      </c>
      <c r="H17" s="410">
        <v>19950</v>
      </c>
      <c r="I17" s="410"/>
      <c r="J17" s="410"/>
      <c r="K17" s="480"/>
      <c r="L17" s="410"/>
      <c r="M17" s="410">
        <f>C17-E17</f>
        <v>15000</v>
      </c>
      <c r="N17" s="410"/>
    </row>
    <row r="18" spans="2:14" ht="36.75" customHeight="1">
      <c r="B18" s="479" t="s">
        <v>544</v>
      </c>
      <c r="C18" s="415">
        <v>94126</v>
      </c>
      <c r="D18" s="411">
        <v>7.09</v>
      </c>
      <c r="E18" s="415">
        <v>6670</v>
      </c>
      <c r="F18" s="410">
        <v>300</v>
      </c>
      <c r="G18" s="480">
        <v>2976</v>
      </c>
      <c r="H18" s="410">
        <v>22301</v>
      </c>
      <c r="I18" s="410">
        <v>30528</v>
      </c>
      <c r="J18" s="410">
        <v>38321</v>
      </c>
      <c r="K18" s="480">
        <v>2000</v>
      </c>
      <c r="L18" s="410">
        <v>17702</v>
      </c>
      <c r="M18" s="410">
        <v>28471</v>
      </c>
      <c r="N18" s="410">
        <v>39283</v>
      </c>
    </row>
    <row r="19" spans="2:23" s="2" customFormat="1" ht="12.75">
      <c r="B19" s="50" t="s">
        <v>224</v>
      </c>
      <c r="C19" s="9">
        <f>SUM(C8:C18)</f>
        <v>199416</v>
      </c>
      <c r="D19" s="413" t="s">
        <v>313</v>
      </c>
      <c r="E19" s="9">
        <f aca="true" t="shared" si="0" ref="E19:N19">SUM(E8:E18)</f>
        <v>38110</v>
      </c>
      <c r="F19" s="9">
        <f t="shared" si="0"/>
        <v>47762</v>
      </c>
      <c r="G19" s="9">
        <f t="shared" si="0"/>
        <v>51146</v>
      </c>
      <c r="H19" s="9">
        <f t="shared" si="0"/>
        <v>72631</v>
      </c>
      <c r="I19" s="9">
        <f t="shared" si="0"/>
        <v>36718</v>
      </c>
      <c r="J19" s="9">
        <f t="shared" si="0"/>
        <v>38921</v>
      </c>
      <c r="K19" s="9">
        <f t="shared" si="0"/>
        <v>8340</v>
      </c>
      <c r="L19" s="9">
        <f t="shared" si="0"/>
        <v>36842</v>
      </c>
      <c r="M19" s="9">
        <f t="shared" si="0"/>
        <v>65600</v>
      </c>
      <c r="N19" s="9">
        <f t="shared" si="0"/>
        <v>50525</v>
      </c>
      <c r="O19" s="15"/>
      <c r="P19"/>
      <c r="Q19"/>
      <c r="R19"/>
      <c r="S19"/>
      <c r="T19"/>
      <c r="U19"/>
      <c r="V19"/>
      <c r="W19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30" useFirstPageNumber="1" horizontalDpi="600" verticalDpi="600" orientation="landscape" paperSize="9" scale="74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W62"/>
  <sheetViews>
    <sheetView workbookViewId="0" topLeftCell="A1">
      <selection activeCell="H55" sqref="H55"/>
    </sheetView>
  </sheetViews>
  <sheetFormatPr defaultColWidth="9.00390625" defaultRowHeight="12.75"/>
  <cols>
    <col min="1" max="1" width="10.375" style="0" customWidth="1"/>
    <col min="2" max="2" width="51.00390625" style="0" customWidth="1"/>
    <col min="3" max="3" width="7.75390625" style="0" customWidth="1"/>
    <col min="4" max="4" width="11.125" style="0" customWidth="1"/>
  </cols>
  <sheetData>
    <row r="1" spans="1:49" s="132" customFormat="1" ht="18">
      <c r="A1" s="564" t="s">
        <v>414</v>
      </c>
      <c r="B1" s="564"/>
      <c r="C1" s="564"/>
      <c r="D1" s="564"/>
      <c r="E1" s="564"/>
      <c r="F1" s="629"/>
      <c r="G1" s="629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3" t="s">
        <v>529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345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307</v>
      </c>
      <c r="C7" s="95">
        <v>1700</v>
      </c>
      <c r="D7" s="324">
        <v>30000</v>
      </c>
      <c r="E7" s="100"/>
    </row>
    <row r="8" spans="1:5" ht="12.75">
      <c r="A8" s="98">
        <v>38359</v>
      </c>
      <c r="B8" s="4" t="s">
        <v>394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398</v>
      </c>
      <c r="C9" s="99"/>
      <c r="D9" s="379">
        <v>-26.67</v>
      </c>
      <c r="E9" s="182">
        <v>29773.3</v>
      </c>
    </row>
    <row r="10" spans="1:5" ht="12.75">
      <c r="A10" s="98">
        <v>38391</v>
      </c>
      <c r="B10" s="4" t="s">
        <v>395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396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397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413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426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399" t="s">
        <v>438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399" t="s">
        <v>483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399" t="s">
        <v>484</v>
      </c>
      <c r="C17" s="99"/>
      <c r="D17" s="4">
        <v>-81.5</v>
      </c>
      <c r="E17" s="171">
        <f>E16+D17</f>
        <v>27518.8</v>
      </c>
    </row>
    <row r="18" spans="1:5" ht="25.5">
      <c r="A18" s="426">
        <v>38461</v>
      </c>
      <c r="B18" s="423" t="s">
        <v>486</v>
      </c>
      <c r="C18" s="427"/>
      <c r="D18" s="428">
        <v>-200</v>
      </c>
      <c r="E18" s="429">
        <f>E17+D18</f>
        <v>27318.8</v>
      </c>
    </row>
    <row r="19" spans="1:5" ht="12.75">
      <c r="A19" s="266">
        <v>38461</v>
      </c>
      <c r="B19" s="399" t="s">
        <v>485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399" t="s">
        <v>501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399" t="s">
        <v>502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399" t="s">
        <v>503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399" t="s">
        <v>504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399" t="s">
        <v>505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399" t="s">
        <v>506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399" t="s">
        <v>507</v>
      </c>
      <c r="C26" s="99"/>
      <c r="D26" s="4">
        <v>-100</v>
      </c>
      <c r="E26" s="171">
        <v>24761.8</v>
      </c>
    </row>
    <row r="27" spans="1:5" ht="12.75">
      <c r="A27" s="266">
        <v>38510</v>
      </c>
      <c r="B27" s="399" t="s">
        <v>533</v>
      </c>
      <c r="C27" s="99"/>
      <c r="D27" s="4">
        <v>-11.6</v>
      </c>
      <c r="E27" s="171">
        <v>24750.2</v>
      </c>
    </row>
    <row r="28" spans="1:5" ht="12.75">
      <c r="A28" s="266">
        <v>38524</v>
      </c>
      <c r="B28" s="399" t="s">
        <v>532</v>
      </c>
      <c r="C28" s="99"/>
      <c r="D28" s="4">
        <v>-410</v>
      </c>
      <c r="E28" s="171">
        <v>24340.2</v>
      </c>
    </row>
    <row r="29" spans="1:5" ht="12.75">
      <c r="A29" s="266">
        <v>38524</v>
      </c>
      <c r="B29" s="399" t="s">
        <v>534</v>
      </c>
      <c r="C29" s="99"/>
      <c r="D29" s="4">
        <v>-651</v>
      </c>
      <c r="E29" s="171">
        <v>23689.2</v>
      </c>
    </row>
    <row r="30" spans="1:5" ht="12.75">
      <c r="A30" s="266">
        <v>38524</v>
      </c>
      <c r="B30" s="399" t="s">
        <v>535</v>
      </c>
      <c r="C30" s="99"/>
      <c r="D30" s="4">
        <v>-741.8</v>
      </c>
      <c r="E30" s="355">
        <v>22947.4</v>
      </c>
    </row>
    <row r="31" spans="1:5" ht="12.75">
      <c r="A31" s="98"/>
      <c r="B31" s="4"/>
      <c r="C31" s="23"/>
      <c r="D31" s="104"/>
      <c r="E31" s="355"/>
    </row>
    <row r="32" spans="1:5" ht="12.75">
      <c r="A32" s="183"/>
      <c r="B32" s="184"/>
      <c r="C32" s="13"/>
      <c r="D32" s="25"/>
      <c r="E32" s="185"/>
    </row>
    <row r="33" s="29" customFormat="1" ht="12.75">
      <c r="A33" s="65" t="s">
        <v>162</v>
      </c>
    </row>
    <row r="34" ht="12.75">
      <c r="E34" s="65" t="s">
        <v>345</v>
      </c>
    </row>
    <row r="35" spans="1:5" ht="25.5">
      <c r="A35" s="94" t="s">
        <v>158</v>
      </c>
      <c r="B35" s="95" t="s">
        <v>159</v>
      </c>
      <c r="C35" s="95" t="s">
        <v>11</v>
      </c>
      <c r="D35" s="96" t="s">
        <v>160</v>
      </c>
      <c r="E35" s="97" t="s">
        <v>161</v>
      </c>
    </row>
    <row r="36" spans="1:8" ht="12.75">
      <c r="A36" s="94"/>
      <c r="B36" s="95" t="s">
        <v>308</v>
      </c>
      <c r="C36" s="95">
        <v>1700</v>
      </c>
      <c r="D36" s="324">
        <v>8000</v>
      </c>
      <c r="E36" s="386">
        <v>8000</v>
      </c>
      <c r="H36" s="2"/>
    </row>
    <row r="37" spans="1:8" ht="25.5">
      <c r="A37" s="421">
        <v>38454</v>
      </c>
      <c r="B37" s="423" t="s">
        <v>487</v>
      </c>
      <c r="C37" s="422"/>
      <c r="D37" s="342">
        <v>-120</v>
      </c>
      <c r="E37" s="341">
        <f>E36+D37</f>
        <v>7880</v>
      </c>
      <c r="H37" s="2"/>
    </row>
    <row r="38" spans="1:8" ht="25.5">
      <c r="A38" s="421">
        <v>38454</v>
      </c>
      <c r="B38" s="423" t="s">
        <v>488</v>
      </c>
      <c r="C38" s="422"/>
      <c r="D38" s="425">
        <v>572.8</v>
      </c>
      <c r="E38" s="341">
        <f>E37+D38</f>
        <v>8452.8</v>
      </c>
      <c r="H38" s="2"/>
    </row>
    <row r="39" spans="1:8" ht="25.5">
      <c r="A39" s="421">
        <v>38454</v>
      </c>
      <c r="B39" s="423" t="s">
        <v>489</v>
      </c>
      <c r="C39" s="422"/>
      <c r="D39" s="425">
        <v>899.8</v>
      </c>
      <c r="E39" s="424">
        <f>E38+D39</f>
        <v>9352.599999999999</v>
      </c>
      <c r="H39" s="2"/>
    </row>
    <row r="40" spans="1:5" ht="12.75">
      <c r="A40" s="101"/>
      <c r="B40" s="88"/>
      <c r="C40" s="88"/>
      <c r="D40" s="171"/>
      <c r="E40" s="171"/>
    </row>
    <row r="42" s="29" customFormat="1" ht="12.75">
      <c r="A42" s="65" t="s">
        <v>163</v>
      </c>
    </row>
    <row r="43" ht="12.75">
      <c r="E43" s="65" t="s">
        <v>345</v>
      </c>
    </row>
    <row r="44" spans="1:5" ht="25.5">
      <c r="A44" s="94" t="s">
        <v>158</v>
      </c>
      <c r="B44" s="95" t="s">
        <v>159</v>
      </c>
      <c r="C44" s="95" t="s">
        <v>11</v>
      </c>
      <c r="D44" s="96" t="s">
        <v>160</v>
      </c>
      <c r="E44" s="97" t="s">
        <v>161</v>
      </c>
    </row>
    <row r="45" spans="1:5" ht="12.75">
      <c r="A45" s="94"/>
      <c r="B45" s="95" t="s">
        <v>308</v>
      </c>
      <c r="C45" s="95">
        <v>1700</v>
      </c>
      <c r="D45" s="324">
        <v>89748</v>
      </c>
      <c r="E45" s="100"/>
    </row>
    <row r="46" spans="1:9" ht="12.75">
      <c r="A46" s="98">
        <v>38398</v>
      </c>
      <c r="B46" s="4" t="s">
        <v>399</v>
      </c>
      <c r="C46" s="4"/>
      <c r="D46" s="224">
        <v>-298</v>
      </c>
      <c r="E46" s="182">
        <v>89450</v>
      </c>
      <c r="I46" s="294"/>
    </row>
    <row r="47" spans="1:5" ht="12.75">
      <c r="A47" s="101">
        <v>38398</v>
      </c>
      <c r="B47" s="88" t="s">
        <v>400</v>
      </c>
      <c r="C47" s="88"/>
      <c r="D47" s="223">
        <v>-7743</v>
      </c>
      <c r="E47" s="397">
        <v>81707</v>
      </c>
    </row>
    <row r="48" spans="1:5" ht="12.75">
      <c r="A48" s="101">
        <v>38440</v>
      </c>
      <c r="B48" s="88" t="s">
        <v>436</v>
      </c>
      <c r="C48" s="88"/>
      <c r="D48" s="223">
        <v>-350</v>
      </c>
      <c r="E48" s="397">
        <v>81357</v>
      </c>
    </row>
    <row r="49" spans="1:5" ht="12.75">
      <c r="A49" s="101">
        <v>38440</v>
      </c>
      <c r="B49" s="88" t="s">
        <v>430</v>
      </c>
      <c r="C49" s="88"/>
      <c r="D49" s="223">
        <v>-5338</v>
      </c>
      <c r="E49" s="397">
        <v>76019</v>
      </c>
    </row>
    <row r="50" spans="1:5" ht="12.75">
      <c r="A50" s="101">
        <v>38440</v>
      </c>
      <c r="B50" s="88" t="s">
        <v>431</v>
      </c>
      <c r="C50" s="88"/>
      <c r="D50" s="223">
        <v>-30</v>
      </c>
      <c r="E50" s="397">
        <v>75989</v>
      </c>
    </row>
    <row r="51" spans="1:5" ht="12.75">
      <c r="A51" s="101">
        <v>38440</v>
      </c>
      <c r="B51" s="88" t="s">
        <v>432</v>
      </c>
      <c r="C51" s="88"/>
      <c r="D51" s="223">
        <v>-7166.2</v>
      </c>
      <c r="E51" s="397">
        <v>68822.8</v>
      </c>
    </row>
    <row r="52" spans="1:5" ht="12.75">
      <c r="A52" s="101">
        <v>38440</v>
      </c>
      <c r="B52" s="88" t="s">
        <v>433</v>
      </c>
      <c r="C52" s="88"/>
      <c r="D52" s="223">
        <v>-6703</v>
      </c>
      <c r="E52" s="397">
        <v>62119.8</v>
      </c>
    </row>
    <row r="53" spans="1:5" ht="12.75">
      <c r="A53" s="101">
        <v>38440</v>
      </c>
      <c r="B53" s="88" t="s">
        <v>434</v>
      </c>
      <c r="C53" s="88"/>
      <c r="D53" s="223">
        <v>-29</v>
      </c>
      <c r="E53" s="397">
        <v>62090.8</v>
      </c>
    </row>
    <row r="54" spans="1:5" ht="12.75">
      <c r="A54" s="101">
        <v>38440</v>
      </c>
      <c r="B54" s="88" t="s">
        <v>435</v>
      </c>
      <c r="C54" s="88"/>
      <c r="D54" s="223">
        <v>-245</v>
      </c>
      <c r="E54" s="397">
        <v>61845.8</v>
      </c>
    </row>
    <row r="55" spans="1:5" ht="12.75">
      <c r="A55" s="101">
        <v>38489</v>
      </c>
      <c r="B55" s="88" t="s">
        <v>500</v>
      </c>
      <c r="C55" s="88"/>
      <c r="D55" s="223">
        <v>-100</v>
      </c>
      <c r="E55" s="397">
        <v>61745.8</v>
      </c>
    </row>
    <row r="56" spans="1:5" ht="12.75">
      <c r="A56" s="101">
        <v>38532</v>
      </c>
      <c r="B56" s="88" t="s">
        <v>584</v>
      </c>
      <c r="C56" s="88"/>
      <c r="D56" s="223">
        <v>-274</v>
      </c>
      <c r="E56" s="397">
        <v>61471.8</v>
      </c>
    </row>
    <row r="57" spans="1:5" ht="12.75">
      <c r="A57" s="101">
        <v>38532</v>
      </c>
      <c r="B57" s="88" t="s">
        <v>585</v>
      </c>
      <c r="C57" s="88"/>
      <c r="D57" s="223">
        <v>-45</v>
      </c>
      <c r="E57" s="397">
        <v>61426.8</v>
      </c>
    </row>
    <row r="58" spans="1:5" ht="12.75">
      <c r="A58" s="101">
        <v>38532</v>
      </c>
      <c r="B58" s="88" t="s">
        <v>586</v>
      </c>
      <c r="C58" s="88"/>
      <c r="D58" s="223">
        <v>-3266</v>
      </c>
      <c r="E58" s="397">
        <v>58160.8</v>
      </c>
    </row>
    <row r="59" spans="1:5" ht="12.75">
      <c r="A59" s="101">
        <v>38532</v>
      </c>
      <c r="B59" s="88" t="s">
        <v>587</v>
      </c>
      <c r="C59" s="88"/>
      <c r="D59" s="223">
        <v>-330</v>
      </c>
      <c r="E59" s="397">
        <v>57830.8</v>
      </c>
    </row>
    <row r="60" spans="1:5" ht="12.75">
      <c r="A60" s="101">
        <v>38532</v>
      </c>
      <c r="B60" s="88" t="s">
        <v>588</v>
      </c>
      <c r="C60" s="88"/>
      <c r="D60" s="223">
        <v>-11000</v>
      </c>
      <c r="E60" s="397">
        <v>46830.8</v>
      </c>
    </row>
    <row r="61" spans="1:5" ht="12.75">
      <c r="A61" s="101">
        <v>38532</v>
      </c>
      <c r="B61" s="88" t="s">
        <v>589</v>
      </c>
      <c r="C61" s="88"/>
      <c r="D61" s="223">
        <v>-200</v>
      </c>
      <c r="E61" s="380">
        <v>46630.8</v>
      </c>
    </row>
    <row r="62" spans="1:5" ht="12.75">
      <c r="A62" s="101"/>
      <c r="B62" s="88"/>
      <c r="C62" s="88"/>
      <c r="D62" s="223"/>
      <c r="E62" s="380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E27"/>
  <sheetViews>
    <sheetView workbookViewId="0" topLeftCell="B1">
      <selection activeCell="H20" sqref="H20"/>
    </sheetView>
  </sheetViews>
  <sheetFormatPr defaultColWidth="9.00390625" defaultRowHeight="12.75"/>
  <cols>
    <col min="1" max="1" width="1.00390625" style="0" hidden="1" customWidth="1"/>
    <col min="2" max="2" width="36.875" style="0" customWidth="1"/>
    <col min="3" max="4" width="22.00390625" style="0" customWidth="1"/>
  </cols>
  <sheetData>
    <row r="1" ht="18">
      <c r="B1" s="227" t="s">
        <v>530</v>
      </c>
    </row>
    <row r="3" ht="18">
      <c r="B3" s="227" t="s">
        <v>545</v>
      </c>
    </row>
    <row r="4" ht="20.25">
      <c r="B4" s="481" t="s">
        <v>546</v>
      </c>
    </row>
    <row r="6" ht="18">
      <c r="D6" s="482">
        <v>38533</v>
      </c>
    </row>
    <row r="8" spans="2:4" ht="12.75">
      <c r="B8" s="4" t="str">
        <f>"Aktuální hodnota portfolia ke dni "&amp;TEXT(D6,"d.m.yyy")</f>
        <v>Aktuální hodnota portfolia ke dni 30.6.2005</v>
      </c>
      <c r="C8" s="483">
        <v>118630502.95</v>
      </c>
      <c r="D8" s="484"/>
    </row>
    <row r="9" spans="2:5" ht="12.75">
      <c r="B9" s="485"/>
      <c r="C9" s="486"/>
      <c r="D9" s="487"/>
      <c r="E9" s="184"/>
    </row>
    <row r="10" spans="2:4" ht="12.75">
      <c r="B10" s="488" t="s">
        <v>547</v>
      </c>
      <c r="C10" s="489"/>
      <c r="D10" s="490"/>
    </row>
    <row r="11" spans="2:4" ht="12.75">
      <c r="B11" s="4" t="s">
        <v>550</v>
      </c>
      <c r="C11" s="483">
        <v>794453.97</v>
      </c>
      <c r="D11" s="491"/>
    </row>
    <row r="12" spans="2:5" ht="12.75">
      <c r="B12" s="485"/>
      <c r="C12" s="486"/>
      <c r="D12" s="492"/>
      <c r="E12" s="184"/>
    </row>
    <row r="13" spans="2:4" ht="12.75">
      <c r="B13" s="488" t="s">
        <v>548</v>
      </c>
      <c r="C13" s="489"/>
      <c r="D13" s="493"/>
    </row>
    <row r="14" spans="2:4" ht="12.75">
      <c r="B14" s="4" t="s">
        <v>551</v>
      </c>
      <c r="C14" s="483">
        <v>-1023566.05</v>
      </c>
      <c r="D14" s="494" t="s">
        <v>552</v>
      </c>
    </row>
    <row r="15" spans="2:4" ht="12.75">
      <c r="B15" s="4" t="s">
        <v>553</v>
      </c>
      <c r="C15" s="483">
        <v>0</v>
      </c>
      <c r="D15" s="484"/>
    </row>
    <row r="16" spans="2:4" ht="12.75">
      <c r="B16" s="495" t="s">
        <v>554</v>
      </c>
      <c r="C16" s="483">
        <v>-1023566.05</v>
      </c>
      <c r="D16" s="494" t="s">
        <v>555</v>
      </c>
    </row>
    <row r="18" ht="12.75">
      <c r="B18" s="488" t="s">
        <v>549</v>
      </c>
    </row>
    <row r="19" spans="2:4" ht="12.75">
      <c r="B19" s="4" t="str">
        <f>"Zhodnocení od 22.1.2004 do "&amp;TEXT(D6,"d.m.yyy")</f>
        <v>Zhodnocení od 22.1.2004 do 30.6.2005</v>
      </c>
      <c r="C19" s="483"/>
      <c r="D19" s="491" t="s">
        <v>556</v>
      </c>
    </row>
    <row r="20" ht="12.75">
      <c r="B20" s="488"/>
    </row>
    <row r="21" spans="2:4" ht="15.75">
      <c r="B21" s="496" t="str">
        <f>"Struktura portfolia ke dni "&amp;TEXT(D6,"d.m.yyy")</f>
        <v>Struktura portfolia ke dni 30.6.2005</v>
      </c>
      <c r="C21" s="497"/>
      <c r="D21" s="498"/>
    </row>
    <row r="22" spans="2:4" ht="12.75">
      <c r="B22" s="21" t="s">
        <v>557</v>
      </c>
      <c r="C22" s="21" t="s">
        <v>558</v>
      </c>
      <c r="D22" s="21" t="s">
        <v>559</v>
      </c>
    </row>
    <row r="23" spans="2:4" ht="12.75">
      <c r="B23" s="4" t="s">
        <v>560</v>
      </c>
      <c r="C23" s="499">
        <v>89973493.46</v>
      </c>
      <c r="D23" s="500">
        <f>C23/$C$27</f>
        <v>0.7584347298765288</v>
      </c>
    </row>
    <row r="24" spans="2:4" ht="12.75">
      <c r="B24" s="4" t="s">
        <v>561</v>
      </c>
      <c r="C24" s="499">
        <v>21807999.15</v>
      </c>
      <c r="D24" s="500">
        <f>C24/$C$27</f>
        <v>0.18383129640099027</v>
      </c>
    </row>
    <row r="25" spans="2:4" ht="12.75">
      <c r="B25" s="4" t="s">
        <v>562</v>
      </c>
      <c r="C25" s="499">
        <v>700000</v>
      </c>
      <c r="D25" s="500">
        <f>C25/$C$27</f>
        <v>0.005900674637576423</v>
      </c>
    </row>
    <row r="26" spans="2:4" ht="12.75">
      <c r="B26" s="4" t="s">
        <v>563</v>
      </c>
      <c r="C26" s="499">
        <v>6149010.34</v>
      </c>
      <c r="D26" s="500">
        <f>C26/$C$27</f>
        <v>0.05183329908490454</v>
      </c>
    </row>
    <row r="27" spans="2:4" ht="12.75">
      <c r="B27" s="21" t="s">
        <v>564</v>
      </c>
      <c r="C27" s="501">
        <f>SUM(C23:C26)</f>
        <v>118630502.94999999</v>
      </c>
      <c r="D27" s="502"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22">
      <selection activeCell="I15" sqref="I15"/>
    </sheetView>
  </sheetViews>
  <sheetFormatPr defaultColWidth="9.00390625" defaultRowHeight="12.75"/>
  <cols>
    <col min="1" max="1" width="36.875" style="0" customWidth="1"/>
  </cols>
  <sheetData>
    <row r="1" ht="19.5" customHeight="1">
      <c r="A1" s="227" t="s">
        <v>531</v>
      </c>
    </row>
    <row r="2" ht="12.75" customHeight="1">
      <c r="A2" s="227"/>
    </row>
  </sheetData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43">
      <selection activeCell="A1" sqref="A1:P1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66" t="s">
        <v>538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>
        <v>44455</v>
      </c>
      <c r="F4" s="47">
        <v>48405</v>
      </c>
      <c r="G4" s="47">
        <f>N4-B4-C4-D4-E4-F4</f>
        <v>64045</v>
      </c>
      <c r="H4" s="47"/>
      <c r="I4" s="47"/>
      <c r="J4" s="47"/>
      <c r="K4" s="47"/>
      <c r="L4" s="47"/>
      <c r="M4" s="47"/>
      <c r="N4" s="290">
        <v>309812</v>
      </c>
      <c r="O4" s="47">
        <v>679084</v>
      </c>
      <c r="P4" s="30">
        <f aca="true" t="shared" si="0" ref="P4:P9">+N4/O4*100</f>
        <v>45.62204381195846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>
        <v>34060</v>
      </c>
      <c r="F5" s="47">
        <v>0</v>
      </c>
      <c r="G5" s="47">
        <f>N5-B5-C5-D5-E5-F5</f>
        <v>1610</v>
      </c>
      <c r="H5" s="47"/>
      <c r="I5" s="47"/>
      <c r="J5" s="47"/>
      <c r="K5" s="47"/>
      <c r="L5" s="47"/>
      <c r="M5" s="47"/>
      <c r="N5" s="290">
        <v>49387</v>
      </c>
      <c r="O5" s="47">
        <v>113181</v>
      </c>
      <c r="P5" s="30">
        <f t="shared" si="0"/>
        <v>43.63541583834743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>
        <v>2686</v>
      </c>
      <c r="F6" s="47">
        <v>3356</v>
      </c>
      <c r="G6" s="47">
        <f>N6-B6-C6-D6-E6-F6</f>
        <v>3723</v>
      </c>
      <c r="H6" s="47"/>
      <c r="I6" s="47"/>
      <c r="J6" s="47"/>
      <c r="K6" s="47"/>
      <c r="L6" s="47"/>
      <c r="M6" s="47"/>
      <c r="N6" s="290">
        <v>18228</v>
      </c>
      <c r="O6" s="47">
        <v>47884</v>
      </c>
      <c r="P6" s="30">
        <f t="shared" si="0"/>
        <v>38.06699523849302</v>
      </c>
    </row>
    <row r="7" spans="1:16" ht="12.75">
      <c r="A7" s="82" t="s">
        <v>360</v>
      </c>
      <c r="B7" s="47">
        <v>4096</v>
      </c>
      <c r="C7" s="47">
        <v>7927</v>
      </c>
      <c r="D7" s="47">
        <v>75994</v>
      </c>
      <c r="E7" s="47">
        <v>93043</v>
      </c>
      <c r="F7" s="47">
        <v>0</v>
      </c>
      <c r="G7" s="47">
        <f>N7-B7-C7-D7-E7-F7</f>
        <v>78404</v>
      </c>
      <c r="H7" s="47"/>
      <c r="I7" s="47"/>
      <c r="J7" s="47"/>
      <c r="K7" s="47"/>
      <c r="L7" s="47"/>
      <c r="M7" s="47"/>
      <c r="N7" s="290">
        <v>259464</v>
      </c>
      <c r="O7" s="47">
        <v>719506</v>
      </c>
      <c r="P7" s="30">
        <f t="shared" si="0"/>
        <v>36.06140879992662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>
        <v>97896</v>
      </c>
      <c r="F8" s="47">
        <v>153811</v>
      </c>
      <c r="G8" s="47">
        <f>N8-B8-C8-D8-E8-F8</f>
        <v>66502</v>
      </c>
      <c r="H8" s="47"/>
      <c r="I8" s="47"/>
      <c r="J8" s="47"/>
      <c r="K8" s="47"/>
      <c r="L8" s="47"/>
      <c r="M8" s="47"/>
      <c r="N8" s="290">
        <v>542656</v>
      </c>
      <c r="O8" s="47">
        <v>1361279</v>
      </c>
      <c r="P8" s="30">
        <f t="shared" si="0"/>
        <v>39.86368701787069</v>
      </c>
    </row>
    <row r="9" spans="1:16" ht="12.75">
      <c r="A9" s="83" t="s">
        <v>122</v>
      </c>
      <c r="B9" s="48">
        <f aca="true" t="shared" si="1" ref="B9:G9">SUM(B4:B8)</f>
        <v>107585</v>
      </c>
      <c r="C9" s="48">
        <f t="shared" si="1"/>
        <v>227036</v>
      </c>
      <c r="D9" s="48">
        <f t="shared" si="1"/>
        <v>152930</v>
      </c>
      <c r="E9" s="48">
        <f t="shared" si="1"/>
        <v>272140</v>
      </c>
      <c r="F9" s="48">
        <f t="shared" si="1"/>
        <v>205572</v>
      </c>
      <c r="G9" s="48">
        <f t="shared" si="1"/>
        <v>214284</v>
      </c>
      <c r="H9" s="48"/>
      <c r="I9" s="48"/>
      <c r="J9" s="48"/>
      <c r="K9" s="48"/>
      <c r="L9" s="48"/>
      <c r="M9" s="48"/>
      <c r="N9" s="49">
        <f>SUM(N4:N8)</f>
        <v>1179547</v>
      </c>
      <c r="O9" s="49">
        <f>SUM(O4:O8)</f>
        <v>2920934</v>
      </c>
      <c r="P9" s="35">
        <f t="shared" si="0"/>
        <v>40.382528328267604</v>
      </c>
    </row>
    <row r="10" spans="1:16" ht="12.75">
      <c r="A10" s="316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7"/>
      <c r="O10" s="317"/>
      <c r="P10" s="318"/>
    </row>
    <row r="11" spans="1:16" ht="12.75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2.75">
      <c r="A12" s="80" t="s">
        <v>361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/>
      <c r="H12" s="47"/>
      <c r="I12" s="47"/>
      <c r="J12" s="47"/>
      <c r="K12" s="47"/>
      <c r="L12" s="47"/>
      <c r="M12" s="47"/>
      <c r="N12" s="290"/>
      <c r="O12" s="47"/>
      <c r="P12" s="30"/>
    </row>
    <row r="39" spans="1:16" ht="18">
      <c r="A39" s="564" t="s">
        <v>415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</row>
    <row r="41" ht="12.75">
      <c r="A41" s="2" t="s">
        <v>380</v>
      </c>
    </row>
    <row r="42" spans="1:16" ht="12.75">
      <c r="A42" s="45" t="s">
        <v>0</v>
      </c>
      <c r="B42" s="45" t="s">
        <v>110</v>
      </c>
      <c r="C42" s="45" t="s">
        <v>111</v>
      </c>
      <c r="D42" s="45" t="s">
        <v>112</v>
      </c>
      <c r="E42" s="45" t="s">
        <v>113</v>
      </c>
      <c r="F42" s="45" t="s">
        <v>114</v>
      </c>
      <c r="G42" s="45" t="s">
        <v>115</v>
      </c>
      <c r="H42" s="45" t="s">
        <v>116</v>
      </c>
      <c r="I42" s="45" t="s">
        <v>117</v>
      </c>
      <c r="J42" s="45" t="s">
        <v>118</v>
      </c>
      <c r="K42" s="45" t="s">
        <v>119</v>
      </c>
      <c r="L42" s="45" t="s">
        <v>120</v>
      </c>
      <c r="M42" s="45" t="s">
        <v>121</v>
      </c>
      <c r="N42" s="45" t="s">
        <v>83</v>
      </c>
      <c r="O42" s="45" t="s">
        <v>135</v>
      </c>
      <c r="P42" s="46" t="s">
        <v>1</v>
      </c>
    </row>
    <row r="43" spans="1:16" ht="12.75">
      <c r="A43" s="80" t="s">
        <v>99</v>
      </c>
      <c r="B43" s="47">
        <v>57994</v>
      </c>
      <c r="C43" s="47">
        <v>52422</v>
      </c>
      <c r="D43" s="47">
        <v>42491</v>
      </c>
      <c r="E43" s="47">
        <v>44455</v>
      </c>
      <c r="F43" s="47">
        <v>48405</v>
      </c>
      <c r="G43" s="47">
        <f>N43-B43-C43-D43-E43-F43</f>
        <v>64045</v>
      </c>
      <c r="H43" s="47"/>
      <c r="I43" s="47"/>
      <c r="J43" s="47"/>
      <c r="K43" s="47"/>
      <c r="L43" s="47"/>
      <c r="M43" s="47"/>
      <c r="N43" s="290">
        <v>309812</v>
      </c>
      <c r="O43" s="47">
        <v>679084</v>
      </c>
      <c r="P43" s="89">
        <f aca="true" t="shared" si="2" ref="P43:P48">N43/O43*100</f>
        <v>45.62204381195846</v>
      </c>
    </row>
    <row r="44" spans="1:16" ht="12.75">
      <c r="A44" s="82" t="s">
        <v>7</v>
      </c>
      <c r="B44" s="47">
        <v>1265</v>
      </c>
      <c r="C44" s="47">
        <v>2033</v>
      </c>
      <c r="D44" s="47">
        <v>10419</v>
      </c>
      <c r="E44" s="47">
        <v>34060</v>
      </c>
      <c r="F44" s="47">
        <v>0</v>
      </c>
      <c r="G44" s="47">
        <f>N44-B44-C44-D44-E44-F44</f>
        <v>1610</v>
      </c>
      <c r="H44" s="47"/>
      <c r="I44" s="47"/>
      <c r="J44" s="47"/>
      <c r="K44" s="47"/>
      <c r="L44" s="47"/>
      <c r="M44" s="47"/>
      <c r="N44" s="290">
        <v>49387</v>
      </c>
      <c r="O44" s="47">
        <v>113181</v>
      </c>
      <c r="P44" s="89">
        <f t="shared" si="2"/>
        <v>43.63541583834743</v>
      </c>
    </row>
    <row r="45" spans="1:16" ht="12.75">
      <c r="A45" s="82" t="s">
        <v>8</v>
      </c>
      <c r="B45" s="47">
        <v>2012</v>
      </c>
      <c r="C45" s="47">
        <v>4073</v>
      </c>
      <c r="D45" s="47">
        <v>2378</v>
      </c>
      <c r="E45" s="47">
        <v>2686</v>
      </c>
      <c r="F45" s="47">
        <v>3356</v>
      </c>
      <c r="G45" s="47">
        <f>N45-B45-C45-D45-E45-F45</f>
        <v>3723</v>
      </c>
      <c r="H45" s="47"/>
      <c r="I45" s="47"/>
      <c r="J45" s="47"/>
      <c r="K45" s="47"/>
      <c r="L45" s="47"/>
      <c r="M45" s="47"/>
      <c r="N45" s="290">
        <v>18228</v>
      </c>
      <c r="O45" s="47">
        <v>47884</v>
      </c>
      <c r="P45" s="89">
        <f t="shared" si="2"/>
        <v>38.06699523849302</v>
      </c>
    </row>
    <row r="46" spans="1:16" ht="12.75">
      <c r="A46" s="82" t="s">
        <v>360</v>
      </c>
      <c r="B46" s="47">
        <v>4096</v>
      </c>
      <c r="C46" s="47">
        <v>7927</v>
      </c>
      <c r="D46" s="47">
        <v>75994</v>
      </c>
      <c r="E46" s="47">
        <v>93043</v>
      </c>
      <c r="F46" s="47">
        <v>0</v>
      </c>
      <c r="G46" s="47">
        <f>N46-B46-C46-D46-E46-F46</f>
        <v>78404</v>
      </c>
      <c r="H46" s="47"/>
      <c r="I46" s="47"/>
      <c r="J46" s="47"/>
      <c r="K46" s="47"/>
      <c r="L46" s="47"/>
      <c r="M46" s="47"/>
      <c r="N46" s="290">
        <v>259464</v>
      </c>
      <c r="O46" s="47">
        <v>719506</v>
      </c>
      <c r="P46" s="89">
        <f t="shared" si="2"/>
        <v>36.06140879992662</v>
      </c>
    </row>
    <row r="47" spans="1:16" ht="12.75">
      <c r="A47" s="82" t="s">
        <v>10</v>
      </c>
      <c r="B47" s="47">
        <v>42218</v>
      </c>
      <c r="C47" s="47">
        <v>160581</v>
      </c>
      <c r="D47" s="47">
        <v>21648</v>
      </c>
      <c r="E47" s="47">
        <v>97896</v>
      </c>
      <c r="F47" s="47">
        <v>153811</v>
      </c>
      <c r="G47" s="47">
        <f>N47-B47-C47-D47-E47-F47</f>
        <v>66502</v>
      </c>
      <c r="H47" s="47"/>
      <c r="I47" s="47"/>
      <c r="J47" s="47"/>
      <c r="K47" s="47"/>
      <c r="L47" s="47"/>
      <c r="M47" s="47"/>
      <c r="N47" s="290">
        <v>542656</v>
      </c>
      <c r="O47" s="47">
        <v>1361279</v>
      </c>
      <c r="P47" s="89">
        <f>N47/O47*100</f>
        <v>39.86368701787069</v>
      </c>
    </row>
    <row r="48" spans="1:16" ht="12.75">
      <c r="A48" s="83" t="s">
        <v>122</v>
      </c>
      <c r="B48" s="48">
        <f aca="true" t="shared" si="3" ref="B48:G48">SUM(B43:B47)</f>
        <v>107585</v>
      </c>
      <c r="C48" s="48">
        <f t="shared" si="3"/>
        <v>227036</v>
      </c>
      <c r="D48" s="48">
        <f t="shared" si="3"/>
        <v>152930</v>
      </c>
      <c r="E48" s="48">
        <f t="shared" si="3"/>
        <v>272140</v>
      </c>
      <c r="F48" s="48">
        <f t="shared" si="3"/>
        <v>205572</v>
      </c>
      <c r="G48" s="48">
        <f t="shared" si="3"/>
        <v>214284</v>
      </c>
      <c r="H48" s="48"/>
      <c r="I48" s="48"/>
      <c r="J48" s="48"/>
      <c r="K48" s="48"/>
      <c r="L48" s="48"/>
      <c r="M48" s="48"/>
      <c r="N48" s="49">
        <f>SUM(N43:N47)</f>
        <v>1179547</v>
      </c>
      <c r="O48" s="49">
        <f>SUM(O43:O47)</f>
        <v>2920934</v>
      </c>
      <c r="P48" s="90">
        <f t="shared" si="2"/>
        <v>40.382528328267604</v>
      </c>
    </row>
    <row r="49" spans="1:16" ht="12.75">
      <c r="A49" s="316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7"/>
      <c r="O49" s="317"/>
      <c r="P49" s="312"/>
    </row>
    <row r="50" spans="1:16" ht="12.75">
      <c r="A50" s="311" t="s">
        <v>424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7"/>
      <c r="P50" s="312"/>
    </row>
    <row r="51" spans="1:16" ht="12.75">
      <c r="A51" s="92" t="s">
        <v>0</v>
      </c>
      <c r="B51" s="92" t="s">
        <v>110</v>
      </c>
      <c r="C51" s="92" t="s">
        <v>111</v>
      </c>
      <c r="D51" s="92" t="s">
        <v>112</v>
      </c>
      <c r="E51" s="92" t="s">
        <v>113</v>
      </c>
      <c r="F51" s="92" t="s">
        <v>114</v>
      </c>
      <c r="G51" s="92" t="s">
        <v>115</v>
      </c>
      <c r="H51" s="92" t="s">
        <v>116</v>
      </c>
      <c r="I51" s="92" t="s">
        <v>117</v>
      </c>
      <c r="J51" s="92" t="s">
        <v>118</v>
      </c>
      <c r="K51" s="92" t="s">
        <v>119</v>
      </c>
      <c r="L51" s="92" t="s">
        <v>120</v>
      </c>
      <c r="M51" s="92" t="s">
        <v>121</v>
      </c>
      <c r="N51" s="92" t="s">
        <v>83</v>
      </c>
      <c r="O51" s="45" t="s">
        <v>135</v>
      </c>
      <c r="P51" s="46" t="s">
        <v>1</v>
      </c>
    </row>
    <row r="52" spans="1:16" ht="12.75">
      <c r="A52" s="93" t="s">
        <v>99</v>
      </c>
      <c r="B52" s="47">
        <v>79462.28457637575</v>
      </c>
      <c r="C52" s="47">
        <v>46631.595208430124</v>
      </c>
      <c r="D52" s="47">
        <v>43981</v>
      </c>
      <c r="E52" s="47">
        <v>35549</v>
      </c>
      <c r="F52" s="47">
        <v>52738</v>
      </c>
      <c r="G52" s="47">
        <v>59439</v>
      </c>
      <c r="H52" s="47"/>
      <c r="I52" s="47"/>
      <c r="J52" s="47"/>
      <c r="K52" s="47"/>
      <c r="L52" s="47"/>
      <c r="M52" s="47"/>
      <c r="N52" s="47">
        <f aca="true" t="shared" si="4" ref="N52:N57">SUM(B52:M52)</f>
        <v>317800.8797848059</v>
      </c>
      <c r="O52" s="47">
        <v>626225.0255114493</v>
      </c>
      <c r="P52" s="89">
        <f aca="true" t="shared" si="5" ref="P52:P57">N52/O52*100</f>
        <v>50.748671298348725</v>
      </c>
    </row>
    <row r="53" spans="1:16" ht="12.75">
      <c r="A53" s="93" t="s">
        <v>7</v>
      </c>
      <c r="B53" s="47">
        <v>6849.889256602537</v>
      </c>
      <c r="C53" s="47">
        <v>1716.1902305947299</v>
      </c>
      <c r="D53" s="47">
        <v>13319</v>
      </c>
      <c r="E53" s="47">
        <v>25460</v>
      </c>
      <c r="F53" s="47">
        <v>0</v>
      </c>
      <c r="G53" s="47">
        <v>5714</v>
      </c>
      <c r="H53" s="47"/>
      <c r="I53" s="47"/>
      <c r="J53" s="47"/>
      <c r="K53" s="47"/>
      <c r="L53" s="47"/>
      <c r="M53" s="47"/>
      <c r="N53" s="47">
        <f t="shared" si="4"/>
        <v>53059.07948719727</v>
      </c>
      <c r="O53" s="47">
        <v>95520.70928171535</v>
      </c>
      <c r="P53" s="89">
        <f t="shared" si="5"/>
        <v>55.54720006392779</v>
      </c>
    </row>
    <row r="54" spans="1:16" ht="12.75">
      <c r="A54" s="93" t="s">
        <v>8</v>
      </c>
      <c r="B54" s="47">
        <v>10216.834388375908</v>
      </c>
      <c r="C54" s="47">
        <v>8224.031174340429</v>
      </c>
      <c r="D54" s="47">
        <v>2576</v>
      </c>
      <c r="E54" s="47">
        <v>3304</v>
      </c>
      <c r="F54" s="47">
        <v>2811</v>
      </c>
      <c r="G54" s="47">
        <v>3200</v>
      </c>
      <c r="H54" s="47"/>
      <c r="I54" s="47"/>
      <c r="J54" s="47"/>
      <c r="K54" s="47"/>
      <c r="L54" s="47"/>
      <c r="M54" s="47"/>
      <c r="N54" s="47">
        <f t="shared" si="4"/>
        <v>30331.86556271634</v>
      </c>
      <c r="O54" s="47">
        <v>36691.37380349496</v>
      </c>
      <c r="P54" s="89">
        <f t="shared" si="5"/>
        <v>82.66756574763942</v>
      </c>
    </row>
    <row r="55" spans="1:16" ht="12.75">
      <c r="A55" s="93" t="s">
        <v>360</v>
      </c>
      <c r="B55" s="47">
        <v>2358.646192134525</v>
      </c>
      <c r="C55" s="47">
        <v>8521.464489868114</v>
      </c>
      <c r="D55" s="47">
        <v>114411</v>
      </c>
      <c r="E55" s="47">
        <v>23842</v>
      </c>
      <c r="F55" s="47">
        <v>0</v>
      </c>
      <c r="G55" s="47">
        <v>112433</v>
      </c>
      <c r="H55" s="47"/>
      <c r="I55" s="47"/>
      <c r="J55" s="47"/>
      <c r="K55" s="47"/>
      <c r="L55" s="47"/>
      <c r="M55" s="47"/>
      <c r="N55" s="47">
        <f t="shared" si="4"/>
        <v>261566.11068200265</v>
      </c>
      <c r="O55" s="47">
        <v>689034.0187514302</v>
      </c>
      <c r="P55" s="89">
        <f t="shared" si="5"/>
        <v>37.96127673869799</v>
      </c>
    </row>
    <row r="56" spans="1:16" ht="12.75">
      <c r="A56" s="93" t="s">
        <v>10</v>
      </c>
      <c r="B56" s="47">
        <v>179153.0089417892</v>
      </c>
      <c r="C56" s="47">
        <v>117254.16164732313</v>
      </c>
      <c r="D56" s="47">
        <v>48532</v>
      </c>
      <c r="E56" s="47">
        <v>127409</v>
      </c>
      <c r="F56" s="47">
        <v>120077</v>
      </c>
      <c r="G56" s="47">
        <v>0</v>
      </c>
      <c r="H56" s="47"/>
      <c r="I56" s="47"/>
      <c r="J56" s="47"/>
      <c r="K56" s="47"/>
      <c r="L56" s="47"/>
      <c r="M56" s="47"/>
      <c r="N56" s="47">
        <f t="shared" si="4"/>
        <v>592425.1705891123</v>
      </c>
      <c r="O56" s="47">
        <v>1087032.5125921776</v>
      </c>
      <c r="P56" s="89">
        <f t="shared" si="5"/>
        <v>54.499305561375856</v>
      </c>
    </row>
    <row r="57" spans="1:16" ht="12.75">
      <c r="A57" s="48" t="s">
        <v>122</v>
      </c>
      <c r="B57" s="48">
        <f aca="true" t="shared" si="6" ref="B57:G57">SUM(B52:B56)</f>
        <v>278040.6633552779</v>
      </c>
      <c r="C57" s="48">
        <f t="shared" si="6"/>
        <v>182347.4427505565</v>
      </c>
      <c r="D57" s="48">
        <f t="shared" si="6"/>
        <v>222819</v>
      </c>
      <c r="E57" s="48">
        <f t="shared" si="6"/>
        <v>215564</v>
      </c>
      <c r="F57" s="48">
        <f t="shared" si="6"/>
        <v>175626</v>
      </c>
      <c r="G57" s="48">
        <f t="shared" si="6"/>
        <v>180786</v>
      </c>
      <c r="H57" s="48"/>
      <c r="I57" s="48"/>
      <c r="J57" s="48"/>
      <c r="K57" s="48"/>
      <c r="L57" s="48"/>
      <c r="M57" s="48"/>
      <c r="N57" s="48">
        <f t="shared" si="4"/>
        <v>1255183.1061058345</v>
      </c>
      <c r="O57" s="49">
        <v>2534503.639940267</v>
      </c>
      <c r="P57" s="90">
        <f t="shared" si="5"/>
        <v>49.523823376139106</v>
      </c>
    </row>
    <row r="58" spans="1:16" ht="12.75">
      <c r="A58" s="316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7"/>
      <c r="O58" s="317"/>
      <c r="P58" s="312"/>
    </row>
    <row r="59" ht="12.75">
      <c r="A59" s="91" t="s">
        <v>302</v>
      </c>
    </row>
    <row r="60" spans="1:16" ht="12.75">
      <c r="A60" s="92" t="s">
        <v>0</v>
      </c>
      <c r="B60" s="92" t="s">
        <v>110</v>
      </c>
      <c r="C60" s="92" t="s">
        <v>111</v>
      </c>
      <c r="D60" s="92" t="s">
        <v>112</v>
      </c>
      <c r="E60" s="92" t="s">
        <v>113</v>
      </c>
      <c r="F60" s="92" t="s">
        <v>114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83</v>
      </c>
      <c r="O60" s="92" t="s">
        <v>135</v>
      </c>
      <c r="P60" s="418" t="s">
        <v>1</v>
      </c>
    </row>
    <row r="61" spans="1:16" ht="12.75">
      <c r="A61" s="93" t="s">
        <v>99</v>
      </c>
      <c r="B61" s="47">
        <v>26716</v>
      </c>
      <c r="C61" s="47">
        <v>15678</v>
      </c>
      <c r="D61" s="47">
        <v>14787</v>
      </c>
      <c r="E61" s="47">
        <v>11952</v>
      </c>
      <c r="F61" s="47">
        <v>17731</v>
      </c>
      <c r="G61" s="47">
        <v>19984</v>
      </c>
      <c r="H61" s="47"/>
      <c r="I61" s="47"/>
      <c r="J61" s="47"/>
      <c r="K61" s="47"/>
      <c r="L61" s="47"/>
      <c r="M61" s="47"/>
      <c r="N61" s="47">
        <f>SUM(B61:M61)</f>
        <v>106848</v>
      </c>
      <c r="O61" s="47">
        <v>210543</v>
      </c>
      <c r="P61" s="89">
        <f aca="true" t="shared" si="7" ref="P61:P66">N61/O61*100</f>
        <v>50.748778159330875</v>
      </c>
    </row>
    <row r="62" spans="1:16" ht="12.75">
      <c r="A62" s="93" t="s">
        <v>7</v>
      </c>
      <c r="B62" s="47">
        <v>2303</v>
      </c>
      <c r="C62" s="47">
        <v>577</v>
      </c>
      <c r="D62" s="47">
        <v>4478</v>
      </c>
      <c r="E62" s="47">
        <v>8560</v>
      </c>
      <c r="F62" s="47">
        <v>0</v>
      </c>
      <c r="G62" s="47">
        <v>1921</v>
      </c>
      <c r="H62" s="47"/>
      <c r="I62" s="47"/>
      <c r="J62" s="47"/>
      <c r="K62" s="47"/>
      <c r="L62" s="47"/>
      <c r="M62" s="47"/>
      <c r="N62" s="47">
        <f>SUM(B62:M62)</f>
        <v>17839</v>
      </c>
      <c r="O62" s="47">
        <v>32115</v>
      </c>
      <c r="P62" s="89">
        <f t="shared" si="7"/>
        <v>55.547252062898956</v>
      </c>
    </row>
    <row r="63" spans="1:16" ht="12.75">
      <c r="A63" s="93" t="s">
        <v>8</v>
      </c>
      <c r="B63" s="47">
        <v>3435</v>
      </c>
      <c r="C63" s="47">
        <v>2765</v>
      </c>
      <c r="D63" s="47">
        <v>866</v>
      </c>
      <c r="E63" s="47">
        <v>1111</v>
      </c>
      <c r="F63" s="47">
        <v>945</v>
      </c>
      <c r="G63" s="47">
        <v>1076</v>
      </c>
      <c r="H63" s="47"/>
      <c r="I63" s="47"/>
      <c r="J63" s="47"/>
      <c r="K63" s="47"/>
      <c r="L63" s="47"/>
      <c r="M63" s="47"/>
      <c r="N63" s="47">
        <f>SUM(B63:M63)</f>
        <v>10198</v>
      </c>
      <c r="O63" s="47">
        <v>12336</v>
      </c>
      <c r="P63" s="89">
        <f t="shared" si="7"/>
        <v>82.66861219195849</v>
      </c>
    </row>
    <row r="64" spans="1:16" ht="12.75">
      <c r="A64" s="93" t="s">
        <v>9</v>
      </c>
      <c r="B64" s="47">
        <v>793</v>
      </c>
      <c r="C64" s="47">
        <v>2865</v>
      </c>
      <c r="D64" s="47">
        <v>38466</v>
      </c>
      <c r="E64" s="47">
        <v>8016</v>
      </c>
      <c r="F64" s="47">
        <v>0</v>
      </c>
      <c r="G64" s="47">
        <v>37801</v>
      </c>
      <c r="H64" s="47"/>
      <c r="I64" s="47"/>
      <c r="J64" s="47"/>
      <c r="K64" s="47"/>
      <c r="L64" s="47"/>
      <c r="M64" s="47"/>
      <c r="N64" s="47">
        <f>SUM(B64:M64)</f>
        <v>87941</v>
      </c>
      <c r="O64" s="47">
        <v>231660</v>
      </c>
      <c r="P64" s="89">
        <f t="shared" si="7"/>
        <v>37.96123629456963</v>
      </c>
    </row>
    <row r="65" spans="1:16" ht="12.75">
      <c r="A65" s="93" t="s">
        <v>10</v>
      </c>
      <c r="B65" s="47">
        <v>60233</v>
      </c>
      <c r="C65" s="47">
        <v>39422</v>
      </c>
      <c r="D65" s="47">
        <v>16317</v>
      </c>
      <c r="E65" s="47">
        <v>42836</v>
      </c>
      <c r="F65" s="47">
        <v>40371</v>
      </c>
      <c r="G65" s="47">
        <v>0</v>
      </c>
      <c r="H65" s="47"/>
      <c r="I65" s="47"/>
      <c r="J65" s="47"/>
      <c r="K65" s="47"/>
      <c r="L65" s="47"/>
      <c r="M65" s="47"/>
      <c r="N65" s="47">
        <f>SUM(B65:M65)</f>
        <v>199179</v>
      </c>
      <c r="O65" s="47">
        <v>365471</v>
      </c>
      <c r="P65" s="89">
        <f t="shared" si="7"/>
        <v>54.499262595390604</v>
      </c>
    </row>
    <row r="66" spans="1:16" ht="12.75">
      <c r="A66" s="48" t="s">
        <v>122</v>
      </c>
      <c r="B66" s="48">
        <f aca="true" t="shared" si="8" ref="B66:G66">SUM(B61:B65)</f>
        <v>93480</v>
      </c>
      <c r="C66" s="48">
        <f t="shared" si="8"/>
        <v>61307</v>
      </c>
      <c r="D66" s="48">
        <f t="shared" si="8"/>
        <v>74914</v>
      </c>
      <c r="E66" s="48">
        <f t="shared" si="8"/>
        <v>72475</v>
      </c>
      <c r="F66" s="48">
        <f t="shared" si="8"/>
        <v>59047</v>
      </c>
      <c r="G66" s="48">
        <f t="shared" si="8"/>
        <v>60782</v>
      </c>
      <c r="H66" s="48"/>
      <c r="I66" s="48"/>
      <c r="J66" s="48"/>
      <c r="K66" s="48"/>
      <c r="L66" s="48"/>
      <c r="M66" s="48"/>
      <c r="N66" s="48">
        <f>SUM(N61:N65)</f>
        <v>422005</v>
      </c>
      <c r="O66" s="48">
        <f>SUM(O61:O65)</f>
        <v>852125</v>
      </c>
      <c r="P66" s="90">
        <f t="shared" si="7"/>
        <v>49.52383746516063</v>
      </c>
    </row>
    <row r="67" spans="1:16" ht="12.75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2"/>
    </row>
    <row r="68" spans="1:16" ht="12.75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2"/>
    </row>
    <row r="69" ht="12.75">
      <c r="F69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0"/>
  <sheetViews>
    <sheetView workbookViewId="0" topLeftCell="A386">
      <selection activeCell="V399" sqref="V399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41" t="s">
        <v>518</v>
      </c>
      <c r="B1" s="541"/>
      <c r="C1" s="541"/>
      <c r="D1" s="541"/>
      <c r="E1" s="541"/>
      <c r="F1" s="541"/>
      <c r="G1" s="541"/>
      <c r="I1" s="8"/>
    </row>
    <row r="2" ht="12.75">
      <c r="G2" s="24" t="s">
        <v>106</v>
      </c>
    </row>
    <row r="3" ht="12.75">
      <c r="G3" s="24"/>
    </row>
    <row r="4" spans="1:7" ht="25.5" customHeight="1">
      <c r="A4" s="548" t="s">
        <v>84</v>
      </c>
      <c r="B4" s="549"/>
      <c r="C4" s="550"/>
      <c r="D4" s="52" t="s">
        <v>126</v>
      </c>
      <c r="E4" s="59" t="s">
        <v>127</v>
      </c>
      <c r="F4" s="5" t="s">
        <v>2</v>
      </c>
      <c r="G4" s="51" t="s">
        <v>128</v>
      </c>
    </row>
    <row r="5" spans="1:256" s="29" customFormat="1" ht="12.75">
      <c r="A5" s="576" t="s">
        <v>70</v>
      </c>
      <c r="B5" s="577"/>
      <c r="C5" s="578"/>
      <c r="D5" s="243">
        <v>111103</v>
      </c>
      <c r="E5" s="457">
        <f>E40+E49</f>
        <v>129006</v>
      </c>
      <c r="F5" s="457">
        <f>F51</f>
        <v>17117</v>
      </c>
      <c r="G5" s="63">
        <f aca="true" t="shared" si="0" ref="G5:G26">F5/E5*100</f>
        <v>13.268375114335768</v>
      </c>
      <c r="O5" s="84"/>
      <c r="P5" s="22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585" t="s">
        <v>71</v>
      </c>
      <c r="B6" s="552"/>
      <c r="C6" s="553"/>
      <c r="D6" s="243">
        <f>D142</f>
        <v>3595130</v>
      </c>
      <c r="E6" s="457">
        <f>E142</f>
        <v>3825188</v>
      </c>
      <c r="F6" s="457">
        <f>F142</f>
        <v>1932277</v>
      </c>
      <c r="G6" s="63">
        <f t="shared" si="0"/>
        <v>50.514562944357245</v>
      </c>
      <c r="O6" s="84"/>
      <c r="P6" s="172"/>
      <c r="Q6" s="15"/>
      <c r="R6" s="17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76" t="s">
        <v>72</v>
      </c>
      <c r="B7" s="577"/>
      <c r="C7" s="578"/>
      <c r="D7" s="243">
        <f>D173</f>
        <v>117094</v>
      </c>
      <c r="E7" s="457">
        <f>E173</f>
        <v>132631</v>
      </c>
      <c r="F7" s="457">
        <f>F173</f>
        <v>55089</v>
      </c>
      <c r="G7" s="63">
        <f t="shared" si="0"/>
        <v>41.535538448778944</v>
      </c>
      <c r="O7" s="84"/>
      <c r="P7" s="22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76" t="s">
        <v>73</v>
      </c>
      <c r="B8" s="577"/>
      <c r="C8" s="578"/>
      <c r="D8" s="243">
        <f>D200</f>
        <v>416548</v>
      </c>
      <c r="E8" s="457">
        <f>E200</f>
        <v>479598</v>
      </c>
      <c r="F8" s="457">
        <f>F200</f>
        <v>158985</v>
      </c>
      <c r="G8" s="63">
        <f t="shared" si="0"/>
        <v>33.149637821675654</v>
      </c>
      <c r="I8" s="84"/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76" t="s">
        <v>74</v>
      </c>
      <c r="B9" s="577"/>
      <c r="C9" s="578"/>
      <c r="D9" s="243">
        <f>D218</f>
        <v>5200</v>
      </c>
      <c r="E9" s="457">
        <f>E218</f>
        <v>8598</v>
      </c>
      <c r="F9" s="457">
        <f>F218</f>
        <v>1059</v>
      </c>
      <c r="G9" s="63">
        <f t="shared" si="0"/>
        <v>12.31681786461968</v>
      </c>
      <c r="O9" s="84"/>
      <c r="P9" s="2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76" t="s">
        <v>75</v>
      </c>
      <c r="B10" s="577"/>
      <c r="C10" s="578"/>
      <c r="D10" s="243">
        <f>D234</f>
        <v>1728</v>
      </c>
      <c r="E10" s="457">
        <f>E234</f>
        <v>1728</v>
      </c>
      <c r="F10" s="457">
        <f>F234</f>
        <v>0</v>
      </c>
      <c r="G10" s="63">
        <f t="shared" si="0"/>
        <v>0</v>
      </c>
      <c r="O10" s="84"/>
      <c r="P10" s="17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76" t="s">
        <v>76</v>
      </c>
      <c r="B11" s="577"/>
      <c r="C11" s="578"/>
      <c r="D11" s="243">
        <f>SUM(D241:D244)+D250</f>
        <v>1056303</v>
      </c>
      <c r="E11" s="457">
        <f>E254</f>
        <v>1056672</v>
      </c>
      <c r="F11" s="457">
        <f>SUM(F241:F244)+F250</f>
        <v>545275</v>
      </c>
      <c r="G11" s="63">
        <f t="shared" si="0"/>
        <v>51.6030518457951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76" t="s">
        <v>77</v>
      </c>
      <c r="B12" s="577"/>
      <c r="C12" s="578"/>
      <c r="D12" s="243">
        <f>D283</f>
        <v>324588</v>
      </c>
      <c r="E12" s="457">
        <f>E283</f>
        <v>334985</v>
      </c>
      <c r="F12" s="457">
        <f>F283</f>
        <v>146421</v>
      </c>
      <c r="G12" s="63">
        <f t="shared" si="0"/>
        <v>43.709718345597565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76" t="s">
        <v>78</v>
      </c>
      <c r="B13" s="577"/>
      <c r="C13" s="578"/>
      <c r="D13" s="243">
        <f>D303</f>
        <v>15510</v>
      </c>
      <c r="E13" s="457">
        <f>E303</f>
        <v>15755</v>
      </c>
      <c r="F13" s="457">
        <f>F303</f>
        <v>11612</v>
      </c>
      <c r="G13" s="63">
        <f t="shared" si="0"/>
        <v>73.70358616312281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76" t="s">
        <v>79</v>
      </c>
      <c r="B14" s="577"/>
      <c r="C14" s="578"/>
      <c r="D14" s="243">
        <f>D344</f>
        <v>39190</v>
      </c>
      <c r="E14" s="457">
        <f>E344</f>
        <v>40128</v>
      </c>
      <c r="F14" s="457">
        <f>F344</f>
        <v>13415</v>
      </c>
      <c r="G14" s="63">
        <f t="shared" si="0"/>
        <v>33.43052232854865</v>
      </c>
      <c r="O14" s="84"/>
      <c r="P14" s="17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76" t="s">
        <v>80</v>
      </c>
      <c r="B15" s="577"/>
      <c r="C15" s="578"/>
      <c r="D15" s="243">
        <f>D369</f>
        <v>210786</v>
      </c>
      <c r="E15" s="457">
        <f>E369</f>
        <v>210816</v>
      </c>
      <c r="F15" s="457">
        <f>F369</f>
        <v>151345</v>
      </c>
      <c r="G15" s="63">
        <f t="shared" si="0"/>
        <v>71.79009183363692</v>
      </c>
      <c r="O15" s="84"/>
      <c r="P15" s="17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85" t="s">
        <v>150</v>
      </c>
      <c r="B16" s="552"/>
      <c r="C16" s="553"/>
      <c r="D16" s="243">
        <f>D403</f>
        <v>648618</v>
      </c>
      <c r="E16" s="457">
        <f>E403</f>
        <v>805337</v>
      </c>
      <c r="F16" s="457">
        <f>F403</f>
        <v>167089</v>
      </c>
      <c r="G16" s="63">
        <f t="shared" si="0"/>
        <v>20.747711827470987</v>
      </c>
      <c r="O16" s="84"/>
      <c r="P16" s="172"/>
      <c r="Q16" s="15"/>
      <c r="R16" s="15"/>
      <c r="S16" s="15"/>
      <c r="T16" s="15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76" t="s">
        <v>81</v>
      </c>
      <c r="B17" s="577"/>
      <c r="C17" s="578"/>
      <c r="D17" s="243">
        <f>D425</f>
        <v>87834</v>
      </c>
      <c r="E17" s="457">
        <f>E425</f>
        <v>93058</v>
      </c>
      <c r="F17" s="457">
        <f>F425</f>
        <v>19184</v>
      </c>
      <c r="G17" s="63">
        <f>F17/E17*100</f>
        <v>20.61510026005287</v>
      </c>
      <c r="O17" s="84"/>
      <c r="P17" s="17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58" t="s">
        <v>383</v>
      </c>
      <c r="B18" s="359"/>
      <c r="C18" s="360"/>
      <c r="D18" s="243">
        <f>D444</f>
        <v>22950</v>
      </c>
      <c r="E18" s="457">
        <f>E444</f>
        <v>24970</v>
      </c>
      <c r="F18" s="457">
        <f>F444</f>
        <v>10008</v>
      </c>
      <c r="G18" s="63">
        <f>F18/E18*100</f>
        <v>40.08009611533841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585" t="s">
        <v>384</v>
      </c>
      <c r="B19" s="552"/>
      <c r="C19" s="553"/>
      <c r="D19" s="243">
        <f>D454</f>
        <v>161</v>
      </c>
      <c r="E19" s="457">
        <f>E454</f>
        <v>161</v>
      </c>
      <c r="F19" s="457">
        <f>F454</f>
        <v>1</v>
      </c>
      <c r="G19" s="63">
        <f>F19/E19*100</f>
        <v>0.6211180124223602</v>
      </c>
      <c r="O19" s="84"/>
      <c r="P19" s="15"/>
      <c r="Q19" s="17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320" t="s">
        <v>365</v>
      </c>
      <c r="B20" s="325"/>
      <c r="C20" s="321"/>
      <c r="D20" s="326">
        <f>SUM(D5:D19)</f>
        <v>6652743</v>
      </c>
      <c r="E20" s="326">
        <f>SUM(E5:E19)</f>
        <v>7158631</v>
      </c>
      <c r="F20" s="452">
        <f>SUM(F5:F19)</f>
        <v>3228877</v>
      </c>
      <c r="G20" s="123">
        <f t="shared" si="0"/>
        <v>45.10467154963009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576" t="s">
        <v>82</v>
      </c>
      <c r="B21" s="577"/>
      <c r="C21" s="578"/>
      <c r="D21" s="243">
        <f>D459+D460+D461</f>
        <v>127748</v>
      </c>
      <c r="E21" s="457">
        <f>E459+E460+E461</f>
        <v>78931</v>
      </c>
      <c r="F21" s="243" t="s">
        <v>313</v>
      </c>
      <c r="G21" s="63" t="s">
        <v>313</v>
      </c>
      <c r="O21" s="84"/>
      <c r="P21" s="17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42" t="s">
        <v>299</v>
      </c>
      <c r="B22" s="543"/>
      <c r="C22" s="544"/>
      <c r="D22" s="244">
        <f>D459</f>
        <v>89748</v>
      </c>
      <c r="E22" s="458">
        <f>E459</f>
        <v>46631</v>
      </c>
      <c r="F22" s="244" t="str">
        <f>F459</f>
        <v>*****</v>
      </c>
      <c r="G22" s="63" t="s">
        <v>313</v>
      </c>
      <c r="O22" s="8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42" t="s">
        <v>300</v>
      </c>
      <c r="B23" s="543"/>
      <c r="C23" s="544"/>
      <c r="D23" s="244">
        <f aca="true" t="shared" si="1" ref="D23:F24">D460</f>
        <v>30000</v>
      </c>
      <c r="E23" s="458">
        <f>E460</f>
        <v>22947</v>
      </c>
      <c r="F23" s="244" t="str">
        <f t="shared" si="1"/>
        <v>*****</v>
      </c>
      <c r="G23" s="63" t="s">
        <v>313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42" t="s">
        <v>301</v>
      </c>
      <c r="B24" s="543"/>
      <c r="C24" s="544"/>
      <c r="D24" s="244">
        <f t="shared" si="1"/>
        <v>8000</v>
      </c>
      <c r="E24" s="458">
        <f>E461</f>
        <v>9353</v>
      </c>
      <c r="F24" s="244" t="str">
        <f t="shared" si="1"/>
        <v>*****</v>
      </c>
      <c r="G24" s="63" t="s">
        <v>313</v>
      </c>
      <c r="O24" s="84"/>
      <c r="P24" s="15"/>
      <c r="Q24" s="15"/>
      <c r="R24" s="17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54" t="s">
        <v>508</v>
      </c>
      <c r="B25" s="555"/>
      <c r="C25" s="556"/>
      <c r="D25" s="245">
        <v>0</v>
      </c>
      <c r="E25" s="453">
        <v>26163</v>
      </c>
      <c r="F25" s="453">
        <f>F467</f>
        <v>26511</v>
      </c>
      <c r="G25" s="63">
        <f>F25/E25*100</f>
        <v>101.3301226923518</v>
      </c>
      <c r="O25" s="8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45" t="s">
        <v>83</v>
      </c>
      <c r="B26" s="546"/>
      <c r="C26" s="547"/>
      <c r="D26" s="122">
        <f>D20+D21</f>
        <v>6780491</v>
      </c>
      <c r="E26" s="122">
        <f>E20+E21+E25</f>
        <v>7263725</v>
      </c>
      <c r="F26" s="122">
        <f>SUM(F5:F19)+F25</f>
        <v>3255388</v>
      </c>
      <c r="G26" s="123">
        <f t="shared" si="0"/>
        <v>44.817060117226355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24"/>
    </row>
    <row r="28" ht="12.75">
      <c r="G28" s="24"/>
    </row>
    <row r="29" spans="1:256" s="29" customFormat="1" ht="15.75">
      <c r="A29" s="74" t="s">
        <v>245</v>
      </c>
      <c r="D29" s="84"/>
      <c r="E29" s="84"/>
      <c r="F29" s="8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.75" customHeight="1">
      <c r="A30" s="74"/>
    </row>
    <row r="31" spans="1:5" ht="12.75">
      <c r="A31" s="584" t="s">
        <v>37</v>
      </c>
      <c r="B31" s="584"/>
      <c r="E31" s="84"/>
    </row>
    <row r="32" spans="1:2" ht="12.75">
      <c r="A32" s="75"/>
      <c r="B32" s="22"/>
    </row>
    <row r="33" spans="1:15" ht="25.5">
      <c r="A33" s="7" t="s">
        <v>11</v>
      </c>
      <c r="B33" s="7" t="s">
        <v>12</v>
      </c>
      <c r="C33" s="5" t="s">
        <v>13</v>
      </c>
      <c r="D33" s="52" t="s">
        <v>126</v>
      </c>
      <c r="E33" s="59" t="s">
        <v>127</v>
      </c>
      <c r="F33" s="5" t="s">
        <v>2</v>
      </c>
      <c r="G33" s="51" t="s">
        <v>128</v>
      </c>
      <c r="O33" s="84"/>
    </row>
    <row r="34" spans="1:256" s="29" customFormat="1" ht="12.75">
      <c r="A34" s="146" t="s">
        <v>14</v>
      </c>
      <c r="B34" s="147">
        <v>1036</v>
      </c>
      <c r="C34" s="148" t="s">
        <v>410</v>
      </c>
      <c r="D34" s="337">
        <v>19364</v>
      </c>
      <c r="E34" s="187">
        <v>19364</v>
      </c>
      <c r="F34" s="459">
        <v>0</v>
      </c>
      <c r="G34" s="188">
        <f aca="true" t="shared" si="2" ref="G34:G40">F34/E34*100</f>
        <v>0</v>
      </c>
      <c r="O34" s="84" t="s">
        <v>257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9" customFormat="1" ht="12.75">
      <c r="A35" s="146" t="s">
        <v>14</v>
      </c>
      <c r="B35" s="147">
        <v>1037</v>
      </c>
      <c r="C35" s="149" t="s">
        <v>356</v>
      </c>
      <c r="D35" s="337">
        <v>34299</v>
      </c>
      <c r="E35" s="187">
        <v>34299</v>
      </c>
      <c r="F35" s="459">
        <v>0</v>
      </c>
      <c r="G35" s="188">
        <f t="shared" si="2"/>
        <v>0</v>
      </c>
      <c r="O35" s="8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1019</v>
      </c>
      <c r="C36" s="148" t="s">
        <v>311</v>
      </c>
      <c r="D36" s="338">
        <v>180</v>
      </c>
      <c r="E36" s="187">
        <v>345</v>
      </c>
      <c r="F36" s="459">
        <v>0</v>
      </c>
      <c r="G36" s="188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1039</v>
      </c>
      <c r="C37" s="149" t="s">
        <v>129</v>
      </c>
      <c r="D37" s="339">
        <v>360</v>
      </c>
      <c r="E37" s="187">
        <v>360</v>
      </c>
      <c r="F37" s="459">
        <v>4</v>
      </c>
      <c r="G37" s="188">
        <f t="shared" si="2"/>
        <v>1.1111111111111112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2399</v>
      </c>
      <c r="C38" s="148" t="s">
        <v>15</v>
      </c>
      <c r="D38" s="339">
        <v>200</v>
      </c>
      <c r="E38" s="187">
        <v>200</v>
      </c>
      <c r="F38" s="459">
        <v>44</v>
      </c>
      <c r="G38" s="188">
        <f>F38/E38*100</f>
        <v>22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3799</v>
      </c>
      <c r="C39" s="148" t="s">
        <v>416</v>
      </c>
      <c r="D39" s="339">
        <v>0</v>
      </c>
      <c r="E39" s="187">
        <v>519</v>
      </c>
      <c r="F39" s="459">
        <v>0</v>
      </c>
      <c r="G39" s="188">
        <f t="shared" si="2"/>
        <v>0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314</v>
      </c>
      <c r="D40" s="231">
        <f>SUM(D34:D39)</f>
        <v>54403</v>
      </c>
      <c r="E40" s="232">
        <f>SUM(E34:E39)</f>
        <v>55087</v>
      </c>
      <c r="F40" s="460">
        <f>SUM(F34:F39)</f>
        <v>48</v>
      </c>
      <c r="G40" s="131">
        <f t="shared" si="2"/>
        <v>0.0871348957104217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584" t="s">
        <v>276</v>
      </c>
      <c r="B42" s="584"/>
      <c r="C42" s="584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206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11</v>
      </c>
      <c r="B44" s="7" t="s">
        <v>12</v>
      </c>
      <c r="C44" s="5" t="s">
        <v>13</v>
      </c>
      <c r="D44" s="52" t="s">
        <v>126</v>
      </c>
      <c r="E44" s="59" t="s">
        <v>127</v>
      </c>
      <c r="F44" s="5" t="s">
        <v>2</v>
      </c>
      <c r="G44" s="51" t="s">
        <v>128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19" customFormat="1" ht="12.75">
      <c r="A45" s="151">
        <v>20</v>
      </c>
      <c r="B45" s="151">
        <v>2321</v>
      </c>
      <c r="C45" s="152" t="s">
        <v>310</v>
      </c>
      <c r="D45" s="340">
        <v>46700</v>
      </c>
      <c r="E45" s="192">
        <v>50700</v>
      </c>
      <c r="F45" s="372">
        <v>16736</v>
      </c>
      <c r="G45" s="188">
        <f>F45/E45*100</f>
        <v>33.009861932938854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19" customFormat="1" ht="12.75">
      <c r="A46" s="151">
        <v>20</v>
      </c>
      <c r="B46" s="151">
        <v>2332</v>
      </c>
      <c r="C46" s="152" t="s">
        <v>512</v>
      </c>
      <c r="D46" s="340">
        <v>0</v>
      </c>
      <c r="E46" s="192">
        <v>5000</v>
      </c>
      <c r="F46" s="372">
        <v>0</v>
      </c>
      <c r="G46" s="188">
        <v>0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46" t="s">
        <v>14</v>
      </c>
      <c r="B47" s="147">
        <v>2399</v>
      </c>
      <c r="C47" s="148" t="s">
        <v>15</v>
      </c>
      <c r="D47" s="337">
        <v>10000</v>
      </c>
      <c r="E47" s="187">
        <v>17583</v>
      </c>
      <c r="F47" s="372">
        <v>0</v>
      </c>
      <c r="G47" s="188">
        <f>F47/E47*100</f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9" customFormat="1" ht="12.75">
      <c r="A48" s="146" t="s">
        <v>14</v>
      </c>
      <c r="B48" s="147">
        <v>3799</v>
      </c>
      <c r="C48" s="148" t="s">
        <v>416</v>
      </c>
      <c r="D48" s="337">
        <v>0</v>
      </c>
      <c r="E48" s="187">
        <v>636</v>
      </c>
      <c r="F48" s="372">
        <v>333</v>
      </c>
      <c r="G48" s="188">
        <f>F48/E48*100</f>
        <v>52.358490566037744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30"/>
      <c r="B49" s="247"/>
      <c r="C49" s="246" t="s">
        <v>315</v>
      </c>
      <c r="D49" s="231">
        <f>SUM(D45:D48)</f>
        <v>56700</v>
      </c>
      <c r="E49" s="232">
        <f>SUM(E45:E48)</f>
        <v>73919</v>
      </c>
      <c r="F49" s="460">
        <f>SUM(F45:F48)</f>
        <v>17069</v>
      </c>
      <c r="G49" s="188">
        <f>F49/E49*100</f>
        <v>23.09149203858277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9"/>
      <c r="C50" s="234"/>
      <c r="D50" s="235"/>
      <c r="E50" s="236"/>
      <c r="F50" s="237"/>
      <c r="G50" s="238"/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9"/>
      <c r="B51" s="249"/>
      <c r="C51" s="248" t="s">
        <v>316</v>
      </c>
      <c r="D51" s="240">
        <f>D40+D49</f>
        <v>111103</v>
      </c>
      <c r="E51" s="241">
        <f>E40+E49</f>
        <v>129006</v>
      </c>
      <c r="F51" s="242">
        <f>F40+F49</f>
        <v>17117</v>
      </c>
      <c r="G51" s="10">
        <f>F51/E51*100</f>
        <v>13.268375114335768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7" ht="15.75">
      <c r="A53" s="74" t="s">
        <v>16</v>
      </c>
      <c r="B53" s="29"/>
      <c r="C53" s="29"/>
      <c r="D53" s="84"/>
      <c r="E53" s="84"/>
      <c r="G53" s="29"/>
    </row>
    <row r="54" spans="1:256" s="132" customFormat="1" ht="15.75">
      <c r="A54" s="74"/>
      <c r="B54" s="29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 t="s">
        <v>253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587" t="s">
        <v>37</v>
      </c>
      <c r="B55" s="587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76"/>
      <c r="B56" s="76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138" t="s">
        <v>124</v>
      </c>
      <c r="B57" s="29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25.5">
      <c r="A58" s="7" t="s">
        <v>11</v>
      </c>
      <c r="B58" s="7" t="s">
        <v>12</v>
      </c>
      <c r="C58" s="5" t="s">
        <v>13</v>
      </c>
      <c r="D58" s="52" t="s">
        <v>126</v>
      </c>
      <c r="E58" s="59" t="s">
        <v>127</v>
      </c>
      <c r="F58" s="5" t="s">
        <v>2</v>
      </c>
      <c r="G58" s="51" t="s">
        <v>128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560" t="s">
        <v>17</v>
      </c>
      <c r="B59" s="44">
        <v>3114</v>
      </c>
      <c r="C59" s="34" t="s">
        <v>19</v>
      </c>
      <c r="D59" s="187">
        <v>11067</v>
      </c>
      <c r="E59" s="187">
        <v>11173</v>
      </c>
      <c r="F59" s="459">
        <v>5542</v>
      </c>
      <c r="G59" s="188">
        <f aca="true" t="shared" si="3" ref="G59:G71">F59/E59*100</f>
        <v>49.60171842835407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61"/>
      <c r="B60" s="44">
        <v>3116</v>
      </c>
      <c r="C60" s="34" t="s">
        <v>20</v>
      </c>
      <c r="D60" s="189">
        <v>3199</v>
      </c>
      <c r="E60" s="189">
        <v>3199</v>
      </c>
      <c r="F60" s="459">
        <v>1600</v>
      </c>
      <c r="G60" s="188">
        <f t="shared" si="3"/>
        <v>50.01562988433885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61"/>
      <c r="B61" s="44">
        <v>3121</v>
      </c>
      <c r="C61" s="34" t="s">
        <v>21</v>
      </c>
      <c r="D61" s="189">
        <v>47201</v>
      </c>
      <c r="E61" s="189">
        <v>48112</v>
      </c>
      <c r="F61" s="459">
        <v>23690</v>
      </c>
      <c r="G61" s="188">
        <f t="shared" si="3"/>
        <v>49.239275024941804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61"/>
      <c r="B62" s="44">
        <v>3122</v>
      </c>
      <c r="C62" s="34" t="s">
        <v>22</v>
      </c>
      <c r="D62" s="189">
        <v>90859</v>
      </c>
      <c r="E62" s="189">
        <v>90794</v>
      </c>
      <c r="F62" s="459">
        <v>45459</v>
      </c>
      <c r="G62" s="188">
        <f t="shared" si="3"/>
        <v>50.06828645064652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61"/>
      <c r="B63" s="44">
        <v>3123</v>
      </c>
      <c r="C63" s="34" t="s">
        <v>23</v>
      </c>
      <c r="D63" s="187">
        <v>113971</v>
      </c>
      <c r="E63" s="187">
        <v>113883</v>
      </c>
      <c r="F63" s="459">
        <v>56965</v>
      </c>
      <c r="G63" s="188">
        <f t="shared" si="3"/>
        <v>50.02063521333299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61"/>
      <c r="B64" s="44">
        <v>3125</v>
      </c>
      <c r="C64" s="34" t="s">
        <v>24</v>
      </c>
      <c r="D64" s="189">
        <v>3223</v>
      </c>
      <c r="E64" s="189">
        <v>3223</v>
      </c>
      <c r="F64" s="459">
        <v>1612</v>
      </c>
      <c r="G64" s="188">
        <f t="shared" si="3"/>
        <v>50.01551349674217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61"/>
      <c r="B65" s="44">
        <v>3145</v>
      </c>
      <c r="C65" s="34" t="s">
        <v>25</v>
      </c>
      <c r="D65" s="189">
        <v>3476</v>
      </c>
      <c r="E65" s="189">
        <v>3243</v>
      </c>
      <c r="F65" s="459">
        <v>1622</v>
      </c>
      <c r="G65" s="188">
        <f t="shared" si="3"/>
        <v>50.015417823003396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61"/>
      <c r="B66" s="147">
        <v>3146</v>
      </c>
      <c r="C66" s="150" t="s">
        <v>166</v>
      </c>
      <c r="D66" s="189">
        <v>4185</v>
      </c>
      <c r="E66" s="189">
        <v>4185</v>
      </c>
      <c r="F66" s="461">
        <v>2094</v>
      </c>
      <c r="G66" s="190">
        <f t="shared" si="3"/>
        <v>50.03584229390681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61"/>
      <c r="B67" s="44">
        <v>3147</v>
      </c>
      <c r="C67" s="34" t="s">
        <v>27</v>
      </c>
      <c r="D67" s="189">
        <v>3000</v>
      </c>
      <c r="E67" s="189">
        <v>3000</v>
      </c>
      <c r="F67" s="461">
        <v>1500</v>
      </c>
      <c r="G67" s="190">
        <f t="shared" si="3"/>
        <v>50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7" ht="12.75">
      <c r="A68" s="561"/>
      <c r="B68" s="44">
        <v>3150</v>
      </c>
      <c r="C68" s="34" t="s">
        <v>28</v>
      </c>
      <c r="D68" s="189">
        <v>3090</v>
      </c>
      <c r="E68" s="189">
        <v>3090</v>
      </c>
      <c r="F68" s="459">
        <v>1545</v>
      </c>
      <c r="G68" s="188">
        <f t="shared" si="3"/>
        <v>50</v>
      </c>
    </row>
    <row r="69" spans="1:18" ht="12.75">
      <c r="A69" s="561"/>
      <c r="B69" s="44">
        <v>3421</v>
      </c>
      <c r="C69" s="34" t="s">
        <v>30</v>
      </c>
      <c r="D69" s="259">
        <v>5747</v>
      </c>
      <c r="E69" s="382">
        <v>5106</v>
      </c>
      <c r="F69" s="459">
        <v>2555</v>
      </c>
      <c r="G69" s="188">
        <f t="shared" si="3"/>
        <v>50.03916960438699</v>
      </c>
      <c r="R69" s="15" t="s">
        <v>164</v>
      </c>
    </row>
    <row r="70" spans="1:256" s="132" customFormat="1" ht="12.75">
      <c r="A70" s="562"/>
      <c r="B70" s="44">
        <v>4322</v>
      </c>
      <c r="C70" s="34" t="s">
        <v>31</v>
      </c>
      <c r="D70" s="259">
        <v>19788</v>
      </c>
      <c r="E70" s="189">
        <v>19788</v>
      </c>
      <c r="F70" s="459">
        <v>9896</v>
      </c>
      <c r="G70" s="188">
        <f t="shared" si="3"/>
        <v>50.01010713563776</v>
      </c>
      <c r="H70" s="29"/>
      <c r="I70" s="29"/>
      <c r="J70" s="29"/>
      <c r="K70" s="29"/>
      <c r="L70" s="29"/>
      <c r="M70" s="29"/>
      <c r="N70" s="29"/>
      <c r="O70" s="8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32" customFormat="1" ht="12.75">
      <c r="A71" s="581" t="s">
        <v>32</v>
      </c>
      <c r="B71" s="582"/>
      <c r="C71" s="583"/>
      <c r="D71" s="292">
        <f>SUM(D59:D70)</f>
        <v>308806</v>
      </c>
      <c r="E71" s="292">
        <f>SUM(E59:E70)</f>
        <v>308796</v>
      </c>
      <c r="F71" s="462">
        <f>SUM(F59:F70)</f>
        <v>154080</v>
      </c>
      <c r="G71" s="131">
        <f t="shared" si="3"/>
        <v>49.897019391442896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39"/>
      <c r="B72" s="39"/>
      <c r="C72" s="39"/>
      <c r="D72" s="53"/>
      <c r="E72" s="40"/>
      <c r="F72" s="40"/>
      <c r="G72" s="31"/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137" t="s">
        <v>350</v>
      </c>
      <c r="B73" s="16"/>
      <c r="C73" s="17"/>
      <c r="D73" s="54"/>
      <c r="E73" s="18"/>
      <c r="F73" s="84"/>
      <c r="G73" s="29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25.5">
      <c r="A74" s="7" t="s">
        <v>11</v>
      </c>
      <c r="B74" s="7" t="s">
        <v>12</v>
      </c>
      <c r="C74" s="5" t="s">
        <v>13</v>
      </c>
      <c r="D74" s="52" t="s">
        <v>126</v>
      </c>
      <c r="E74" s="59" t="s">
        <v>127</v>
      </c>
      <c r="F74" s="5" t="s">
        <v>2</v>
      </c>
      <c r="G74" s="51" t="s">
        <v>128</v>
      </c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12.75">
      <c r="A75" s="560" t="s">
        <v>17</v>
      </c>
      <c r="B75" s="151">
        <v>3111</v>
      </c>
      <c r="C75" s="152" t="s">
        <v>101</v>
      </c>
      <c r="D75" s="191">
        <v>0</v>
      </c>
      <c r="E75" s="191">
        <v>316169</v>
      </c>
      <c r="F75" s="372">
        <v>158508</v>
      </c>
      <c r="G75" s="201">
        <f aca="true" t="shared" si="4" ref="G75:G91">F75/E75*100</f>
        <v>50.13394735094205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61"/>
      <c r="B76" s="44">
        <v>3112</v>
      </c>
      <c r="C76" s="34" t="s">
        <v>18</v>
      </c>
      <c r="D76" s="28">
        <v>0</v>
      </c>
      <c r="E76" s="191">
        <v>1401</v>
      </c>
      <c r="F76" s="432">
        <v>701</v>
      </c>
      <c r="G76" s="201">
        <f t="shared" si="4"/>
        <v>50.03568879371877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61"/>
      <c r="B77" s="44">
        <v>3113</v>
      </c>
      <c r="C77" s="34" t="s">
        <v>125</v>
      </c>
      <c r="D77" s="28">
        <v>0</v>
      </c>
      <c r="E77" s="191">
        <v>1622765</v>
      </c>
      <c r="F77" s="432">
        <v>817486</v>
      </c>
      <c r="G77" s="201">
        <f t="shared" si="4"/>
        <v>50.37611730595619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61"/>
      <c r="B78" s="44">
        <v>3114</v>
      </c>
      <c r="C78" s="34" t="s">
        <v>19</v>
      </c>
      <c r="D78" s="28">
        <v>0</v>
      </c>
      <c r="E78" s="191">
        <v>85503</v>
      </c>
      <c r="F78" s="432">
        <v>42755</v>
      </c>
      <c r="G78" s="201">
        <f t="shared" si="4"/>
        <v>50.004093423622564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61"/>
      <c r="B79" s="44">
        <v>3116</v>
      </c>
      <c r="C79" s="34" t="s">
        <v>20</v>
      </c>
      <c r="D79" s="28">
        <v>0</v>
      </c>
      <c r="E79" s="191">
        <v>14239</v>
      </c>
      <c r="F79" s="432">
        <v>7120</v>
      </c>
      <c r="G79" s="201">
        <f t="shared" si="4"/>
        <v>50.003511482547935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61"/>
      <c r="B80" s="44">
        <v>3121</v>
      </c>
      <c r="C80" s="34" t="s">
        <v>21</v>
      </c>
      <c r="D80" s="28">
        <v>0</v>
      </c>
      <c r="E80" s="191">
        <v>221614</v>
      </c>
      <c r="F80" s="432">
        <v>110811</v>
      </c>
      <c r="G80" s="201">
        <f t="shared" si="4"/>
        <v>50.00180494012111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61"/>
      <c r="B81" s="44">
        <v>3122</v>
      </c>
      <c r="C81" s="34" t="s">
        <v>22</v>
      </c>
      <c r="D81" s="28">
        <v>0</v>
      </c>
      <c r="E81" s="191">
        <v>380502</v>
      </c>
      <c r="F81" s="432">
        <v>190249</v>
      </c>
      <c r="G81" s="201">
        <f t="shared" si="4"/>
        <v>49.99947437858408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 t="s">
        <v>334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61"/>
      <c r="B82" s="44">
        <v>3123</v>
      </c>
      <c r="C82" s="34" t="s">
        <v>23</v>
      </c>
      <c r="D82" s="28">
        <v>0</v>
      </c>
      <c r="E82" s="191">
        <v>414119</v>
      </c>
      <c r="F82" s="432">
        <v>207065</v>
      </c>
      <c r="G82" s="201">
        <f t="shared" si="4"/>
        <v>50.00132812066097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61"/>
      <c r="B83" s="44">
        <v>3125</v>
      </c>
      <c r="C83" s="34" t="s">
        <v>24</v>
      </c>
      <c r="D83" s="28">
        <v>0</v>
      </c>
      <c r="E83" s="191">
        <v>11100</v>
      </c>
      <c r="F83" s="432">
        <v>5550</v>
      </c>
      <c r="G83" s="201">
        <f t="shared" si="4"/>
        <v>50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61"/>
      <c r="B84" s="44">
        <v>3141</v>
      </c>
      <c r="C84" s="34" t="s">
        <v>157</v>
      </c>
      <c r="D84" s="28">
        <v>0</v>
      </c>
      <c r="E84" s="191">
        <v>11008</v>
      </c>
      <c r="F84" s="432">
        <v>5505</v>
      </c>
      <c r="G84" s="201">
        <f t="shared" si="4"/>
        <v>50.009084302325576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61"/>
      <c r="B85" s="44">
        <v>3145</v>
      </c>
      <c r="C85" s="34" t="s">
        <v>25</v>
      </c>
      <c r="D85" s="28">
        <v>0</v>
      </c>
      <c r="E85" s="191">
        <v>18008</v>
      </c>
      <c r="F85" s="432">
        <v>9005</v>
      </c>
      <c r="G85" s="201">
        <f t="shared" si="4"/>
        <v>50.00555308751666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25.5">
      <c r="A86" s="561"/>
      <c r="B86" s="161">
        <v>3146</v>
      </c>
      <c r="C86" s="150" t="s">
        <v>169</v>
      </c>
      <c r="D86" s="198">
        <v>0</v>
      </c>
      <c r="E86" s="341">
        <v>16678</v>
      </c>
      <c r="F86" s="396">
        <v>8340</v>
      </c>
      <c r="G86" s="201">
        <f t="shared" si="4"/>
        <v>50.00599592277252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3" customFormat="1" ht="12.75">
      <c r="A87" s="561"/>
      <c r="B87" s="44">
        <v>3150</v>
      </c>
      <c r="C87" s="34" t="s">
        <v>28</v>
      </c>
      <c r="D87" s="28">
        <v>0</v>
      </c>
      <c r="E87" s="191">
        <v>25162</v>
      </c>
      <c r="F87" s="432">
        <v>12581</v>
      </c>
      <c r="G87" s="201">
        <f t="shared" si="4"/>
        <v>50</v>
      </c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561"/>
      <c r="B88" s="44">
        <v>3231</v>
      </c>
      <c r="C88" s="34" t="s">
        <v>29</v>
      </c>
      <c r="D88" s="28">
        <v>0</v>
      </c>
      <c r="E88" s="191">
        <v>128163</v>
      </c>
      <c r="F88" s="432">
        <v>64087</v>
      </c>
      <c r="G88" s="201">
        <f t="shared" si="4"/>
        <v>50.00429141015738</v>
      </c>
    </row>
    <row r="89" spans="1:7" ht="12.75">
      <c r="A89" s="561"/>
      <c r="B89" s="44">
        <v>3299</v>
      </c>
      <c r="C89" s="34" t="s">
        <v>34</v>
      </c>
      <c r="D89" s="28">
        <v>3260624</v>
      </c>
      <c r="E89" s="343">
        <v>49323</v>
      </c>
      <c r="F89" s="432">
        <v>0</v>
      </c>
      <c r="G89" s="201">
        <f t="shared" si="4"/>
        <v>0</v>
      </c>
    </row>
    <row r="90" spans="1:7" ht="12.75">
      <c r="A90" s="561"/>
      <c r="B90" s="44">
        <v>3421</v>
      </c>
      <c r="C90" s="34" t="s">
        <v>30</v>
      </c>
      <c r="D90" s="28">
        <v>0</v>
      </c>
      <c r="E90" s="191">
        <v>33146</v>
      </c>
      <c r="F90" s="432">
        <v>16574</v>
      </c>
      <c r="G90" s="201">
        <f t="shared" si="4"/>
        <v>50.00301695528873</v>
      </c>
    </row>
    <row r="91" spans="1:20" ht="12.75">
      <c r="A91" s="562"/>
      <c r="B91" s="44">
        <v>4322</v>
      </c>
      <c r="C91" s="34" t="s">
        <v>31</v>
      </c>
      <c r="D91" s="28">
        <v>0</v>
      </c>
      <c r="E91" s="191">
        <v>50978</v>
      </c>
      <c r="F91" s="432">
        <v>25491</v>
      </c>
      <c r="G91" s="201">
        <f t="shared" si="4"/>
        <v>50.00392326101456</v>
      </c>
      <c r="T91" s="172"/>
    </row>
    <row r="92" spans="1:7" ht="12.75">
      <c r="A92" s="557" t="s">
        <v>108</v>
      </c>
      <c r="B92" s="558"/>
      <c r="C92" s="559"/>
      <c r="D92" s="293">
        <f>SUM(D75:D91)</f>
        <v>3260624</v>
      </c>
      <c r="E92" s="158">
        <f>SUM(E75:E91)</f>
        <v>3399878</v>
      </c>
      <c r="F92" s="463">
        <f>SUM(F75:F91)</f>
        <v>1681828</v>
      </c>
      <c r="G92" s="131">
        <f>F92/E92*100</f>
        <v>49.46730441504077</v>
      </c>
    </row>
    <row r="93" spans="1:7" ht="12.75">
      <c r="A93" s="551"/>
      <c r="B93" s="551"/>
      <c r="C93" s="551"/>
      <c r="D93" s="551"/>
      <c r="E93" s="551"/>
      <c r="F93" s="551"/>
      <c r="G93" s="551"/>
    </row>
    <row r="94" spans="1:256" s="132" customFormat="1" ht="12.75">
      <c r="A94" s="539"/>
      <c r="B94" s="539"/>
      <c r="C94" s="539"/>
      <c r="D94" s="539"/>
      <c r="E94" s="539"/>
      <c r="F94" s="539"/>
      <c r="G94" s="539"/>
      <c r="H94" s="29"/>
      <c r="I94" s="29"/>
      <c r="J94" s="29"/>
      <c r="K94" s="29"/>
      <c r="L94" s="29"/>
      <c r="M94" s="29"/>
      <c r="N94" s="29"/>
      <c r="O94" s="8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32" customFormat="1" ht="12.75">
      <c r="A95" s="586" t="s">
        <v>132</v>
      </c>
      <c r="B95" s="586"/>
      <c r="C95" s="586"/>
      <c r="D95" s="586"/>
      <c r="E95" s="586"/>
      <c r="F95" s="586"/>
      <c r="G95" s="586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25.5">
      <c r="A96" s="7" t="s">
        <v>11</v>
      </c>
      <c r="B96" s="7" t="s">
        <v>12</v>
      </c>
      <c r="C96" s="5" t="s">
        <v>13</v>
      </c>
      <c r="D96" s="52" t="s">
        <v>126</v>
      </c>
      <c r="E96" s="59" t="s">
        <v>127</v>
      </c>
      <c r="F96" s="5" t="s">
        <v>2</v>
      </c>
      <c r="G96" s="51" t="s">
        <v>128</v>
      </c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72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12.75">
      <c r="A97" s="560" t="s">
        <v>17</v>
      </c>
      <c r="B97" s="153">
        <v>3111</v>
      </c>
      <c r="C97" s="34" t="s">
        <v>101</v>
      </c>
      <c r="D97" s="28">
        <v>0</v>
      </c>
      <c r="E97" s="344">
        <v>286</v>
      </c>
      <c r="F97" s="432">
        <v>263</v>
      </c>
      <c r="G97" s="201">
        <f aca="true" t="shared" si="5" ref="G97:G108">F97/E97*100</f>
        <v>91.95804195804196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61"/>
      <c r="B98" s="67">
        <v>3121</v>
      </c>
      <c r="C98" s="34" t="s">
        <v>21</v>
      </c>
      <c r="D98" s="28">
        <v>0</v>
      </c>
      <c r="E98" s="344">
        <v>2750</v>
      </c>
      <c r="F98" s="432">
        <v>2725</v>
      </c>
      <c r="G98" s="201">
        <f t="shared" si="5"/>
        <v>99.0909090909091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61"/>
      <c r="B99" s="154">
        <v>3122</v>
      </c>
      <c r="C99" s="155" t="s">
        <v>22</v>
      </c>
      <c r="D99" s="28">
        <v>0</v>
      </c>
      <c r="E99" s="344">
        <v>29146</v>
      </c>
      <c r="F99" s="464">
        <v>29005</v>
      </c>
      <c r="G99" s="201">
        <f t="shared" si="5"/>
        <v>99.5162286420092</v>
      </c>
      <c r="H99" s="29"/>
      <c r="I99" s="29"/>
      <c r="J99" s="29"/>
      <c r="K99" s="29"/>
      <c r="L99" s="29"/>
      <c r="M99" s="29"/>
      <c r="N99" s="29"/>
      <c r="O99" s="84"/>
      <c r="P99" s="15"/>
      <c r="Q99" s="3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61"/>
      <c r="B100" s="44">
        <v>3123</v>
      </c>
      <c r="C100" s="34" t="s">
        <v>23</v>
      </c>
      <c r="D100" s="28">
        <v>0</v>
      </c>
      <c r="E100" s="344">
        <v>17358</v>
      </c>
      <c r="F100" s="464">
        <v>17178</v>
      </c>
      <c r="G100" s="201">
        <f t="shared" si="5"/>
        <v>98.96301417213965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25.5">
      <c r="A101" s="561"/>
      <c r="B101" s="170">
        <v>3141</v>
      </c>
      <c r="C101" s="157" t="s">
        <v>103</v>
      </c>
      <c r="D101" s="198">
        <v>0</v>
      </c>
      <c r="E101" s="341">
        <v>50</v>
      </c>
      <c r="F101" s="373">
        <v>27</v>
      </c>
      <c r="G101" s="201">
        <f t="shared" si="5"/>
        <v>54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561"/>
      <c r="B102" s="67">
        <v>3142</v>
      </c>
      <c r="C102" s="34" t="s">
        <v>102</v>
      </c>
      <c r="D102" s="28">
        <v>0</v>
      </c>
      <c r="E102" s="344">
        <v>2072</v>
      </c>
      <c r="F102" s="432">
        <v>1909</v>
      </c>
      <c r="G102" s="201">
        <f t="shared" si="5"/>
        <v>92.13320463320464</v>
      </c>
      <c r="H102" s="29"/>
      <c r="I102" s="29"/>
      <c r="J102" s="29"/>
      <c r="K102" s="29"/>
      <c r="L102" s="29"/>
      <c r="M102" s="29"/>
      <c r="N102" s="29"/>
      <c r="O102" s="84"/>
      <c r="P102" s="335" t="s">
        <v>369</v>
      </c>
      <c r="Q102" s="335"/>
      <c r="R102" s="335"/>
      <c r="S102" s="335"/>
    </row>
    <row r="103" spans="1:256" s="132" customFormat="1" ht="12.75">
      <c r="A103" s="561"/>
      <c r="B103" s="67">
        <v>3145</v>
      </c>
      <c r="C103" s="34" t="s">
        <v>25</v>
      </c>
      <c r="D103" s="28">
        <v>0</v>
      </c>
      <c r="E103" s="344">
        <v>2169</v>
      </c>
      <c r="F103" s="432">
        <v>2116</v>
      </c>
      <c r="G103" s="201">
        <f t="shared" si="5"/>
        <v>97.55647763946519</v>
      </c>
      <c r="O103" s="84"/>
      <c r="P103" s="335" t="s">
        <v>370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7" ht="12.75">
      <c r="A104" s="561"/>
      <c r="B104" s="67">
        <v>3150</v>
      </c>
      <c r="C104" s="34" t="s">
        <v>28</v>
      </c>
      <c r="D104" s="28">
        <v>0</v>
      </c>
      <c r="E104" s="344">
        <v>3612</v>
      </c>
      <c r="F104" s="432">
        <v>3532</v>
      </c>
      <c r="G104" s="201">
        <f t="shared" si="5"/>
        <v>97.78516057585826</v>
      </c>
    </row>
    <row r="105" spans="1:7" ht="12.75">
      <c r="A105" s="561"/>
      <c r="B105" s="67">
        <v>3231</v>
      </c>
      <c r="C105" s="34" t="s">
        <v>29</v>
      </c>
      <c r="D105" s="28">
        <v>0</v>
      </c>
      <c r="E105" s="344">
        <v>2209</v>
      </c>
      <c r="F105" s="432">
        <v>2185</v>
      </c>
      <c r="G105" s="201">
        <f t="shared" si="5"/>
        <v>98.91353553644183</v>
      </c>
    </row>
    <row r="106" spans="1:7" ht="12.75">
      <c r="A106" s="561"/>
      <c r="B106" s="67">
        <v>3421</v>
      </c>
      <c r="C106" s="34" t="s">
        <v>30</v>
      </c>
      <c r="D106" s="28">
        <v>0</v>
      </c>
      <c r="E106" s="344">
        <v>1322</v>
      </c>
      <c r="F106" s="432">
        <v>1299</v>
      </c>
      <c r="G106" s="201">
        <f t="shared" si="5"/>
        <v>98.26021180030257</v>
      </c>
    </row>
    <row r="107" spans="1:22" ht="12.75">
      <c r="A107" s="562"/>
      <c r="B107" s="67">
        <v>4322</v>
      </c>
      <c r="C107" s="34" t="s">
        <v>31</v>
      </c>
      <c r="D107" s="28">
        <v>0</v>
      </c>
      <c r="E107" s="344">
        <v>3026</v>
      </c>
      <c r="F107" s="432">
        <v>3004</v>
      </c>
      <c r="G107" s="201">
        <f t="shared" si="5"/>
        <v>99.2729676140119</v>
      </c>
      <c r="V107" s="172"/>
    </row>
    <row r="108" spans="1:7" ht="12.75">
      <c r="A108" s="557" t="s">
        <v>109</v>
      </c>
      <c r="B108" s="558"/>
      <c r="C108" s="559"/>
      <c r="D108" s="158" t="s">
        <v>130</v>
      </c>
      <c r="E108" s="374">
        <f>SUM(E97:E107)</f>
        <v>64000</v>
      </c>
      <c r="F108" s="374">
        <f>SUM(F97:F107)</f>
        <v>63243</v>
      </c>
      <c r="G108" s="131">
        <f t="shared" si="5"/>
        <v>98.8171875</v>
      </c>
    </row>
    <row r="109" spans="1:7" ht="12.75">
      <c r="A109" s="77"/>
      <c r="B109" s="41"/>
      <c r="C109" s="41"/>
      <c r="D109" s="55"/>
      <c r="E109" s="60"/>
      <c r="F109" s="37"/>
      <c r="G109" s="38"/>
    </row>
    <row r="110" spans="1:256" s="132" customFormat="1" ht="12.75">
      <c r="A110" s="29" t="s">
        <v>167</v>
      </c>
      <c r="B110"/>
      <c r="C110"/>
      <c r="D110" s="15"/>
      <c r="E110" s="15"/>
      <c r="F110" s="15"/>
      <c r="G110"/>
      <c r="H110" s="29" t="s">
        <v>244</v>
      </c>
      <c r="I110" s="29"/>
      <c r="J110" s="29"/>
      <c r="K110" s="29"/>
      <c r="L110" s="29"/>
      <c r="M110" s="29"/>
      <c r="N110" s="29"/>
      <c r="O110" s="84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32" customFormat="1" ht="25.5">
      <c r="A111" s="7" t="s">
        <v>11</v>
      </c>
      <c r="B111" s="7" t="s">
        <v>12</v>
      </c>
      <c r="C111" s="5" t="s">
        <v>13</v>
      </c>
      <c r="D111" s="52" t="s">
        <v>126</v>
      </c>
      <c r="E111" s="59" t="s">
        <v>127</v>
      </c>
      <c r="F111" s="5" t="s">
        <v>2</v>
      </c>
      <c r="G111" s="51" t="s">
        <v>128</v>
      </c>
      <c r="H111" s="29" t="s">
        <v>244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12.75">
      <c r="A112" s="281"/>
      <c r="B112" s="283">
        <v>3112</v>
      </c>
      <c r="C112" s="34" t="s">
        <v>18</v>
      </c>
      <c r="D112" s="282">
        <v>0</v>
      </c>
      <c r="E112" s="192">
        <v>0</v>
      </c>
      <c r="F112" s="307">
        <v>0</v>
      </c>
      <c r="G112" s="201">
        <v>0</v>
      </c>
      <c r="H112" s="29"/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588">
        <v>30</v>
      </c>
      <c r="B113" s="33">
        <v>3113</v>
      </c>
      <c r="C113" s="34" t="s">
        <v>125</v>
      </c>
      <c r="D113" s="28">
        <v>0</v>
      </c>
      <c r="E113" s="192">
        <v>2843</v>
      </c>
      <c r="F113" s="432">
        <v>2613</v>
      </c>
      <c r="G113" s="202">
        <f aca="true" t="shared" si="6" ref="G113:G118">F113/E113*100</f>
        <v>91.90995427365459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88"/>
      <c r="B114" s="44">
        <v>3114</v>
      </c>
      <c r="C114" s="34" t="s">
        <v>19</v>
      </c>
      <c r="D114" s="28">
        <v>0</v>
      </c>
      <c r="E114" s="192">
        <v>274</v>
      </c>
      <c r="F114" s="432">
        <v>562</v>
      </c>
      <c r="G114" s="202">
        <f t="shared" si="6"/>
        <v>205.1094890510949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6" customFormat="1" ht="12.75">
      <c r="A115" s="588"/>
      <c r="B115" s="44">
        <v>3116</v>
      </c>
      <c r="C115" s="34" t="s">
        <v>20</v>
      </c>
      <c r="D115" s="194">
        <v>0</v>
      </c>
      <c r="E115" s="192">
        <v>76</v>
      </c>
      <c r="F115" s="432">
        <v>46</v>
      </c>
      <c r="G115" s="202">
        <f t="shared" si="6"/>
        <v>60.526315789473685</v>
      </c>
      <c r="H115" s="196"/>
      <c r="I115" s="196"/>
      <c r="J115" s="196"/>
      <c r="K115" s="196"/>
      <c r="L115" s="196"/>
      <c r="M115" s="196"/>
      <c r="N115" s="196"/>
      <c r="O115" s="84"/>
      <c r="P115" s="15"/>
      <c r="Q115" s="15"/>
      <c r="R115" s="15"/>
      <c r="S115" s="172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2" customFormat="1" ht="12.75">
      <c r="A116" s="588"/>
      <c r="B116" s="44">
        <v>3121</v>
      </c>
      <c r="C116" s="34" t="s">
        <v>21</v>
      </c>
      <c r="D116" s="194">
        <v>0</v>
      </c>
      <c r="E116" s="378">
        <v>939</v>
      </c>
      <c r="F116" s="432">
        <v>427</v>
      </c>
      <c r="G116" s="202">
        <f t="shared" si="6"/>
        <v>45.473908413205535</v>
      </c>
      <c r="H116" s="29" t="s">
        <v>244</v>
      </c>
      <c r="I116" s="29"/>
      <c r="J116" s="29"/>
      <c r="K116" s="29"/>
      <c r="L116" s="29"/>
      <c r="M116" s="29"/>
      <c r="N116" s="29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5" customFormat="1" ht="15.75" customHeight="1">
      <c r="A117" s="588"/>
      <c r="B117" s="44">
        <v>3122</v>
      </c>
      <c r="C117" s="34" t="s">
        <v>22</v>
      </c>
      <c r="D117" s="194">
        <v>0</v>
      </c>
      <c r="E117" s="192">
        <v>356</v>
      </c>
      <c r="F117" s="432">
        <v>253</v>
      </c>
      <c r="G117" s="202">
        <f t="shared" si="6"/>
        <v>71.06741573033707</v>
      </c>
      <c r="H117" s="169"/>
      <c r="I117" s="169"/>
      <c r="J117" s="169"/>
      <c r="K117" s="169"/>
      <c r="L117" s="169"/>
      <c r="M117" s="169"/>
      <c r="N117" s="169"/>
      <c r="O117" s="84"/>
      <c r="P117" s="172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2" customFormat="1" ht="12.75">
      <c r="A118" s="588"/>
      <c r="B118" s="44">
        <v>3123</v>
      </c>
      <c r="C118" s="34" t="s">
        <v>23</v>
      </c>
      <c r="D118" s="194">
        <v>0</v>
      </c>
      <c r="E118" s="192">
        <v>910</v>
      </c>
      <c r="F118" s="432">
        <v>52</v>
      </c>
      <c r="G118" s="202">
        <f t="shared" si="6"/>
        <v>5.714285714285714</v>
      </c>
      <c r="H118" s="29"/>
      <c r="I118" s="29"/>
      <c r="J118" s="29"/>
      <c r="K118" s="29"/>
      <c r="L118" s="29"/>
      <c r="M118" s="29"/>
      <c r="N118" s="29"/>
      <c r="O118" s="84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88"/>
      <c r="B119" s="44">
        <v>3125</v>
      </c>
      <c r="C119" s="34" t="s">
        <v>259</v>
      </c>
      <c r="D119" s="194">
        <v>0</v>
      </c>
      <c r="E119" s="192">
        <v>0</v>
      </c>
      <c r="F119" s="432">
        <v>6</v>
      </c>
      <c r="G119" s="36" t="s">
        <v>313</v>
      </c>
      <c r="H119" s="29" t="s">
        <v>244</v>
      </c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88"/>
      <c r="B120" s="44">
        <v>3145</v>
      </c>
      <c r="C120" s="34" t="s">
        <v>363</v>
      </c>
      <c r="D120" s="194">
        <v>0</v>
      </c>
      <c r="E120" s="192">
        <v>0</v>
      </c>
      <c r="F120" s="432">
        <v>0</v>
      </c>
      <c r="G120" s="36">
        <v>0</v>
      </c>
      <c r="H120" s="29"/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25.5">
      <c r="A121" s="588"/>
      <c r="B121" s="159">
        <v>3146</v>
      </c>
      <c r="C121" s="160" t="s">
        <v>26</v>
      </c>
      <c r="D121" s="195">
        <v>0</v>
      </c>
      <c r="E121" s="195">
        <v>59</v>
      </c>
      <c r="F121" s="465">
        <v>59</v>
      </c>
      <c r="G121" s="202">
        <f>F121/E121*100</f>
        <v>100</v>
      </c>
      <c r="H121" s="29" t="s">
        <v>244</v>
      </c>
      <c r="I121" s="29"/>
      <c r="J121" s="29"/>
      <c r="K121" s="29"/>
      <c r="L121" s="29"/>
      <c r="M121" s="29"/>
      <c r="N121" s="29"/>
      <c r="O121" s="84"/>
      <c r="P121" s="216"/>
      <c r="Q121" s="172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29" customFormat="1" ht="12.75">
      <c r="A122" s="588"/>
      <c r="B122" s="44">
        <v>3147</v>
      </c>
      <c r="C122" s="34" t="s">
        <v>27</v>
      </c>
      <c r="D122" s="189">
        <v>0</v>
      </c>
      <c r="E122" s="192">
        <v>0</v>
      </c>
      <c r="F122" s="432">
        <v>0</v>
      </c>
      <c r="G122" s="36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18" ht="12.75">
      <c r="A123" s="588"/>
      <c r="B123" s="161">
        <v>4322</v>
      </c>
      <c r="C123" s="162" t="s">
        <v>31</v>
      </c>
      <c r="D123" s="197">
        <v>0</v>
      </c>
      <c r="E123" s="192">
        <v>0</v>
      </c>
      <c r="F123" s="373">
        <v>0</v>
      </c>
      <c r="G123" s="36">
        <v>0</v>
      </c>
      <c r="R123" s="172"/>
    </row>
    <row r="124" spans="1:7" ht="12.75">
      <c r="A124" s="588"/>
      <c r="B124" s="147">
        <v>3150</v>
      </c>
      <c r="C124" s="150" t="s">
        <v>28</v>
      </c>
      <c r="D124" s="189">
        <v>0</v>
      </c>
      <c r="E124" s="192">
        <v>0</v>
      </c>
      <c r="F124" s="432">
        <v>0</v>
      </c>
      <c r="G124" s="36">
        <v>0</v>
      </c>
    </row>
    <row r="125" spans="1:7" ht="12.75">
      <c r="A125" s="588"/>
      <c r="B125" s="44">
        <v>3231</v>
      </c>
      <c r="C125" s="34" t="s">
        <v>29</v>
      </c>
      <c r="D125" s="194">
        <v>0</v>
      </c>
      <c r="E125" s="192">
        <v>0</v>
      </c>
      <c r="F125" s="432">
        <v>0</v>
      </c>
      <c r="G125" s="36">
        <v>0</v>
      </c>
    </row>
    <row r="126" spans="1:7" ht="12.75">
      <c r="A126" s="588"/>
      <c r="B126" s="44">
        <v>3299</v>
      </c>
      <c r="C126" s="34" t="s">
        <v>309</v>
      </c>
      <c r="D126" s="194">
        <v>0</v>
      </c>
      <c r="E126" s="192">
        <v>0</v>
      </c>
      <c r="F126" s="432">
        <v>0</v>
      </c>
      <c r="G126" s="36">
        <v>0</v>
      </c>
    </row>
    <row r="127" spans="1:7" ht="12.75">
      <c r="A127" s="588"/>
      <c r="B127" s="44">
        <v>3419</v>
      </c>
      <c r="C127" s="34" t="s">
        <v>298</v>
      </c>
      <c r="D127" s="194">
        <v>0</v>
      </c>
      <c r="E127" s="192">
        <v>0</v>
      </c>
      <c r="F127" s="432">
        <v>0</v>
      </c>
      <c r="G127" s="36">
        <v>0</v>
      </c>
    </row>
    <row r="128" spans="1:256" s="132" customFormat="1" ht="13.5" customHeight="1">
      <c r="A128" s="589"/>
      <c r="B128" s="44">
        <v>3421</v>
      </c>
      <c r="C128" s="34" t="s">
        <v>30</v>
      </c>
      <c r="D128" s="194">
        <v>0</v>
      </c>
      <c r="E128" s="192">
        <v>33</v>
      </c>
      <c r="F128" s="432">
        <v>123</v>
      </c>
      <c r="G128" s="202">
        <f>F128/E128*100</f>
        <v>372.7272727272727</v>
      </c>
      <c r="H128" s="579" t="s">
        <v>68</v>
      </c>
      <c r="I128" s="580"/>
      <c r="J128" s="580"/>
      <c r="K128" s="580"/>
      <c r="L128" s="580"/>
      <c r="M128" s="29"/>
      <c r="N128" s="29"/>
      <c r="O128" s="84" t="s">
        <v>256</v>
      </c>
      <c r="P128" s="84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32" customFormat="1" ht="12.75">
      <c r="A129" s="581" t="s">
        <v>168</v>
      </c>
      <c r="B129" s="582"/>
      <c r="C129" s="583"/>
      <c r="D129" s="130">
        <f>SUM(D113:D128)</f>
        <v>0</v>
      </c>
      <c r="E129" s="130">
        <f>SUM(E112:E128)</f>
        <v>5490</v>
      </c>
      <c r="F129" s="466">
        <f>SUM(F112:F128)</f>
        <v>4141</v>
      </c>
      <c r="G129" s="131">
        <f>F129/E129*100</f>
        <v>75.4280510018215</v>
      </c>
      <c r="H129" s="138" t="s">
        <v>243</v>
      </c>
      <c r="I129" s="29"/>
      <c r="J129" s="29"/>
      <c r="K129" s="29"/>
      <c r="L129" s="29"/>
      <c r="M129" s="29"/>
      <c r="N129" s="29"/>
      <c r="O129" s="84" t="s">
        <v>254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7" ht="12.75">
      <c r="A130" s="77"/>
      <c r="B130" s="41"/>
      <c r="C130" s="41"/>
      <c r="D130" s="55"/>
      <c r="E130" s="345"/>
      <c r="F130" s="54"/>
      <c r="G130" s="38"/>
    </row>
    <row r="131" spans="1:21" ht="25.5">
      <c r="A131" s="7" t="s">
        <v>11</v>
      </c>
      <c r="B131" s="7" t="s">
        <v>12</v>
      </c>
      <c r="C131" s="5" t="s">
        <v>13</v>
      </c>
      <c r="D131" s="52" t="s">
        <v>126</v>
      </c>
      <c r="E131" s="59" t="s">
        <v>127</v>
      </c>
      <c r="F131" s="5" t="s">
        <v>2</v>
      </c>
      <c r="G131" s="51" t="s">
        <v>128</v>
      </c>
      <c r="U131" s="172"/>
    </row>
    <row r="132" spans="1:7" ht="12.75">
      <c r="A132" s="439">
        <v>30</v>
      </c>
      <c r="B132" s="439" t="s">
        <v>33</v>
      </c>
      <c r="C132" s="454" t="s">
        <v>513</v>
      </c>
      <c r="D132" s="440">
        <v>0</v>
      </c>
      <c r="E132" s="441">
        <v>20199</v>
      </c>
      <c r="F132" s="467">
        <v>20199</v>
      </c>
      <c r="G132" s="199">
        <f>F132/E132*100</f>
        <v>100</v>
      </c>
    </row>
    <row r="133" spans="1:7" ht="12.75">
      <c r="A133" s="139" t="s">
        <v>17</v>
      </c>
      <c r="B133" s="163">
        <v>3299</v>
      </c>
      <c r="C133" s="164" t="s">
        <v>309</v>
      </c>
      <c r="D133" s="253">
        <v>16200</v>
      </c>
      <c r="E133" s="381">
        <v>16461</v>
      </c>
      <c r="F133" s="467">
        <v>7967</v>
      </c>
      <c r="G133" s="199">
        <f>F133/E133*100</f>
        <v>48.39924670433145</v>
      </c>
    </row>
    <row r="134" spans="1:256" s="132" customFormat="1" ht="12.75">
      <c r="A134" s="230"/>
      <c r="B134" s="247"/>
      <c r="C134" s="246" t="s">
        <v>314</v>
      </c>
      <c r="D134" s="265">
        <f>D71+D92+D108+D129+D133</f>
        <v>3585630</v>
      </c>
      <c r="E134" s="233">
        <f>E71+E92+E108+E129+E133+E132</f>
        <v>3814824</v>
      </c>
      <c r="F134" s="374">
        <f>F71+F92+F108+F129+F133+F132</f>
        <v>1931458</v>
      </c>
      <c r="G134" s="262">
        <f>F134/E134*100</f>
        <v>50.63033052114593</v>
      </c>
      <c r="H134" s="138" t="s">
        <v>68</v>
      </c>
      <c r="I134" s="29"/>
      <c r="J134" s="29"/>
      <c r="K134" s="29"/>
      <c r="L134" s="29"/>
      <c r="M134" s="29"/>
      <c r="N134" s="29"/>
      <c r="O134" s="84" t="s">
        <v>255</v>
      </c>
      <c r="P134" s="84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32" customFormat="1" ht="12.75">
      <c r="A135" s="16"/>
      <c r="B135" s="69"/>
      <c r="C135" s="234"/>
      <c r="D135" s="235"/>
      <c r="E135" s="236"/>
      <c r="F135" s="237"/>
      <c r="G135" s="238"/>
      <c r="H135" s="138"/>
      <c r="I135" s="29"/>
      <c r="J135" s="29"/>
      <c r="K135" s="29"/>
      <c r="L135" s="29"/>
      <c r="M135" s="29"/>
      <c r="N135" s="29"/>
      <c r="O135" s="84"/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6" ht="12.75">
      <c r="A136" s="571" t="s">
        <v>38</v>
      </c>
      <c r="B136" s="571"/>
      <c r="C136" s="571"/>
      <c r="D136" s="56"/>
      <c r="E136" s="18"/>
      <c r="F136" s="84"/>
    </row>
    <row r="137" spans="1:256" s="29" customFormat="1" ht="12.75">
      <c r="A137" s="20"/>
      <c r="B137" s="20"/>
      <c r="C137" s="20"/>
      <c r="D137" s="56"/>
      <c r="E137" s="18"/>
      <c r="F137" s="84"/>
      <c r="G137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7" ht="25.5">
      <c r="A138" s="7" t="s">
        <v>11</v>
      </c>
      <c r="B138" s="7" t="s">
        <v>12</v>
      </c>
      <c r="C138" s="5" t="s">
        <v>13</v>
      </c>
      <c r="D138" s="52" t="s">
        <v>126</v>
      </c>
      <c r="E138" s="59" t="s">
        <v>127</v>
      </c>
      <c r="F138" s="5" t="s">
        <v>2</v>
      </c>
      <c r="G138" s="51" t="s">
        <v>128</v>
      </c>
    </row>
    <row r="139" spans="1:7" ht="12.75">
      <c r="A139" s="146" t="s">
        <v>17</v>
      </c>
      <c r="B139" s="147" t="s">
        <v>33</v>
      </c>
      <c r="C139" s="150" t="s">
        <v>36</v>
      </c>
      <c r="D139" s="252">
        <v>9500</v>
      </c>
      <c r="E139" s="187">
        <v>10364</v>
      </c>
      <c r="F139" s="432">
        <v>819</v>
      </c>
      <c r="G139" s="199">
        <f>F139/E139*100</f>
        <v>7.902354303357777</v>
      </c>
    </row>
    <row r="140" spans="1:256" s="29" customFormat="1" ht="12.75">
      <c r="A140" s="230"/>
      <c r="B140" s="247"/>
      <c r="C140" s="246" t="s">
        <v>315</v>
      </c>
      <c r="D140" s="231">
        <f>D139</f>
        <v>9500</v>
      </c>
      <c r="E140" s="232">
        <f>E139</f>
        <v>10364</v>
      </c>
      <c r="F140" s="265">
        <f>F139</f>
        <v>819</v>
      </c>
      <c r="G140" s="186">
        <f>F140/E140*100</f>
        <v>7.902354303357777</v>
      </c>
      <c r="O140" s="84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29" customFormat="1" ht="12.75">
      <c r="A141" s="16"/>
      <c r="B141" s="69"/>
      <c r="C141" s="234"/>
      <c r="D141" s="235"/>
      <c r="E141" s="236"/>
      <c r="F141" s="237"/>
      <c r="G141" s="238"/>
      <c r="O141" s="84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12.75">
      <c r="A142" s="239"/>
      <c r="B142" s="249"/>
      <c r="C142" s="248" t="s">
        <v>316</v>
      </c>
      <c r="D142" s="240">
        <f>D134+D140</f>
        <v>3595130</v>
      </c>
      <c r="E142" s="241">
        <f>E134+E140</f>
        <v>3825188</v>
      </c>
      <c r="F142" s="241">
        <f>F134+F140</f>
        <v>1932277</v>
      </c>
      <c r="G142" s="10">
        <f>F142/E142*100</f>
        <v>50.514562944357245</v>
      </c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16"/>
      <c r="B143" s="69"/>
      <c r="C143" s="234"/>
      <c r="D143" s="235"/>
      <c r="E143" s="236"/>
      <c r="F143" s="237"/>
      <c r="G143" s="238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132" customFormat="1" ht="15.75">
      <c r="A144" s="74" t="s">
        <v>39</v>
      </c>
      <c r="B144" s="29"/>
      <c r="C144" s="29"/>
      <c r="D144" s="84"/>
      <c r="E144" s="84"/>
      <c r="F144" s="84"/>
      <c r="G144" s="29"/>
      <c r="H144" s="29"/>
      <c r="I144" s="29"/>
      <c r="J144" s="29"/>
      <c r="K144" s="29"/>
      <c r="L144" s="29"/>
      <c r="M144" s="29"/>
      <c r="N144" s="29"/>
      <c r="O144" s="84" t="s">
        <v>258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32" customFormat="1" ht="12.75">
      <c r="A145" s="29"/>
      <c r="B145"/>
      <c r="C145"/>
      <c r="D145" s="15"/>
      <c r="E145" s="15"/>
      <c r="F145" s="15"/>
      <c r="G145"/>
      <c r="H145" s="29"/>
      <c r="I145" s="29"/>
      <c r="J145" s="29"/>
      <c r="K145" s="29"/>
      <c r="L145" s="29"/>
      <c r="M145" s="29"/>
      <c r="N145" s="29"/>
      <c r="O145" s="84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2" customFormat="1" ht="12.75">
      <c r="A146" s="65" t="s">
        <v>37</v>
      </c>
      <c r="B146"/>
      <c r="C146"/>
      <c r="D146" s="15"/>
      <c r="E146" s="15"/>
      <c r="F146" s="15"/>
      <c r="G146"/>
      <c r="H146" s="29"/>
      <c r="I146" s="29"/>
      <c r="J146" s="29"/>
      <c r="K146" s="29"/>
      <c r="L146" s="29"/>
      <c r="M146" s="29"/>
      <c r="N146" s="29"/>
      <c r="O146" s="8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29"/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25.5">
      <c r="A148" s="7" t="s">
        <v>11</v>
      </c>
      <c r="B148" s="7" t="s">
        <v>12</v>
      </c>
      <c r="C148" s="5" t="s">
        <v>13</v>
      </c>
      <c r="D148" s="52" t="s">
        <v>126</v>
      </c>
      <c r="E148" s="59" t="s">
        <v>127</v>
      </c>
      <c r="F148" s="5" t="s">
        <v>2</v>
      </c>
      <c r="G148" s="51" t="s">
        <v>128</v>
      </c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72"/>
      <c r="T148" s="15"/>
      <c r="U148" s="172"/>
      <c r="V148" s="172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5" customFormat="1" ht="12.75">
      <c r="A149" s="165" t="s">
        <v>40</v>
      </c>
      <c r="B149" s="147">
        <v>3311</v>
      </c>
      <c r="C149" s="150" t="s">
        <v>138</v>
      </c>
      <c r="D149" s="192">
        <v>27808</v>
      </c>
      <c r="E149" s="187">
        <v>28395</v>
      </c>
      <c r="F149" s="432">
        <v>13902</v>
      </c>
      <c r="G149" s="186">
        <f aca="true" t="shared" si="7" ref="G149:G155">F149/E149*100</f>
        <v>48.959323824617016</v>
      </c>
      <c r="H149" s="169"/>
      <c r="I149" s="169"/>
      <c r="J149" s="169"/>
      <c r="K149" s="169"/>
      <c r="L149" s="169"/>
      <c r="M149" s="169"/>
      <c r="N149" s="169"/>
      <c r="O149" s="8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2" customFormat="1" ht="12.75">
      <c r="A150" s="165" t="s">
        <v>40</v>
      </c>
      <c r="B150" s="147">
        <v>3314</v>
      </c>
      <c r="C150" s="150" t="s">
        <v>42</v>
      </c>
      <c r="D150" s="192">
        <v>20876</v>
      </c>
      <c r="E150" s="187">
        <v>27100</v>
      </c>
      <c r="F150" s="432">
        <v>12166</v>
      </c>
      <c r="G150" s="186">
        <f t="shared" si="7"/>
        <v>44.8929889298893</v>
      </c>
      <c r="H150" s="29"/>
      <c r="I150" s="29"/>
      <c r="J150" s="29"/>
      <c r="K150" s="29"/>
      <c r="L150" s="29"/>
      <c r="M150" s="29"/>
      <c r="N150" s="29"/>
      <c r="O150" s="8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2" customFormat="1" ht="12.75">
      <c r="A151" s="165" t="s">
        <v>40</v>
      </c>
      <c r="B151" s="147">
        <v>3315</v>
      </c>
      <c r="C151" s="150" t="s">
        <v>41</v>
      </c>
      <c r="D151" s="192">
        <v>48000</v>
      </c>
      <c r="E151" s="187">
        <v>51143</v>
      </c>
      <c r="F151" s="432">
        <v>23630</v>
      </c>
      <c r="G151" s="186">
        <f t="shared" si="7"/>
        <v>46.20378155368281</v>
      </c>
      <c r="H151" s="29"/>
      <c r="I151" s="29"/>
      <c r="J151" s="29"/>
      <c r="K151" s="29"/>
      <c r="L151" s="29"/>
      <c r="M151" s="29"/>
      <c r="N151" s="2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18" ht="12.75">
      <c r="A152" s="165" t="s">
        <v>40</v>
      </c>
      <c r="B152" s="147">
        <v>3317</v>
      </c>
      <c r="C152" s="150" t="s">
        <v>131</v>
      </c>
      <c r="D152" s="192">
        <v>300</v>
      </c>
      <c r="E152" s="187">
        <v>200</v>
      </c>
      <c r="F152" s="432">
        <v>26</v>
      </c>
      <c r="G152" s="186">
        <f t="shared" si="7"/>
        <v>13</v>
      </c>
      <c r="R152" s="210"/>
    </row>
    <row r="153" spans="1:19" ht="12.75">
      <c r="A153" s="165" t="s">
        <v>40</v>
      </c>
      <c r="B153" s="147">
        <v>3319</v>
      </c>
      <c r="C153" s="150" t="s">
        <v>44</v>
      </c>
      <c r="D153" s="192">
        <v>640</v>
      </c>
      <c r="E153" s="187">
        <v>740</v>
      </c>
      <c r="F153" s="432">
        <v>232</v>
      </c>
      <c r="G153" s="186">
        <f t="shared" si="7"/>
        <v>31.351351351351354</v>
      </c>
      <c r="S153" s="172"/>
    </row>
    <row r="154" spans="1:7" ht="12.75">
      <c r="A154" s="165" t="s">
        <v>40</v>
      </c>
      <c r="B154" s="147">
        <v>3321</v>
      </c>
      <c r="C154" s="150" t="s">
        <v>277</v>
      </c>
      <c r="D154" s="192">
        <v>1602</v>
      </c>
      <c r="E154" s="187">
        <v>1644</v>
      </c>
      <c r="F154" s="432">
        <v>798</v>
      </c>
      <c r="G154" s="186">
        <f t="shared" si="7"/>
        <v>48.54014598540146</v>
      </c>
    </row>
    <row r="155" spans="1:7" ht="12.75">
      <c r="A155" s="165" t="s">
        <v>40</v>
      </c>
      <c r="B155" s="147">
        <v>3322</v>
      </c>
      <c r="C155" s="150" t="s">
        <v>43</v>
      </c>
      <c r="D155" s="192">
        <v>16068</v>
      </c>
      <c r="E155" s="187">
        <v>20356</v>
      </c>
      <c r="F155" s="432">
        <v>2347</v>
      </c>
      <c r="G155" s="186">
        <f t="shared" si="7"/>
        <v>11.529770092356062</v>
      </c>
    </row>
    <row r="156" spans="1:7" ht="12.75">
      <c r="A156" s="165" t="s">
        <v>40</v>
      </c>
      <c r="B156" s="147">
        <v>3329</v>
      </c>
      <c r="C156" s="150" t="s">
        <v>409</v>
      </c>
      <c r="D156" s="192">
        <v>800</v>
      </c>
      <c r="E156" s="187">
        <v>0</v>
      </c>
      <c r="F156" s="432">
        <v>0</v>
      </c>
      <c r="G156" s="186" t="s">
        <v>313</v>
      </c>
    </row>
    <row r="157" spans="1:7" ht="12.75" hidden="1">
      <c r="A157" s="16"/>
      <c r="B157" s="69"/>
      <c r="C157" s="70" t="s">
        <v>281</v>
      </c>
      <c r="D157" s="71"/>
      <c r="E157" s="72"/>
      <c r="F157" s="468"/>
      <c r="G157" s="73"/>
    </row>
    <row r="158" spans="1:7" ht="12.75" customHeight="1" hidden="1">
      <c r="A158" s="591" t="s">
        <v>285</v>
      </c>
      <c r="B158" s="591"/>
      <c r="C158" s="591"/>
      <c r="D158" s="591"/>
      <c r="E158" s="72"/>
      <c r="F158" s="468"/>
      <c r="G158" s="73"/>
    </row>
    <row r="159" spans="1:7" ht="12.75" customHeight="1" hidden="1">
      <c r="A159" s="591" t="s">
        <v>286</v>
      </c>
      <c r="B159" s="591"/>
      <c r="C159" s="591"/>
      <c r="D159" s="591"/>
      <c r="E159" s="72"/>
      <c r="F159" s="468"/>
      <c r="G159" s="73"/>
    </row>
    <row r="160" spans="1:7" ht="12.75" customHeight="1" hidden="1">
      <c r="A160" s="591" t="s">
        <v>287</v>
      </c>
      <c r="B160" s="591"/>
      <c r="C160" s="591"/>
      <c r="D160" s="591"/>
      <c r="E160" s="72"/>
      <c r="F160" s="468"/>
      <c r="G160" s="73"/>
    </row>
    <row r="161" spans="1:7" ht="12.75" customHeight="1" hidden="1">
      <c r="A161" s="591" t="s">
        <v>288</v>
      </c>
      <c r="B161" s="591"/>
      <c r="C161" s="591"/>
      <c r="D161" s="591"/>
      <c r="E161" s="72"/>
      <c r="F161" s="468"/>
      <c r="G161" s="73"/>
    </row>
    <row r="162" spans="1:7" ht="12.75" customHeight="1" hidden="1">
      <c r="A162" s="540" t="s">
        <v>289</v>
      </c>
      <c r="B162" s="540"/>
      <c r="C162" s="540"/>
      <c r="D162" s="540"/>
      <c r="E162" s="72"/>
      <c r="F162" s="468"/>
      <c r="G162" s="73"/>
    </row>
    <row r="163" spans="1:256" s="132" customFormat="1" ht="12.75">
      <c r="A163" s="230"/>
      <c r="B163" s="247"/>
      <c r="C163" s="246" t="s">
        <v>314</v>
      </c>
      <c r="D163" s="291">
        <f>SUM(D149:D156)</f>
        <v>116094</v>
      </c>
      <c r="E163" s="232">
        <f>SUM(E149:E156)</f>
        <v>129578</v>
      </c>
      <c r="F163" s="265">
        <f>SUM(F149:F156)</f>
        <v>53101</v>
      </c>
      <c r="G163" s="131">
        <f>F163/E163*100</f>
        <v>40.97995030020528</v>
      </c>
      <c r="H163" s="138" t="s">
        <v>68</v>
      </c>
      <c r="I163" s="29"/>
      <c r="J163" s="29"/>
      <c r="K163" s="29"/>
      <c r="L163" s="29"/>
      <c r="M163" s="29"/>
      <c r="N163" s="29"/>
      <c r="O163" s="84" t="s">
        <v>255</v>
      </c>
      <c r="P163" s="84"/>
      <c r="Q163" s="15"/>
      <c r="R163" s="172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32" customFormat="1" ht="12.75">
      <c r="A164" s="16"/>
      <c r="B164" s="69"/>
      <c r="C164" s="234"/>
      <c r="D164" s="71"/>
      <c r="E164" s="236"/>
      <c r="F164" s="237"/>
      <c r="G164" s="31"/>
      <c r="H164" s="138"/>
      <c r="I164" s="29"/>
      <c r="J164" s="29"/>
      <c r="K164" s="29"/>
      <c r="L164" s="29"/>
      <c r="M164" s="29"/>
      <c r="N164" s="29"/>
      <c r="O164" s="84"/>
      <c r="P164" s="84"/>
      <c r="Q164" s="15"/>
      <c r="R164" s="17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32" customFormat="1" ht="12.75">
      <c r="A165" s="571" t="s">
        <v>38</v>
      </c>
      <c r="B165" s="571"/>
      <c r="C165" s="571"/>
      <c r="D165" s="71"/>
      <c r="E165" s="236"/>
      <c r="F165" s="237"/>
      <c r="G165" s="31"/>
      <c r="H165" s="138"/>
      <c r="I165" s="29"/>
      <c r="J165" s="29"/>
      <c r="K165" s="29"/>
      <c r="L165" s="29"/>
      <c r="M165" s="29"/>
      <c r="N165" s="29"/>
      <c r="O165" s="84"/>
      <c r="P165" s="84"/>
      <c r="Q165" s="15"/>
      <c r="R165" s="17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32" customFormat="1" ht="12.75">
      <c r="A166" s="16"/>
      <c r="B166" s="69"/>
      <c r="C166" s="234"/>
      <c r="D166" s="71"/>
      <c r="E166" s="236"/>
      <c r="F166" s="237"/>
      <c r="G166" s="31"/>
      <c r="H166" s="138"/>
      <c r="I166" s="29"/>
      <c r="J166" s="29"/>
      <c r="K166" s="29"/>
      <c r="L166" s="29"/>
      <c r="M166" s="29"/>
      <c r="N166" s="29"/>
      <c r="O166" s="84"/>
      <c r="P166" s="84"/>
      <c r="Q166" s="15"/>
      <c r="R166" s="17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25.5">
      <c r="A167" s="7" t="s">
        <v>11</v>
      </c>
      <c r="B167" s="7" t="s">
        <v>12</v>
      </c>
      <c r="C167" s="5" t="s">
        <v>13</v>
      </c>
      <c r="D167" s="52" t="s">
        <v>126</v>
      </c>
      <c r="E167" s="59" t="s">
        <v>127</v>
      </c>
      <c r="F167" s="5" t="s">
        <v>2</v>
      </c>
      <c r="G167" s="51" t="s">
        <v>128</v>
      </c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283">
        <v>40</v>
      </c>
      <c r="B168" s="283">
        <v>3311</v>
      </c>
      <c r="C168" s="307" t="s">
        <v>401</v>
      </c>
      <c r="D168" s="282">
        <v>0</v>
      </c>
      <c r="E168" s="378">
        <v>298</v>
      </c>
      <c r="F168" s="307">
        <v>298</v>
      </c>
      <c r="G168" s="186">
        <f>F168/E168*100</f>
        <v>100</v>
      </c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283">
        <v>40</v>
      </c>
      <c r="B169" s="283">
        <v>3315</v>
      </c>
      <c r="C169" s="307" t="s">
        <v>371</v>
      </c>
      <c r="D169" s="191">
        <v>1000</v>
      </c>
      <c r="E169" s="192">
        <v>1505</v>
      </c>
      <c r="F169" s="307">
        <v>440</v>
      </c>
      <c r="G169" s="186">
        <f>F169/E169*100</f>
        <v>29.2358803986711</v>
      </c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12.75">
      <c r="A170" s="283">
        <v>40</v>
      </c>
      <c r="B170" s="283">
        <v>3322</v>
      </c>
      <c r="C170" s="307" t="s">
        <v>43</v>
      </c>
      <c r="D170" s="191">
        <v>0</v>
      </c>
      <c r="E170" s="192">
        <v>1250</v>
      </c>
      <c r="F170" s="307">
        <v>1250</v>
      </c>
      <c r="G170" s="186">
        <f>F170/E170*100</f>
        <v>100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30"/>
      <c r="B171" s="247"/>
      <c r="C171" s="246" t="s">
        <v>315</v>
      </c>
      <c r="D171" s="231">
        <f>SUM(D168:D170)</f>
        <v>1000</v>
      </c>
      <c r="E171" s="232">
        <f>SUM(E168:E170)</f>
        <v>3053</v>
      </c>
      <c r="F171" s="265">
        <f>SUM(F168:F170)</f>
        <v>1988</v>
      </c>
      <c r="G171" s="131">
        <f>F171/E171*100</f>
        <v>65.11627906976744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16"/>
      <c r="B172" s="69"/>
      <c r="C172" s="234"/>
      <c r="D172" s="235"/>
      <c r="E172" s="236"/>
      <c r="F172" s="237"/>
      <c r="G172" s="238"/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39"/>
      <c r="B173" s="249"/>
      <c r="C173" s="248" t="s">
        <v>316</v>
      </c>
      <c r="D173" s="240">
        <f>D163+D171</f>
        <v>117094</v>
      </c>
      <c r="E173" s="241">
        <f>E163+E171</f>
        <v>132631</v>
      </c>
      <c r="F173" s="242">
        <f>F163+F171</f>
        <v>55089</v>
      </c>
      <c r="G173" s="10">
        <f>F173/E173*100</f>
        <v>41.535538448778944</v>
      </c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16"/>
      <c r="B174" s="69"/>
      <c r="C174" s="234"/>
      <c r="D174" s="235"/>
      <c r="E174" s="236"/>
      <c r="F174" s="237"/>
      <c r="G174" s="238"/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5.75">
      <c r="A175" s="74" t="s">
        <v>246</v>
      </c>
      <c r="B175" s="29"/>
      <c r="C175" s="29"/>
      <c r="D175" s="84"/>
      <c r="E175" s="84"/>
      <c r="F175" s="84"/>
      <c r="G175" s="29"/>
      <c r="H175" s="29"/>
      <c r="I175" s="29"/>
      <c r="J175" s="29"/>
      <c r="K175" s="29"/>
      <c r="L175" s="29"/>
      <c r="M175" s="29"/>
      <c r="N175" s="29"/>
      <c r="O175" s="84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2.75">
      <c r="A176" s="29"/>
      <c r="B176"/>
      <c r="C176"/>
      <c r="D176" s="15"/>
      <c r="E176" s="15"/>
      <c r="F176" s="15"/>
      <c r="G176"/>
      <c r="H176" s="29"/>
      <c r="I176" s="29"/>
      <c r="J176" s="29"/>
      <c r="K176" s="29"/>
      <c r="L176" s="29"/>
      <c r="M176" s="29"/>
      <c r="N176" s="29"/>
      <c r="O176" s="84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65" t="s">
        <v>37</v>
      </c>
      <c r="B177"/>
      <c r="C177"/>
      <c r="D177" s="15"/>
      <c r="E177" s="15"/>
      <c r="F177" s="15"/>
      <c r="G177"/>
      <c r="H177" s="29"/>
      <c r="I177" s="29"/>
      <c r="J177" s="29"/>
      <c r="K177" s="29"/>
      <c r="L177" s="29"/>
      <c r="M177" s="29"/>
      <c r="N177" s="29"/>
      <c r="O177" s="84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2.75">
      <c r="A178" s="29"/>
      <c r="B178"/>
      <c r="C178"/>
      <c r="D178" s="15"/>
      <c r="E178" s="15"/>
      <c r="F178" s="15"/>
      <c r="G178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72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25.5">
      <c r="A179" s="7" t="s">
        <v>11</v>
      </c>
      <c r="B179" s="7" t="s">
        <v>12</v>
      </c>
      <c r="C179" s="5" t="s">
        <v>13</v>
      </c>
      <c r="D179" s="52" t="s">
        <v>126</v>
      </c>
      <c r="E179" s="59" t="s">
        <v>127</v>
      </c>
      <c r="F179" s="5" t="s">
        <v>2</v>
      </c>
      <c r="G179" s="51" t="s">
        <v>128</v>
      </c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72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12.75">
      <c r="A180" s="44">
        <v>50</v>
      </c>
      <c r="B180" s="44">
        <v>3522</v>
      </c>
      <c r="C180" s="23" t="s">
        <v>139</v>
      </c>
      <c r="D180" s="250">
        <v>145055</v>
      </c>
      <c r="E180" s="280">
        <v>91239</v>
      </c>
      <c r="F180" s="280">
        <v>46017</v>
      </c>
      <c r="G180" s="36">
        <f aca="true" t="shared" si="8" ref="G180:G187">F180/E180*100</f>
        <v>50.43566895735376</v>
      </c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221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15" ht="12.75" customHeight="1">
      <c r="A181" s="44">
        <v>50</v>
      </c>
      <c r="B181" s="44">
        <v>3529</v>
      </c>
      <c r="C181" s="23" t="s">
        <v>140</v>
      </c>
      <c r="D181" s="250">
        <v>20470</v>
      </c>
      <c r="E181" s="280">
        <v>23870</v>
      </c>
      <c r="F181" s="280">
        <v>13587</v>
      </c>
      <c r="G181" s="36">
        <f t="shared" si="8"/>
        <v>56.9208211143695</v>
      </c>
      <c r="H181" s="29"/>
      <c r="I181" s="29"/>
      <c r="J181" s="29"/>
      <c r="K181" s="29"/>
      <c r="L181" s="29"/>
      <c r="M181" s="29"/>
      <c r="N181" s="29"/>
      <c r="O181" s="84"/>
    </row>
    <row r="182" spans="1:15" ht="12.75" customHeight="1">
      <c r="A182" s="44">
        <v>50</v>
      </c>
      <c r="B182" s="44">
        <v>3533</v>
      </c>
      <c r="C182" s="23" t="s">
        <v>141</v>
      </c>
      <c r="D182" s="250">
        <v>99000</v>
      </c>
      <c r="E182" s="26">
        <v>118150</v>
      </c>
      <c r="F182" s="280">
        <v>49500</v>
      </c>
      <c r="G182" s="36">
        <f t="shared" si="8"/>
        <v>41.89589504866695</v>
      </c>
      <c r="H182" s="29"/>
      <c r="I182" s="29"/>
      <c r="J182" s="29"/>
      <c r="K182" s="29"/>
      <c r="L182" s="29"/>
      <c r="M182" s="29"/>
      <c r="N182" s="29"/>
      <c r="O182" s="84"/>
    </row>
    <row r="183" spans="1:15" ht="12.75" customHeight="1">
      <c r="A183" s="166" t="s">
        <v>45</v>
      </c>
      <c r="B183" s="161">
        <v>3539</v>
      </c>
      <c r="C183" s="162" t="s">
        <v>48</v>
      </c>
      <c r="D183" s="251">
        <v>2500</v>
      </c>
      <c r="E183" s="198">
        <v>3242</v>
      </c>
      <c r="F183" s="373">
        <v>1526</v>
      </c>
      <c r="G183" s="202">
        <f t="shared" si="8"/>
        <v>47.069710055521284</v>
      </c>
      <c r="H183" s="29"/>
      <c r="I183" s="29"/>
      <c r="J183" s="29"/>
      <c r="K183" s="29"/>
      <c r="L183" s="29"/>
      <c r="M183" s="29"/>
      <c r="N183" s="29"/>
      <c r="O183" s="84"/>
    </row>
    <row r="184" spans="1:15" ht="12.75" customHeight="1">
      <c r="A184" s="166" t="s">
        <v>45</v>
      </c>
      <c r="B184" s="161">
        <v>3549</v>
      </c>
      <c r="C184" s="162" t="s">
        <v>278</v>
      </c>
      <c r="D184" s="251">
        <v>1300</v>
      </c>
      <c r="E184" s="198">
        <v>1904</v>
      </c>
      <c r="F184" s="373">
        <v>1140</v>
      </c>
      <c r="G184" s="202">
        <f t="shared" si="8"/>
        <v>59.87394957983193</v>
      </c>
      <c r="H184" s="29"/>
      <c r="I184" s="29"/>
      <c r="J184" s="29"/>
      <c r="K184" s="29"/>
      <c r="L184" s="29"/>
      <c r="M184" s="29"/>
      <c r="N184" s="29"/>
      <c r="O184" s="84"/>
    </row>
    <row r="185" spans="1:17" ht="12.75" customHeight="1">
      <c r="A185" s="146" t="s">
        <v>45</v>
      </c>
      <c r="B185" s="147">
        <v>3569</v>
      </c>
      <c r="C185" s="150" t="s">
        <v>46</v>
      </c>
      <c r="D185" s="252">
        <v>100</v>
      </c>
      <c r="E185" s="187">
        <v>100</v>
      </c>
      <c r="F185" s="432">
        <v>71</v>
      </c>
      <c r="G185" s="36">
        <f t="shared" si="8"/>
        <v>71</v>
      </c>
      <c r="O185" s="84"/>
      <c r="Q185" s="172"/>
    </row>
    <row r="186" spans="1:17" ht="12.75" customHeight="1">
      <c r="A186" s="146" t="s">
        <v>45</v>
      </c>
      <c r="B186" s="147">
        <v>3592</v>
      </c>
      <c r="C186" s="150" t="s">
        <v>408</v>
      </c>
      <c r="D186" s="252">
        <v>500</v>
      </c>
      <c r="E186" s="187">
        <v>500</v>
      </c>
      <c r="F186" s="432">
        <v>0</v>
      </c>
      <c r="G186" s="36">
        <f t="shared" si="8"/>
        <v>0</v>
      </c>
      <c r="O186" s="84"/>
      <c r="Q186" s="172"/>
    </row>
    <row r="187" spans="1:16" ht="12.75" customHeight="1">
      <c r="A187" s="146" t="s">
        <v>45</v>
      </c>
      <c r="B187" s="147">
        <v>3599</v>
      </c>
      <c r="C187" s="150" t="s">
        <v>47</v>
      </c>
      <c r="D187" s="252">
        <v>2060</v>
      </c>
      <c r="E187" s="187">
        <v>2060</v>
      </c>
      <c r="F187" s="432">
        <v>189</v>
      </c>
      <c r="G187" s="36">
        <f t="shared" si="8"/>
        <v>9.174757281553399</v>
      </c>
      <c r="O187" s="84"/>
      <c r="P187" s="172"/>
    </row>
    <row r="188" spans="1:18" ht="12.75" customHeight="1">
      <c r="A188" s="146" t="s">
        <v>45</v>
      </c>
      <c r="B188" s="147">
        <v>3513</v>
      </c>
      <c r="C188" s="150" t="s">
        <v>279</v>
      </c>
      <c r="D188" s="252">
        <v>32728</v>
      </c>
      <c r="E188" s="187">
        <v>32728</v>
      </c>
      <c r="F188" s="432">
        <v>14437</v>
      </c>
      <c r="G188" s="36">
        <f>F188/E188*100</f>
        <v>44.11207528721584</v>
      </c>
      <c r="R188" s="172"/>
    </row>
    <row r="189" spans="1:7" ht="12.75">
      <c r="A189" s="146" t="s">
        <v>45</v>
      </c>
      <c r="B189" s="147">
        <v>3721</v>
      </c>
      <c r="C189" s="150" t="s">
        <v>280</v>
      </c>
      <c r="D189" s="252">
        <v>400</v>
      </c>
      <c r="E189" s="187">
        <v>502</v>
      </c>
      <c r="F189" s="432">
        <v>155</v>
      </c>
      <c r="G189" s="36">
        <f>F189/E189*100</f>
        <v>30.87649402390438</v>
      </c>
    </row>
    <row r="190" spans="1:256" s="132" customFormat="1" ht="12.75">
      <c r="A190" s="230"/>
      <c r="B190" s="247"/>
      <c r="C190" s="246" t="s">
        <v>314</v>
      </c>
      <c r="D190" s="231">
        <f>SUM(D180:D189)</f>
        <v>304113</v>
      </c>
      <c r="E190" s="232">
        <f>SUM(E180:E189)</f>
        <v>274295</v>
      </c>
      <c r="F190" s="265">
        <f>SUM(F180:F189)</f>
        <v>126622</v>
      </c>
      <c r="G190" s="123">
        <f>F190/E190*100</f>
        <v>46.162708033321785</v>
      </c>
      <c r="H190" s="138" t="s">
        <v>68</v>
      </c>
      <c r="I190" s="29"/>
      <c r="J190" s="29"/>
      <c r="K190" s="29"/>
      <c r="L190" s="29"/>
      <c r="M190" s="29"/>
      <c r="N190" s="29"/>
      <c r="O190" s="84" t="s">
        <v>255</v>
      </c>
      <c r="P190" s="84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32" customFormat="1" ht="12.75">
      <c r="A191" s="16"/>
      <c r="B191" s="69"/>
      <c r="C191" s="234"/>
      <c r="D191" s="235"/>
      <c r="E191" s="236"/>
      <c r="F191" s="237"/>
      <c r="G191" s="238"/>
      <c r="H191" s="138"/>
      <c r="I191" s="29"/>
      <c r="J191" s="29"/>
      <c r="K191" s="29"/>
      <c r="L191" s="29"/>
      <c r="M191" s="29"/>
      <c r="N191" s="29"/>
      <c r="O191" s="84"/>
      <c r="P191" s="84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5" ht="12.75">
      <c r="A192" s="571" t="s">
        <v>38</v>
      </c>
      <c r="B192" s="571"/>
      <c r="C192" s="571"/>
      <c r="D192" s="56"/>
      <c r="E192" s="18"/>
    </row>
    <row r="193" spans="1:256" s="29" customFormat="1" ht="12.75">
      <c r="A193" s="20"/>
      <c r="B193" s="20"/>
      <c r="C193" s="20"/>
      <c r="D193" s="56"/>
      <c r="E193" s="18"/>
      <c r="F193" s="15"/>
      <c r="G193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7" ht="25.5">
      <c r="A194" s="7" t="s">
        <v>11</v>
      </c>
      <c r="B194" s="7" t="s">
        <v>12</v>
      </c>
      <c r="C194" s="5" t="s">
        <v>13</v>
      </c>
      <c r="D194" s="52" t="s">
        <v>126</v>
      </c>
      <c r="E194" s="59" t="s">
        <v>127</v>
      </c>
      <c r="F194" s="5" t="s">
        <v>2</v>
      </c>
      <c r="G194" s="51" t="s">
        <v>128</v>
      </c>
    </row>
    <row r="195" spans="1:7" ht="12.75">
      <c r="A195" s="283">
        <v>50</v>
      </c>
      <c r="B195" s="283">
        <v>3533</v>
      </c>
      <c r="C195" s="34" t="s">
        <v>141</v>
      </c>
      <c r="D195" s="282">
        <v>0</v>
      </c>
      <c r="E195" s="378">
        <v>350</v>
      </c>
      <c r="F195" s="307">
        <v>0</v>
      </c>
      <c r="G195" s="36">
        <f>F195/E195*100</f>
        <v>0</v>
      </c>
    </row>
    <row r="196" spans="1:7" ht="12.75">
      <c r="A196" s="283">
        <v>50</v>
      </c>
      <c r="B196" s="283">
        <v>3529</v>
      </c>
      <c r="C196" s="34" t="s">
        <v>140</v>
      </c>
      <c r="D196" s="282">
        <v>0</v>
      </c>
      <c r="E196" s="378">
        <v>400</v>
      </c>
      <c r="F196" s="307">
        <v>0</v>
      </c>
      <c r="G196" s="36">
        <f>F196/E196*100</f>
        <v>0</v>
      </c>
    </row>
    <row r="197" spans="1:14" s="172" customFormat="1" ht="12.75">
      <c r="A197" s="146" t="s">
        <v>45</v>
      </c>
      <c r="B197" s="147">
        <v>3522</v>
      </c>
      <c r="C197" s="150" t="s">
        <v>139</v>
      </c>
      <c r="D197" s="252">
        <v>112435</v>
      </c>
      <c r="E197" s="372">
        <v>204553</v>
      </c>
      <c r="F197" s="432">
        <v>32363</v>
      </c>
      <c r="G197" s="36">
        <f>F197/E197*100</f>
        <v>15.821327479919631</v>
      </c>
      <c r="H197" s="133"/>
      <c r="I197" s="133"/>
      <c r="J197" s="133"/>
      <c r="K197" s="133"/>
      <c r="L197" s="133"/>
      <c r="M197" s="133"/>
      <c r="N197" s="133"/>
    </row>
    <row r="198" spans="1:256" s="29" customFormat="1" ht="12.75">
      <c r="A198" s="230"/>
      <c r="B198" s="247"/>
      <c r="C198" s="246" t="s">
        <v>315</v>
      </c>
      <c r="D198" s="231">
        <f>SUM(D197:D197)</f>
        <v>112435</v>
      </c>
      <c r="E198" s="232">
        <f>SUM(E195:E197)</f>
        <v>205303</v>
      </c>
      <c r="F198" s="265">
        <f>SUM(F197:F197)</f>
        <v>32363</v>
      </c>
      <c r="G198" s="36">
        <f>F198/E198*100</f>
        <v>15.763530001997047</v>
      </c>
      <c r="O198" s="84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29" customFormat="1" ht="12.75">
      <c r="A199" s="16"/>
      <c r="B199" s="69"/>
      <c r="C199" s="234"/>
      <c r="D199" s="235"/>
      <c r="E199" s="236"/>
      <c r="F199" s="237"/>
      <c r="G199" s="31"/>
      <c r="H199" s="138"/>
      <c r="O199" s="84"/>
      <c r="P199" s="84"/>
      <c r="Q199" s="84"/>
      <c r="R199" s="84"/>
      <c r="S199" s="84" t="s">
        <v>164</v>
      </c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</row>
    <row r="200" spans="1:256" s="132" customFormat="1" ht="12.75">
      <c r="A200" s="239"/>
      <c r="B200" s="249"/>
      <c r="C200" s="248" t="s">
        <v>316</v>
      </c>
      <c r="D200" s="240">
        <f>D198+D190</f>
        <v>416548</v>
      </c>
      <c r="E200" s="241">
        <f>E198+E190</f>
        <v>479598</v>
      </c>
      <c r="F200" s="242">
        <f>F198+F190</f>
        <v>158985</v>
      </c>
      <c r="G200" s="10">
        <f>F200/E200*100</f>
        <v>33.149637821675654</v>
      </c>
      <c r="H200" s="138"/>
      <c r="I200" s="29"/>
      <c r="J200" s="29"/>
      <c r="K200" s="29"/>
      <c r="L200" s="29"/>
      <c r="M200" s="29"/>
      <c r="N200" s="29"/>
      <c r="O200" s="84"/>
      <c r="P200" s="84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5:6" ht="12.75">
      <c r="E201" s="172"/>
      <c r="F201" s="84"/>
    </row>
    <row r="202" spans="1:256" s="29" customFormat="1" ht="15.75">
      <c r="A202" s="74" t="s">
        <v>49</v>
      </c>
      <c r="D202" s="84"/>
      <c r="E202" s="84"/>
      <c r="F202" s="84"/>
      <c r="O202" s="84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2:256" s="29" customFormat="1" ht="12.75">
      <c r="B203"/>
      <c r="C203"/>
      <c r="D203" s="15"/>
      <c r="E203" s="15"/>
      <c r="F203" s="84"/>
      <c r="G203"/>
      <c r="O203" s="8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29" customFormat="1" ht="12.75">
      <c r="A204" s="65" t="s">
        <v>37</v>
      </c>
      <c r="B204"/>
      <c r="C204"/>
      <c r="D204" s="15"/>
      <c r="E204" s="15"/>
      <c r="F204" s="84"/>
      <c r="G204"/>
      <c r="O204" s="84"/>
      <c r="P204" s="15"/>
      <c r="Q204" s="15"/>
      <c r="R204" s="15"/>
      <c r="S204" s="15"/>
      <c r="T204" s="15"/>
      <c r="U204" s="15"/>
      <c r="V204" s="15"/>
      <c r="W204" s="172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2:256" s="29" customFormat="1" ht="12.75">
      <c r="B205"/>
      <c r="C205"/>
      <c r="D205" s="15"/>
      <c r="E205" s="15"/>
      <c r="F205" s="84"/>
      <c r="G205"/>
      <c r="O205" s="84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29" customFormat="1" ht="25.5">
      <c r="A206" s="7" t="s">
        <v>11</v>
      </c>
      <c r="B206" s="7" t="s">
        <v>12</v>
      </c>
      <c r="C206" s="5" t="s">
        <v>13</v>
      </c>
      <c r="D206" s="52" t="s">
        <v>126</v>
      </c>
      <c r="E206" s="59" t="s">
        <v>127</v>
      </c>
      <c r="F206" s="5" t="s">
        <v>2</v>
      </c>
      <c r="G206" s="51" t="s">
        <v>128</v>
      </c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29" customFormat="1" ht="12.75">
      <c r="A207" s="151">
        <v>60</v>
      </c>
      <c r="B207" s="151">
        <v>3719</v>
      </c>
      <c r="C207" s="152" t="s">
        <v>133</v>
      </c>
      <c r="D207" s="191">
        <v>30</v>
      </c>
      <c r="E207" s="192">
        <v>30</v>
      </c>
      <c r="F207" s="307">
        <v>0</v>
      </c>
      <c r="G207" s="361">
        <f aca="true" t="shared" si="9" ref="G207:G213">F207/E207*100</f>
        <v>0</v>
      </c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151">
        <v>60</v>
      </c>
      <c r="B208" s="151">
        <v>3727</v>
      </c>
      <c r="C208" s="152" t="s">
        <v>407</v>
      </c>
      <c r="D208" s="191">
        <v>0</v>
      </c>
      <c r="E208" s="378">
        <v>2350</v>
      </c>
      <c r="F208" s="307">
        <v>0</v>
      </c>
      <c r="G208" s="361">
        <f t="shared" si="9"/>
        <v>0</v>
      </c>
      <c r="O208" s="8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29" customFormat="1" ht="12.75">
      <c r="A209" s="146" t="s">
        <v>50</v>
      </c>
      <c r="B209" s="147">
        <v>3729</v>
      </c>
      <c r="C209" s="150" t="s">
        <v>143</v>
      </c>
      <c r="D209" s="192">
        <v>100</v>
      </c>
      <c r="E209" s="187">
        <v>100</v>
      </c>
      <c r="F209" s="432">
        <v>0</v>
      </c>
      <c r="G209" s="361">
        <f t="shared" si="9"/>
        <v>0</v>
      </c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12.75">
      <c r="A210" s="146" t="s">
        <v>50</v>
      </c>
      <c r="B210" s="147">
        <v>3741</v>
      </c>
      <c r="C210" s="150" t="s">
        <v>145</v>
      </c>
      <c r="D210" s="192">
        <v>150</v>
      </c>
      <c r="E210" s="187">
        <v>1021</v>
      </c>
      <c r="F210" s="432">
        <v>881</v>
      </c>
      <c r="G210" s="361">
        <f t="shared" si="9"/>
        <v>86.28795298726737</v>
      </c>
      <c r="O210" s="84"/>
      <c r="P210" s="222"/>
      <c r="Q210" s="15"/>
      <c r="R210" s="15"/>
      <c r="S210" s="15"/>
      <c r="T210" s="15"/>
      <c r="U210" s="15"/>
      <c r="V210" s="15"/>
      <c r="W210" s="172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46" t="s">
        <v>50</v>
      </c>
      <c r="B211" s="147">
        <v>3742</v>
      </c>
      <c r="C211" s="150" t="s">
        <v>144</v>
      </c>
      <c r="D211" s="192">
        <v>4500</v>
      </c>
      <c r="E211" s="187">
        <v>4500</v>
      </c>
      <c r="F211" s="432">
        <v>91</v>
      </c>
      <c r="G211" s="361">
        <f t="shared" si="9"/>
        <v>2.022222222222222</v>
      </c>
      <c r="H211" s="186">
        <f>G211/F211*100</f>
        <v>2.2222222222222223</v>
      </c>
      <c r="I211" s="186">
        <f>H211/G211*100</f>
        <v>109.8901098901099</v>
      </c>
      <c r="J211" s="186">
        <f aca="true" t="shared" si="10" ref="J211:O211">I211/H211*100</f>
        <v>4945.054945054945</v>
      </c>
      <c r="K211" s="186">
        <f t="shared" si="10"/>
        <v>4500</v>
      </c>
      <c r="L211" s="186">
        <f t="shared" si="10"/>
        <v>91</v>
      </c>
      <c r="M211" s="186">
        <f t="shared" si="10"/>
        <v>2.022222222222222</v>
      </c>
      <c r="N211" s="186">
        <f t="shared" si="10"/>
        <v>2.2222222222222223</v>
      </c>
      <c r="O211" s="186">
        <f t="shared" si="10"/>
        <v>109.8901098901099</v>
      </c>
      <c r="P211" s="217"/>
      <c r="Q211" s="15"/>
      <c r="R211" s="15"/>
      <c r="S211" s="15"/>
      <c r="T211" s="15"/>
      <c r="U211" s="15"/>
      <c r="V211" s="15"/>
      <c r="W211" s="172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3" ht="25.5">
      <c r="A212" s="166" t="s">
        <v>50</v>
      </c>
      <c r="B212" s="161">
        <v>3749</v>
      </c>
      <c r="C212" s="162" t="s">
        <v>146</v>
      </c>
      <c r="D212" s="200">
        <v>20</v>
      </c>
      <c r="E212" s="198">
        <v>20</v>
      </c>
      <c r="F212" s="373">
        <v>0</v>
      </c>
      <c r="G212" s="395">
        <f t="shared" si="9"/>
        <v>0</v>
      </c>
      <c r="W212" s="172"/>
    </row>
    <row r="213" spans="1:7" ht="12.75">
      <c r="A213" s="166" t="s">
        <v>50</v>
      </c>
      <c r="B213" s="161">
        <v>3773</v>
      </c>
      <c r="C213" s="162" t="s">
        <v>359</v>
      </c>
      <c r="D213" s="200">
        <v>0</v>
      </c>
      <c r="E213" s="198">
        <v>177</v>
      </c>
      <c r="F213" s="373">
        <v>52</v>
      </c>
      <c r="G213" s="361">
        <f t="shared" si="9"/>
        <v>29.37853107344633</v>
      </c>
    </row>
    <row r="214" spans="1:7" ht="12.75">
      <c r="A214" s="146" t="s">
        <v>50</v>
      </c>
      <c r="B214" s="147">
        <v>3792</v>
      </c>
      <c r="C214" s="150" t="s">
        <v>51</v>
      </c>
      <c r="D214" s="192">
        <v>100</v>
      </c>
      <c r="E214" s="187">
        <v>100</v>
      </c>
      <c r="F214" s="432">
        <v>35</v>
      </c>
      <c r="G214" s="186">
        <f>F214/E214*100</f>
        <v>35</v>
      </c>
    </row>
    <row r="215" spans="1:7" ht="12.75" customHeight="1">
      <c r="A215" s="146" t="s">
        <v>50</v>
      </c>
      <c r="B215" s="147">
        <v>3799</v>
      </c>
      <c r="C215" s="150" t="s">
        <v>52</v>
      </c>
      <c r="D215" s="192">
        <v>300</v>
      </c>
      <c r="E215" s="187">
        <v>300</v>
      </c>
      <c r="F215" s="432">
        <v>0</v>
      </c>
      <c r="G215" s="186">
        <f>F215/E215*100</f>
        <v>0</v>
      </c>
    </row>
    <row r="216" spans="1:14" s="84" customFormat="1" ht="12.75">
      <c r="A216" s="230"/>
      <c r="B216" s="247"/>
      <c r="C216" s="246" t="s">
        <v>314</v>
      </c>
      <c r="D216" s="231">
        <f>SUM(D207:D215)</f>
        <v>5200</v>
      </c>
      <c r="E216" s="232">
        <f>SUM(E207:E215)</f>
        <v>8598</v>
      </c>
      <c r="F216" s="265">
        <f>SUM(F207:F215)</f>
        <v>1059</v>
      </c>
      <c r="G216" s="131">
        <f>F216/E216*100</f>
        <v>12.31681786461968</v>
      </c>
      <c r="H216" s="29"/>
      <c r="I216" s="29"/>
      <c r="J216" s="29"/>
      <c r="K216" s="29"/>
      <c r="L216" s="29"/>
      <c r="M216" s="29"/>
      <c r="N216" s="29"/>
    </row>
    <row r="217" spans="1:14" s="84" customFormat="1" ht="12.75">
      <c r="A217" s="16"/>
      <c r="B217" s="69"/>
      <c r="C217" s="234"/>
      <c r="D217" s="235"/>
      <c r="E217" s="236"/>
      <c r="F217" s="237"/>
      <c r="G217" s="238"/>
      <c r="H217" s="29"/>
      <c r="I217" s="29"/>
      <c r="J217" s="29"/>
      <c r="K217" s="29"/>
      <c r="L217" s="29"/>
      <c r="M217" s="29"/>
      <c r="N217" s="29"/>
    </row>
    <row r="218" spans="1:256" s="29" customFormat="1" ht="12.75">
      <c r="A218" s="239"/>
      <c r="B218" s="249"/>
      <c r="C218" s="248" t="s">
        <v>316</v>
      </c>
      <c r="D218" s="240">
        <f>D216</f>
        <v>5200</v>
      </c>
      <c r="E218" s="241">
        <f>E216</f>
        <v>8598</v>
      </c>
      <c r="F218" s="242">
        <f>F216</f>
        <v>1059</v>
      </c>
      <c r="G218" s="10">
        <f>F218/E218*100</f>
        <v>12.31681786461968</v>
      </c>
      <c r="H218" s="138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  <c r="IU218" s="84"/>
      <c r="IV218" s="84"/>
    </row>
    <row r="219" spans="1:256" s="29" customFormat="1" ht="12.75">
      <c r="A219" s="16"/>
      <c r="B219" s="69"/>
      <c r="C219" s="234"/>
      <c r="D219" s="235"/>
      <c r="E219" s="236"/>
      <c r="F219" s="237"/>
      <c r="G219" s="31"/>
      <c r="H219" s="138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</row>
    <row r="220" spans="1:256" s="29" customFormat="1" ht="15.75">
      <c r="A220" s="74" t="s">
        <v>248</v>
      </c>
      <c r="D220" s="84"/>
      <c r="E220" s="84"/>
      <c r="F220" s="84"/>
      <c r="O220" s="8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2:256" s="29" customFormat="1" ht="12.75">
      <c r="B221"/>
      <c r="C221"/>
      <c r="D221" s="15"/>
      <c r="E221" s="15"/>
      <c r="F221" s="15"/>
      <c r="G221"/>
      <c r="O221" s="8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15" ht="13.5" customHeight="1">
      <c r="A222" s="65" t="s">
        <v>37</v>
      </c>
      <c r="O222" s="84"/>
    </row>
    <row r="223" ht="12" customHeight="1">
      <c r="O223" s="84"/>
    </row>
    <row r="224" spans="1:15" ht="25.5" customHeight="1">
      <c r="A224" s="7" t="s">
        <v>11</v>
      </c>
      <c r="B224" s="7" t="s">
        <v>12</v>
      </c>
      <c r="C224" s="5" t="s">
        <v>13</v>
      </c>
      <c r="D224" s="52" t="s">
        <v>126</v>
      </c>
      <c r="E224" s="59" t="s">
        <v>127</v>
      </c>
      <c r="F224" s="5" t="s">
        <v>2</v>
      </c>
      <c r="G224" s="51" t="s">
        <v>128</v>
      </c>
      <c r="O224" s="84"/>
    </row>
    <row r="225" spans="1:15" ht="13.5" customHeight="1">
      <c r="A225" s="146" t="s">
        <v>53</v>
      </c>
      <c r="B225" s="147">
        <v>3635</v>
      </c>
      <c r="C225" s="150" t="s">
        <v>54</v>
      </c>
      <c r="D225" s="192">
        <v>300</v>
      </c>
      <c r="E225" s="187">
        <v>300</v>
      </c>
      <c r="F225" s="432">
        <v>0</v>
      </c>
      <c r="G225" s="36">
        <f>F225/E225*100</f>
        <v>0</v>
      </c>
      <c r="O225" s="84"/>
    </row>
    <row r="226" spans="1:7" ht="12.75">
      <c r="A226" s="230"/>
      <c r="B226" s="247"/>
      <c r="C226" s="246" t="s">
        <v>314</v>
      </c>
      <c r="D226" s="231">
        <f>D225</f>
        <v>300</v>
      </c>
      <c r="E226" s="232">
        <f>E225</f>
        <v>300</v>
      </c>
      <c r="F226" s="265">
        <f>F225</f>
        <v>0</v>
      </c>
      <c r="G226" s="123">
        <f>F226/E226*100</f>
        <v>0</v>
      </c>
    </row>
    <row r="227" spans="1:7" ht="12.75">
      <c r="A227" s="16"/>
      <c r="B227" s="69"/>
      <c r="C227" s="234"/>
      <c r="D227" s="235"/>
      <c r="E227" s="236"/>
      <c r="F227" s="237"/>
      <c r="G227" s="31"/>
    </row>
    <row r="228" spans="1:6" ht="12.75">
      <c r="A228" s="78" t="s">
        <v>38</v>
      </c>
      <c r="D228" s="84"/>
      <c r="E228" s="84"/>
      <c r="F228" s="84"/>
    </row>
    <row r="229" spans="2:256" s="29" customFormat="1" ht="12.75">
      <c r="B229"/>
      <c r="C229"/>
      <c r="D229" s="84"/>
      <c r="E229" s="84"/>
      <c r="F229" s="84"/>
      <c r="G229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7" ht="25.5">
      <c r="A230" s="7" t="s">
        <v>11</v>
      </c>
      <c r="B230" s="7" t="s">
        <v>12</v>
      </c>
      <c r="C230" s="5" t="s">
        <v>13</v>
      </c>
      <c r="D230" s="52" t="s">
        <v>126</v>
      </c>
      <c r="E230" s="59" t="s">
        <v>127</v>
      </c>
      <c r="F230" s="5" t="s">
        <v>2</v>
      </c>
      <c r="G230" s="51" t="s">
        <v>128</v>
      </c>
    </row>
    <row r="231" spans="1:7" ht="12.75">
      <c r="A231" s="146" t="s">
        <v>53</v>
      </c>
      <c r="B231" s="147">
        <v>3635</v>
      </c>
      <c r="C231" s="150" t="s">
        <v>54</v>
      </c>
      <c r="D231" s="192">
        <v>1428</v>
      </c>
      <c r="E231" s="187">
        <v>1428</v>
      </c>
      <c r="F231" s="432">
        <v>0</v>
      </c>
      <c r="G231" s="36">
        <f>F231/E231*100</f>
        <v>0</v>
      </c>
    </row>
    <row r="232" spans="1:7" ht="12.75">
      <c r="A232" s="230"/>
      <c r="B232" s="247"/>
      <c r="C232" s="246" t="s">
        <v>315</v>
      </c>
      <c r="D232" s="231">
        <f>D231</f>
        <v>1428</v>
      </c>
      <c r="E232" s="232">
        <f>E231</f>
        <v>1428</v>
      </c>
      <c r="F232" s="265">
        <f>F231</f>
        <v>0</v>
      </c>
      <c r="G232" s="36">
        <f>F232/E232*100</f>
        <v>0</v>
      </c>
    </row>
    <row r="233" spans="1:7" ht="12.75">
      <c r="A233" s="16"/>
      <c r="B233" s="69"/>
      <c r="C233" s="234"/>
      <c r="D233" s="235"/>
      <c r="E233" s="236"/>
      <c r="F233" s="237"/>
      <c r="G233" s="238"/>
    </row>
    <row r="234" spans="1:256" s="132" customFormat="1" ht="12.75">
      <c r="A234" s="239"/>
      <c r="B234" s="249"/>
      <c r="C234" s="248" t="s">
        <v>316</v>
      </c>
      <c r="D234" s="240">
        <f>D226+D232</f>
        <v>1728</v>
      </c>
      <c r="E234" s="241">
        <f>E226+E232</f>
        <v>1728</v>
      </c>
      <c r="F234" s="242">
        <f>F226+F232</f>
        <v>0</v>
      </c>
      <c r="G234" s="27">
        <f>F234/E234*100</f>
        <v>0</v>
      </c>
      <c r="H234" s="138"/>
      <c r="I234" s="29"/>
      <c r="J234" s="29"/>
      <c r="K234" s="29"/>
      <c r="L234" s="29"/>
      <c r="M234" s="29"/>
      <c r="N234" s="29"/>
      <c r="O234" s="84"/>
      <c r="P234" s="84"/>
      <c r="Q234" s="172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ht="12.75">
      <c r="D235" s="84"/>
    </row>
    <row r="236" spans="1:256" s="29" customFormat="1" ht="15.75">
      <c r="A236" s="74" t="s">
        <v>247</v>
      </c>
      <c r="D236" s="84"/>
      <c r="E236" s="84"/>
      <c r="F236" s="84"/>
      <c r="O236" s="8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2:256" s="29" customFormat="1" ht="12.75">
      <c r="B237"/>
      <c r="C237"/>
      <c r="D237" s="15"/>
      <c r="E237" s="15"/>
      <c r="F237" s="15"/>
      <c r="G237"/>
      <c r="O237" s="8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2.75">
      <c r="A238" s="65" t="s">
        <v>37</v>
      </c>
      <c r="B238"/>
      <c r="C238"/>
      <c r="D238" s="15"/>
      <c r="E238" s="15"/>
      <c r="F238" s="15"/>
      <c r="G238"/>
      <c r="O238" s="8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2:256" s="29" customFormat="1" ht="12.75">
      <c r="B239"/>
      <c r="C239"/>
      <c r="D239" s="15"/>
      <c r="E239" s="15"/>
      <c r="F239" s="15"/>
      <c r="G239"/>
      <c r="O239" s="8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25.5">
      <c r="A240" s="7" t="s">
        <v>11</v>
      </c>
      <c r="B240" s="7" t="s">
        <v>12</v>
      </c>
      <c r="C240" s="5" t="s">
        <v>13</v>
      </c>
      <c r="D240" s="52" t="s">
        <v>126</v>
      </c>
      <c r="E240" s="59" t="s">
        <v>127</v>
      </c>
      <c r="F240" s="5" t="s">
        <v>2</v>
      </c>
      <c r="G240" s="51" t="s">
        <v>128</v>
      </c>
      <c r="O240" s="84"/>
      <c r="P240" s="15"/>
      <c r="Q240" s="15"/>
      <c r="R240" s="172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12.75">
      <c r="A241" s="146" t="s">
        <v>55</v>
      </c>
      <c r="B241" s="147">
        <v>2212</v>
      </c>
      <c r="C241" s="150" t="s">
        <v>320</v>
      </c>
      <c r="D241" s="192">
        <v>548240</v>
      </c>
      <c r="E241" s="187">
        <v>548570</v>
      </c>
      <c r="F241" s="432">
        <v>301447</v>
      </c>
      <c r="G241" s="36">
        <f>F241/E241*100</f>
        <v>54.95141914432069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2.75">
      <c r="A242" s="146" t="s">
        <v>55</v>
      </c>
      <c r="B242" s="147">
        <v>2221</v>
      </c>
      <c r="C242" s="150" t="s">
        <v>344</v>
      </c>
      <c r="D242" s="192">
        <v>259760</v>
      </c>
      <c r="E242" s="372">
        <v>259787</v>
      </c>
      <c r="F242" s="432">
        <v>120182</v>
      </c>
      <c r="G242" s="36">
        <f>F242/E242*100</f>
        <v>46.261745198951445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12.75">
      <c r="A243" s="146" t="s">
        <v>55</v>
      </c>
      <c r="B243" s="147">
        <v>2223</v>
      </c>
      <c r="C243" s="150" t="s">
        <v>514</v>
      </c>
      <c r="D243" s="192">
        <v>0</v>
      </c>
      <c r="E243" s="372">
        <v>12</v>
      </c>
      <c r="F243" s="432">
        <v>6</v>
      </c>
      <c r="G243" s="36">
        <f>F243/E243*100</f>
        <v>50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46" t="s">
        <v>55</v>
      </c>
      <c r="B244" s="147">
        <v>2242</v>
      </c>
      <c r="C244" s="150" t="s">
        <v>147</v>
      </c>
      <c r="D244" s="192">
        <v>247303</v>
      </c>
      <c r="E244" s="187">
        <v>247303</v>
      </c>
      <c r="F244" s="432">
        <v>123640</v>
      </c>
      <c r="G244" s="36">
        <f>F244/E244*100</f>
        <v>49.995349834009296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7" ht="12.75">
      <c r="A245" s="230"/>
      <c r="B245" s="247"/>
      <c r="C245" s="246" t="s">
        <v>314</v>
      </c>
      <c r="D245" s="231">
        <f>SUM(D241:D244)</f>
        <v>1055303</v>
      </c>
      <c r="E245" s="232">
        <f>SUM(E241:E244)</f>
        <v>1055672</v>
      </c>
      <c r="F245" s="265">
        <f>SUM(F241:F244)</f>
        <v>545275</v>
      </c>
      <c r="G245" s="123">
        <f>F245/E245*100</f>
        <v>51.65193355511939</v>
      </c>
    </row>
    <row r="246" spans="1:7" ht="12.75">
      <c r="A246" s="16"/>
      <c r="B246" s="69"/>
      <c r="C246" s="234"/>
      <c r="D246" s="235"/>
      <c r="E246" s="236"/>
      <c r="F246" s="237"/>
      <c r="G246" s="31"/>
    </row>
    <row r="247" spans="1:7" ht="12.75">
      <c r="A247" s="65" t="s">
        <v>276</v>
      </c>
      <c r="D247" s="71"/>
      <c r="E247" s="72"/>
      <c r="F247" s="54"/>
      <c r="G247" s="73"/>
    </row>
    <row r="248" spans="1:7" ht="12.75">
      <c r="A248" s="16"/>
      <c r="B248" s="69"/>
      <c r="C248" s="70"/>
      <c r="D248" s="71"/>
      <c r="E248" s="72"/>
      <c r="F248" s="54"/>
      <c r="G248" s="73"/>
    </row>
    <row r="249" spans="1:7" ht="25.5">
      <c r="A249" s="7" t="s">
        <v>11</v>
      </c>
      <c r="B249" s="7" t="s">
        <v>12</v>
      </c>
      <c r="C249" s="5" t="s">
        <v>13</v>
      </c>
      <c r="D249" s="52" t="s">
        <v>126</v>
      </c>
      <c r="E249" s="59" t="s">
        <v>127</v>
      </c>
      <c r="F249" s="5" t="s">
        <v>2</v>
      </c>
      <c r="G249" s="51" t="s">
        <v>128</v>
      </c>
    </row>
    <row r="250" spans="1:7" ht="12.75">
      <c r="A250" s="146" t="s">
        <v>55</v>
      </c>
      <c r="B250" s="147">
        <v>2212</v>
      </c>
      <c r="C250" s="150" t="s">
        <v>320</v>
      </c>
      <c r="D250" s="192">
        <v>1000</v>
      </c>
      <c r="E250" s="187">
        <v>1000</v>
      </c>
      <c r="F250" s="432">
        <v>0</v>
      </c>
      <c r="G250" s="186">
        <f>F250/E250*100</f>
        <v>0</v>
      </c>
    </row>
    <row r="251" spans="1:7" ht="12.75" customHeight="1" hidden="1">
      <c r="A251" s="572" t="s">
        <v>290</v>
      </c>
      <c r="B251" s="572"/>
      <c r="C251" s="572"/>
      <c r="D251" s="71"/>
      <c r="E251" s="72"/>
      <c r="F251" s="468"/>
      <c r="G251" s="73"/>
    </row>
    <row r="252" spans="1:7" ht="12.75">
      <c r="A252" s="230"/>
      <c r="B252" s="247"/>
      <c r="C252" s="246" t="s">
        <v>315</v>
      </c>
      <c r="D252" s="231">
        <f>SUM(D250:D250)</f>
        <v>1000</v>
      </c>
      <c r="E252" s="232">
        <f>SUM(E250:E250)</f>
        <v>1000</v>
      </c>
      <c r="F252" s="265">
        <f>SUM(F250:F250)</f>
        <v>0</v>
      </c>
      <c r="G252" s="131">
        <f>F252/E252*100</f>
        <v>0</v>
      </c>
    </row>
    <row r="253" spans="1:7" ht="12.75">
      <c r="A253" s="16"/>
      <c r="B253" s="229"/>
      <c r="C253" s="229"/>
      <c r="D253" s="71"/>
      <c r="E253" s="72"/>
      <c r="F253" s="54"/>
      <c r="G253" s="73"/>
    </row>
    <row r="254" spans="1:256" s="132" customFormat="1" ht="12.75">
      <c r="A254" s="239"/>
      <c r="B254" s="249"/>
      <c r="C254" s="248" t="s">
        <v>316</v>
      </c>
      <c r="D254" s="240">
        <f>D245+D252</f>
        <v>1056303</v>
      </c>
      <c r="E254" s="241">
        <f>E245+E252</f>
        <v>1056672</v>
      </c>
      <c r="F254" s="242">
        <f>F245+F252</f>
        <v>545275</v>
      </c>
      <c r="G254" s="10">
        <f>F254/E254*100</f>
        <v>51.6030518457951</v>
      </c>
      <c r="H254" s="138"/>
      <c r="I254" s="29"/>
      <c r="J254" s="29"/>
      <c r="K254" s="29"/>
      <c r="L254" s="29"/>
      <c r="M254" s="29"/>
      <c r="N254" s="29"/>
      <c r="O254" s="84"/>
      <c r="P254" s="84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9" customFormat="1" ht="12.75">
      <c r="A255" s="16"/>
      <c r="B255" s="69"/>
      <c r="C255" s="234"/>
      <c r="D255" s="235"/>
      <c r="E255" s="236"/>
      <c r="F255" s="237"/>
      <c r="G255" s="31"/>
      <c r="H255" s="138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  <c r="IU255" s="84"/>
      <c r="IV255" s="84"/>
    </row>
    <row r="256" spans="1:256" s="29" customFormat="1" ht="15.75">
      <c r="A256" s="74" t="s">
        <v>56</v>
      </c>
      <c r="D256" s="84"/>
      <c r="E256" s="84"/>
      <c r="F256" s="84"/>
      <c r="O256" s="8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2:256" s="29" customFormat="1" ht="12.75">
      <c r="B257"/>
      <c r="C257"/>
      <c r="D257" s="15"/>
      <c r="E257" s="15"/>
      <c r="F257" s="15"/>
      <c r="G257"/>
      <c r="O257" s="8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2.75">
      <c r="A258" s="65" t="s">
        <v>37</v>
      </c>
      <c r="B258"/>
      <c r="C258"/>
      <c r="D258" s="15"/>
      <c r="E258" s="15"/>
      <c r="F258" s="15"/>
      <c r="G258"/>
      <c r="O258" s="8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2:256" s="29" customFormat="1" ht="12.75">
      <c r="B259"/>
      <c r="C259"/>
      <c r="D259" s="15"/>
      <c r="E259" s="15"/>
      <c r="F259" s="15"/>
      <c r="G259"/>
      <c r="O259" s="8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25.5">
      <c r="A260" s="7" t="s">
        <v>11</v>
      </c>
      <c r="B260" s="7" t="s">
        <v>12</v>
      </c>
      <c r="C260" s="5" t="s">
        <v>13</v>
      </c>
      <c r="D260" s="52" t="s">
        <v>126</v>
      </c>
      <c r="E260" s="59" t="s">
        <v>127</v>
      </c>
      <c r="F260" s="5" t="s">
        <v>2</v>
      </c>
      <c r="G260" s="51" t="s">
        <v>128</v>
      </c>
      <c r="O260" s="8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166" t="s">
        <v>388</v>
      </c>
      <c r="B261" s="161">
        <v>4311</v>
      </c>
      <c r="C261" s="167" t="s">
        <v>142</v>
      </c>
      <c r="D261" s="341">
        <v>52154</v>
      </c>
      <c r="E261" s="342">
        <v>54042</v>
      </c>
      <c r="F261" s="396">
        <v>26081</v>
      </c>
      <c r="G261" s="202">
        <f aca="true" t="shared" si="11" ref="G261:G269">F261/E261*100</f>
        <v>48.260612116501974</v>
      </c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30" customHeight="1">
      <c r="A262" s="166" t="s">
        <v>388</v>
      </c>
      <c r="B262" s="161">
        <v>4313</v>
      </c>
      <c r="C262" s="150" t="s">
        <v>57</v>
      </c>
      <c r="D262" s="200">
        <v>86060</v>
      </c>
      <c r="E262" s="198">
        <v>89487</v>
      </c>
      <c r="F262" s="373">
        <v>43200</v>
      </c>
      <c r="G262" s="201">
        <f t="shared" si="11"/>
        <v>48.27516846022327</v>
      </c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12.75">
      <c r="A263" s="146" t="s">
        <v>388</v>
      </c>
      <c r="B263" s="147">
        <v>4314</v>
      </c>
      <c r="C263" s="150" t="s">
        <v>170</v>
      </c>
      <c r="D263" s="192">
        <v>15555</v>
      </c>
      <c r="E263" s="187">
        <v>15555</v>
      </c>
      <c r="F263" s="372">
        <v>0</v>
      </c>
      <c r="G263" s="201">
        <f t="shared" si="11"/>
        <v>0</v>
      </c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12.75">
      <c r="A264" s="146" t="s">
        <v>388</v>
      </c>
      <c r="B264" s="147">
        <v>4316</v>
      </c>
      <c r="C264" s="150" t="s">
        <v>134</v>
      </c>
      <c r="D264" s="192">
        <v>155191</v>
      </c>
      <c r="E264" s="187">
        <v>160796</v>
      </c>
      <c r="F264" s="372">
        <v>74331</v>
      </c>
      <c r="G264" s="193">
        <f t="shared" si="11"/>
        <v>46.226896191447544</v>
      </c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12.75">
      <c r="A265" s="146" t="s">
        <v>388</v>
      </c>
      <c r="B265" s="147">
        <v>4323</v>
      </c>
      <c r="C265" s="150" t="s">
        <v>171</v>
      </c>
      <c r="D265" s="192">
        <v>2040</v>
      </c>
      <c r="E265" s="187">
        <v>2040</v>
      </c>
      <c r="F265" s="372">
        <v>0</v>
      </c>
      <c r="G265" s="193">
        <f>F265/E265*100</f>
        <v>0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46" t="s">
        <v>388</v>
      </c>
      <c r="B266" s="147">
        <v>4332</v>
      </c>
      <c r="C266" s="150" t="s">
        <v>282</v>
      </c>
      <c r="D266" s="192">
        <v>1360</v>
      </c>
      <c r="E266" s="187">
        <v>1360</v>
      </c>
      <c r="F266" s="372">
        <v>363</v>
      </c>
      <c r="G266" s="193">
        <f t="shared" si="11"/>
        <v>26.691176470588236</v>
      </c>
      <c r="O266" s="84" t="s">
        <v>260</v>
      </c>
      <c r="P266" s="172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7" ht="25.5">
      <c r="A267" s="166" t="s">
        <v>388</v>
      </c>
      <c r="B267" s="161">
        <v>4339</v>
      </c>
      <c r="C267" s="150" t="s">
        <v>58</v>
      </c>
      <c r="D267" s="200">
        <v>4614</v>
      </c>
      <c r="E267" s="198">
        <v>5076</v>
      </c>
      <c r="F267" s="373">
        <v>2385</v>
      </c>
      <c r="G267" s="201">
        <f t="shared" si="11"/>
        <v>46.98581560283688</v>
      </c>
    </row>
    <row r="268" spans="1:7" ht="25.5">
      <c r="A268" s="166" t="s">
        <v>388</v>
      </c>
      <c r="B268" s="161">
        <v>4399</v>
      </c>
      <c r="C268" s="150" t="s">
        <v>59</v>
      </c>
      <c r="D268" s="200">
        <v>2400</v>
      </c>
      <c r="E268" s="198">
        <v>1415</v>
      </c>
      <c r="F268" s="373">
        <v>61</v>
      </c>
      <c r="G268" s="201">
        <f t="shared" si="11"/>
        <v>4.31095406360424</v>
      </c>
    </row>
    <row r="269" spans="1:7" ht="12.75">
      <c r="A269" s="230"/>
      <c r="B269" s="247"/>
      <c r="C269" s="246" t="s">
        <v>314</v>
      </c>
      <c r="D269" s="231">
        <f>SUM(D261:D268)</f>
        <v>319374</v>
      </c>
      <c r="E269" s="232">
        <f>SUM(E261:E268)</f>
        <v>329771</v>
      </c>
      <c r="F269" s="265">
        <f>SUM(F261:F268)</f>
        <v>146421</v>
      </c>
      <c r="G269" s="218">
        <f t="shared" si="11"/>
        <v>44.400811472203436</v>
      </c>
    </row>
    <row r="270" spans="1:7" ht="12.75" customHeight="1" hidden="1">
      <c r="A270" s="590" t="s">
        <v>292</v>
      </c>
      <c r="B270" s="590"/>
      <c r="C270" s="590"/>
      <c r="F270" s="84"/>
      <c r="G270" s="15"/>
    </row>
    <row r="271" spans="1:7" ht="12.75" customHeight="1" hidden="1">
      <c r="A271" s="573" t="s">
        <v>291</v>
      </c>
      <c r="B271" s="573"/>
      <c r="C271" s="573"/>
      <c r="F271" s="84"/>
      <c r="G271" s="15"/>
    </row>
    <row r="272" spans="1:7" ht="12.75" customHeight="1" hidden="1">
      <c r="A272" s="573" t="s">
        <v>293</v>
      </c>
      <c r="B272" s="573"/>
      <c r="C272" s="573"/>
      <c r="F272" s="84"/>
      <c r="G272" s="15"/>
    </row>
    <row r="273" spans="1:7" ht="12.75" customHeight="1">
      <c r="A273" s="68"/>
      <c r="B273" s="68"/>
      <c r="C273" s="68"/>
      <c r="F273" s="84"/>
      <c r="G273" s="15"/>
    </row>
    <row r="274" spans="1:7" ht="12.75" customHeight="1">
      <c r="A274" s="65" t="s">
        <v>276</v>
      </c>
      <c r="B274" s="68"/>
      <c r="C274" s="68"/>
      <c r="F274" s="84"/>
      <c r="G274" s="15"/>
    </row>
    <row r="275" spans="1:7" ht="12.75" customHeight="1">
      <c r="A275" s="68"/>
      <c r="B275" s="68"/>
      <c r="C275" s="68"/>
      <c r="F275" s="84"/>
      <c r="G275" s="15"/>
    </row>
    <row r="276" spans="1:7" ht="25.5" customHeight="1">
      <c r="A276" s="7" t="s">
        <v>11</v>
      </c>
      <c r="B276" s="7" t="s">
        <v>12</v>
      </c>
      <c r="C276" s="5" t="s">
        <v>13</v>
      </c>
      <c r="D276" s="52" t="s">
        <v>126</v>
      </c>
      <c r="E276" s="59" t="s">
        <v>127</v>
      </c>
      <c r="F276" s="5" t="s">
        <v>2</v>
      </c>
      <c r="G276" s="51" t="s">
        <v>128</v>
      </c>
    </row>
    <row r="277" spans="1:7" ht="12.75" customHeight="1">
      <c r="A277" s="146" t="s">
        <v>388</v>
      </c>
      <c r="B277" s="147">
        <v>4311</v>
      </c>
      <c r="C277" s="167" t="s">
        <v>142</v>
      </c>
      <c r="D277" s="192">
        <v>376</v>
      </c>
      <c r="E277" s="187">
        <v>376</v>
      </c>
      <c r="F277" s="432">
        <v>0</v>
      </c>
      <c r="G277" s="201">
        <f>F277/E277*100</f>
        <v>0</v>
      </c>
    </row>
    <row r="278" spans="1:7" ht="25.5" customHeight="1">
      <c r="A278" s="166" t="s">
        <v>388</v>
      </c>
      <c r="B278" s="161">
        <v>4313</v>
      </c>
      <c r="C278" s="150" t="s">
        <v>57</v>
      </c>
      <c r="D278" s="200">
        <v>346</v>
      </c>
      <c r="E278" s="200">
        <v>346</v>
      </c>
      <c r="F278" s="469">
        <v>0</v>
      </c>
      <c r="G278" s="201">
        <f>F278/E278*100</f>
        <v>0</v>
      </c>
    </row>
    <row r="279" spans="1:7" ht="12.75" customHeight="1">
      <c r="A279" s="146" t="s">
        <v>388</v>
      </c>
      <c r="B279" s="147">
        <v>4316</v>
      </c>
      <c r="C279" s="150" t="s">
        <v>134</v>
      </c>
      <c r="D279" s="192">
        <v>4242</v>
      </c>
      <c r="E279" s="187">
        <v>4242</v>
      </c>
      <c r="F279" s="432">
        <v>0</v>
      </c>
      <c r="G279" s="201">
        <f>F279/E279*100</f>
        <v>0</v>
      </c>
    </row>
    <row r="280" spans="1:7" ht="12.75" customHeight="1">
      <c r="A280" s="146" t="s">
        <v>388</v>
      </c>
      <c r="B280" s="147">
        <v>4339</v>
      </c>
      <c r="C280" s="150" t="s">
        <v>368</v>
      </c>
      <c r="D280" s="192">
        <v>250</v>
      </c>
      <c r="E280" s="187">
        <v>250</v>
      </c>
      <c r="F280" s="432">
        <v>0</v>
      </c>
      <c r="G280" s="201">
        <f>F280/E280*100</f>
        <v>0</v>
      </c>
    </row>
    <row r="281" spans="1:256" s="132" customFormat="1" ht="14.25" customHeight="1">
      <c r="A281" s="230"/>
      <c r="B281" s="247"/>
      <c r="C281" s="246" t="s">
        <v>315</v>
      </c>
      <c r="D281" s="231">
        <f>SUM(D277:D280)</f>
        <v>5214</v>
      </c>
      <c r="E281" s="232">
        <f>SUM(E277:E280)</f>
        <v>5214</v>
      </c>
      <c r="F281" s="265">
        <f>SUM(F277:F280)</f>
        <v>0</v>
      </c>
      <c r="G281" s="201">
        <f>F281/E281*100</f>
        <v>0</v>
      </c>
      <c r="H281" s="138"/>
      <c r="I281" s="29"/>
      <c r="J281" s="29"/>
      <c r="K281" s="29"/>
      <c r="L281" s="29"/>
      <c r="M281" s="29"/>
      <c r="N281" s="29"/>
      <c r="O281" s="84"/>
      <c r="P281" s="84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132" customFormat="1" ht="14.25" customHeight="1">
      <c r="A282" s="16"/>
      <c r="B282" s="69"/>
      <c r="C282" s="234"/>
      <c r="D282" s="235"/>
      <c r="E282" s="236"/>
      <c r="F282" s="298"/>
      <c r="G282" s="31"/>
      <c r="H282" s="138"/>
      <c r="I282" s="29"/>
      <c r="J282" s="29"/>
      <c r="K282" s="29"/>
      <c r="L282" s="29"/>
      <c r="M282" s="29"/>
      <c r="N282" s="29"/>
      <c r="O282" s="84"/>
      <c r="P282" s="84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32" customFormat="1" ht="14.25" customHeight="1">
      <c r="A283" s="239"/>
      <c r="B283" s="249"/>
      <c r="C283" s="248" t="s">
        <v>316</v>
      </c>
      <c r="D283" s="240">
        <f>D269+D281</f>
        <v>324588</v>
      </c>
      <c r="E283" s="241">
        <f>E269+E281</f>
        <v>334985</v>
      </c>
      <c r="F283" s="242">
        <f>F269+F281</f>
        <v>146421</v>
      </c>
      <c r="G283" s="10">
        <f>F283/E283*100</f>
        <v>43.709718345597565</v>
      </c>
      <c r="H283" s="138"/>
      <c r="I283" s="29"/>
      <c r="J283" s="29"/>
      <c r="K283" s="29"/>
      <c r="L283" s="29"/>
      <c r="M283" s="29"/>
      <c r="N283" s="29"/>
      <c r="O283" s="84"/>
      <c r="P283" s="84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12.75">
      <c r="A284" s="16"/>
      <c r="B284" s="69"/>
      <c r="C284" s="234"/>
      <c r="D284" s="235"/>
      <c r="E284" s="236"/>
      <c r="F284" s="298"/>
      <c r="G284" s="31"/>
      <c r="H284" s="138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84"/>
      <c r="GD284" s="84"/>
      <c r="GE284" s="84"/>
      <c r="GF284" s="84"/>
      <c r="GG284" s="84"/>
      <c r="GH284" s="84"/>
      <c r="GI284" s="84"/>
      <c r="GJ284" s="84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4"/>
      <c r="IS284" s="84"/>
      <c r="IT284" s="84"/>
      <c r="IU284" s="84"/>
      <c r="IV284" s="84"/>
    </row>
    <row r="285" spans="1:256" s="29" customFormat="1" ht="15.75">
      <c r="A285" s="74" t="s">
        <v>60</v>
      </c>
      <c r="D285" s="84"/>
      <c r="E285" s="84"/>
      <c r="F285" s="84"/>
      <c r="O285" s="84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9:15" ht="12.75">
      <c r="I286" s="29"/>
      <c r="O286" s="84"/>
    </row>
    <row r="287" spans="1:15" ht="12.75">
      <c r="A287" s="65" t="s">
        <v>37</v>
      </c>
      <c r="I287" s="29"/>
      <c r="O287" s="84"/>
    </row>
    <row r="288" spans="9:15" ht="12.75">
      <c r="I288" s="29"/>
      <c r="O288" s="84"/>
    </row>
    <row r="289" spans="1:15" ht="25.5">
      <c r="A289" s="7" t="s">
        <v>11</v>
      </c>
      <c r="B289" s="7" t="s">
        <v>12</v>
      </c>
      <c r="C289" s="5" t="s">
        <v>13</v>
      </c>
      <c r="D289" s="52" t="s">
        <v>126</v>
      </c>
      <c r="E289" s="59" t="s">
        <v>127</v>
      </c>
      <c r="F289" s="5" t="s">
        <v>2</v>
      </c>
      <c r="G289" s="51" t="s">
        <v>128</v>
      </c>
      <c r="I289" s="29"/>
      <c r="O289" s="84"/>
    </row>
    <row r="290" spans="1:15" ht="12.75">
      <c r="A290" s="283">
        <v>15</v>
      </c>
      <c r="B290" s="283">
        <v>5299</v>
      </c>
      <c r="C290" s="307" t="s">
        <v>469</v>
      </c>
      <c r="D290" s="282">
        <v>0</v>
      </c>
      <c r="E290" s="378">
        <v>245</v>
      </c>
      <c r="F290" s="307">
        <v>245</v>
      </c>
      <c r="G290" s="193">
        <f>F290/E290*100</f>
        <v>100</v>
      </c>
      <c r="I290" s="29"/>
      <c r="O290" s="84"/>
    </row>
    <row r="291" spans="1:15" ht="25.5">
      <c r="A291" s="166" t="s">
        <v>148</v>
      </c>
      <c r="B291" s="161">
        <v>5529</v>
      </c>
      <c r="C291" s="162" t="s">
        <v>149</v>
      </c>
      <c r="D291" s="200">
        <v>440</v>
      </c>
      <c r="E291" s="198">
        <v>440</v>
      </c>
      <c r="F291" s="373">
        <v>17</v>
      </c>
      <c r="G291" s="201">
        <f>F291/E291*100</f>
        <v>3.8636363636363633</v>
      </c>
      <c r="I291" s="29"/>
      <c r="O291" s="84"/>
    </row>
    <row r="292" spans="1:256" s="29" customFormat="1" ht="12.75">
      <c r="A292" s="166" t="s">
        <v>148</v>
      </c>
      <c r="B292" s="161">
        <v>5511</v>
      </c>
      <c r="C292" s="150" t="s">
        <v>63</v>
      </c>
      <c r="D292" s="200">
        <v>0</v>
      </c>
      <c r="E292" s="198">
        <v>1200</v>
      </c>
      <c r="F292" s="373">
        <v>1200</v>
      </c>
      <c r="G292" s="193">
        <f>F292/E292*100</f>
        <v>100</v>
      </c>
      <c r="O292" s="84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12.75">
      <c r="A293" s="146" t="s">
        <v>148</v>
      </c>
      <c r="B293" s="147">
        <v>5512</v>
      </c>
      <c r="C293" s="150" t="s">
        <v>62</v>
      </c>
      <c r="D293" s="192">
        <v>9570</v>
      </c>
      <c r="E293" s="187">
        <v>9570</v>
      </c>
      <c r="F293" s="432">
        <v>7350</v>
      </c>
      <c r="G293" s="193">
        <f>F293/E293*100</f>
        <v>76.8025078369906</v>
      </c>
      <c r="O293" s="84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2.75">
      <c r="A294" s="230"/>
      <c r="B294" s="247"/>
      <c r="C294" s="246" t="s">
        <v>314</v>
      </c>
      <c r="D294" s="231">
        <f>SUM(D291:D293)</f>
        <v>10010</v>
      </c>
      <c r="E294" s="232">
        <f>SUM(E290:E293)</f>
        <v>11455</v>
      </c>
      <c r="F294" s="265">
        <f>SUM(F290:F293)</f>
        <v>8812</v>
      </c>
      <c r="G294" s="263">
        <f>F294/E294*100</f>
        <v>76.92710606721955</v>
      </c>
      <c r="O294" s="84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7" ht="12.75">
      <c r="A295" s="16"/>
      <c r="B295" s="69"/>
      <c r="C295" s="70"/>
      <c r="D295" s="211"/>
      <c r="E295" s="72"/>
      <c r="F295" s="54"/>
      <c r="G295" s="85"/>
    </row>
    <row r="296" spans="1:256" s="29" customFormat="1" ht="12.75">
      <c r="A296" s="78" t="s">
        <v>38</v>
      </c>
      <c r="B296" s="14"/>
      <c r="C296"/>
      <c r="D296" s="15"/>
      <c r="E296" s="15"/>
      <c r="F296" s="84"/>
      <c r="G296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6" ht="12.75">
      <c r="A297" s="68"/>
      <c r="B297" s="14"/>
      <c r="F297" s="84"/>
    </row>
    <row r="298" spans="1:7" ht="25.5">
      <c r="A298" s="7" t="s">
        <v>11</v>
      </c>
      <c r="B298" s="7" t="s">
        <v>12</v>
      </c>
      <c r="C298" s="5" t="s">
        <v>13</v>
      </c>
      <c r="D298" s="52" t="s">
        <v>126</v>
      </c>
      <c r="E298" s="59" t="s">
        <v>127</v>
      </c>
      <c r="F298" s="5" t="s">
        <v>2</v>
      </c>
      <c r="G298" s="51" t="s">
        <v>128</v>
      </c>
    </row>
    <row r="299" spans="1:7" ht="12.75">
      <c r="A299" s="151">
        <v>15</v>
      </c>
      <c r="B299" s="151">
        <v>5511</v>
      </c>
      <c r="C299" s="150" t="s">
        <v>63</v>
      </c>
      <c r="D299" s="191">
        <v>4000</v>
      </c>
      <c r="E299" s="192">
        <v>2800</v>
      </c>
      <c r="F299" s="372">
        <v>2800</v>
      </c>
      <c r="G299" s="193">
        <f>F299/E299*100</f>
        <v>100</v>
      </c>
    </row>
    <row r="300" spans="1:7" ht="12.75">
      <c r="A300" s="146" t="s">
        <v>148</v>
      </c>
      <c r="B300" s="147">
        <v>5512</v>
      </c>
      <c r="C300" s="150" t="s">
        <v>62</v>
      </c>
      <c r="D300" s="192">
        <v>1500</v>
      </c>
      <c r="E300" s="187">
        <v>1500</v>
      </c>
      <c r="F300" s="432">
        <v>0</v>
      </c>
      <c r="G300" s="193">
        <f>F300/E300*100</f>
        <v>0</v>
      </c>
    </row>
    <row r="301" spans="1:7" ht="12.75">
      <c r="A301" s="230"/>
      <c r="B301" s="247"/>
      <c r="C301" s="246" t="s">
        <v>315</v>
      </c>
      <c r="D301" s="231">
        <f>SUM(D299:D300)</f>
        <v>5500</v>
      </c>
      <c r="E301" s="232">
        <f>SUM(E299:E300)</f>
        <v>4300</v>
      </c>
      <c r="F301" s="265">
        <f>SUM(F299:F300)</f>
        <v>2800</v>
      </c>
      <c r="G301" s="193">
        <f>F301/E301*100</f>
        <v>65.11627906976744</v>
      </c>
    </row>
    <row r="302" spans="1:256" s="132" customFormat="1" ht="12.75">
      <c r="A302" s="16"/>
      <c r="B302" s="229"/>
      <c r="C302" s="229"/>
      <c r="D302" s="71"/>
      <c r="E302" s="72"/>
      <c r="F302" s="54"/>
      <c r="G302" s="73"/>
      <c r="H302" s="138"/>
      <c r="I302" s="29"/>
      <c r="J302" s="29"/>
      <c r="K302" s="29"/>
      <c r="L302" s="29"/>
      <c r="M302" s="29"/>
      <c r="N302" s="29"/>
      <c r="O302" s="84"/>
      <c r="P302" s="84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2.75">
      <c r="A303" s="239"/>
      <c r="B303" s="249"/>
      <c r="C303" s="248" t="s">
        <v>316</v>
      </c>
      <c r="D303" s="240">
        <f>D294+D301</f>
        <v>15510</v>
      </c>
      <c r="E303" s="241">
        <f>E294+E301</f>
        <v>15755</v>
      </c>
      <c r="F303" s="242">
        <f>F294+F301</f>
        <v>11612</v>
      </c>
      <c r="G303" s="264">
        <f>F303/E303*100</f>
        <v>73.70358616312281</v>
      </c>
      <c r="H303" s="138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84"/>
      <c r="GD303" s="84"/>
      <c r="GE303" s="84"/>
      <c r="GF303" s="84"/>
      <c r="GG303" s="84"/>
      <c r="GH303" s="84"/>
      <c r="GI303" s="84"/>
      <c r="GJ303" s="84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4"/>
      <c r="IS303" s="84"/>
      <c r="IT303" s="84"/>
      <c r="IU303" s="84"/>
      <c r="IV303" s="84"/>
    </row>
    <row r="304" spans="1:23" s="261" customFormat="1" ht="15.75">
      <c r="A304" s="16"/>
      <c r="B304" s="69"/>
      <c r="C304" s="234"/>
      <c r="D304" s="235"/>
      <c r="E304" s="334"/>
      <c r="F304" s="237"/>
      <c r="G304" s="85"/>
      <c r="W304" s="261" t="s">
        <v>164</v>
      </c>
    </row>
    <row r="305" spans="1:256" s="29" customFormat="1" ht="15.75">
      <c r="A305" s="260" t="s">
        <v>85</v>
      </c>
      <c r="B305" s="261"/>
      <c r="C305" s="261"/>
      <c r="D305" s="261"/>
      <c r="E305" s="261"/>
      <c r="F305" s="261"/>
      <c r="G305" s="261"/>
      <c r="O305" s="84" t="s">
        <v>261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2.75">
      <c r="A306" s="68"/>
      <c r="B306" s="14"/>
      <c r="C306"/>
      <c r="D306" s="15"/>
      <c r="E306" s="15"/>
      <c r="F306" s="15"/>
      <c r="G306"/>
      <c r="O306" s="84" t="s">
        <v>262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12.75">
      <c r="A307" s="78" t="s">
        <v>37</v>
      </c>
      <c r="B307" s="14"/>
      <c r="C307"/>
      <c r="D307" s="15"/>
      <c r="E307" s="15"/>
      <c r="F307" s="15"/>
      <c r="G307"/>
      <c r="O307" s="84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2.75">
      <c r="A308" s="68"/>
      <c r="B308" s="14"/>
      <c r="C308"/>
      <c r="D308" s="15"/>
      <c r="E308" s="15"/>
      <c r="F308" s="15"/>
      <c r="G308"/>
      <c r="O308" s="84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25.5" customHeight="1">
      <c r="A309" s="7" t="s">
        <v>11</v>
      </c>
      <c r="B309" s="7" t="s">
        <v>12</v>
      </c>
      <c r="C309" s="5" t="s">
        <v>13</v>
      </c>
      <c r="D309" s="52" t="s">
        <v>126</v>
      </c>
      <c r="E309" s="59" t="s">
        <v>127</v>
      </c>
      <c r="F309" s="5" t="s">
        <v>2</v>
      </c>
      <c r="G309" s="51" t="s">
        <v>128</v>
      </c>
      <c r="O309" s="84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14.25" customHeight="1">
      <c r="A310" s="146" t="s">
        <v>61</v>
      </c>
      <c r="B310" s="147">
        <v>6113</v>
      </c>
      <c r="C310" s="150" t="s">
        <v>86</v>
      </c>
      <c r="D310" s="192">
        <v>32750</v>
      </c>
      <c r="E310" s="192">
        <v>32850</v>
      </c>
      <c r="F310" s="378">
        <v>11146</v>
      </c>
      <c r="G310" s="193">
        <f>F310/E310*100</f>
        <v>33.92998477929985</v>
      </c>
      <c r="O310" s="84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4.25" customHeight="1">
      <c r="A311" s="146" t="s">
        <v>539</v>
      </c>
      <c r="B311" s="147">
        <v>3636</v>
      </c>
      <c r="C311" s="150" t="s">
        <v>540</v>
      </c>
      <c r="D311" s="192">
        <v>0</v>
      </c>
      <c r="E311" s="192">
        <v>45</v>
      </c>
      <c r="F311" s="378">
        <v>0</v>
      </c>
      <c r="G311" s="193" t="s">
        <v>313</v>
      </c>
      <c r="O311" s="84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9" customFormat="1" ht="14.25" customHeight="1">
      <c r="A312" s="230"/>
      <c r="B312" s="247"/>
      <c r="C312" s="246" t="s">
        <v>314</v>
      </c>
      <c r="D312" s="233">
        <f>D310</f>
        <v>32750</v>
      </c>
      <c r="E312" s="233">
        <f>E310+E311</f>
        <v>32895</v>
      </c>
      <c r="F312" s="265">
        <f>F310</f>
        <v>11146</v>
      </c>
      <c r="G312" s="263">
        <f>F312/E312*100</f>
        <v>33.88356893144855</v>
      </c>
      <c r="O312" s="84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4.25" customHeight="1">
      <c r="A313" s="571"/>
      <c r="B313" s="571"/>
      <c r="C313" s="571"/>
      <c r="D313" s="71"/>
      <c r="E313" s="71"/>
      <c r="F313" s="71"/>
      <c r="G313" s="85"/>
      <c r="O313" s="84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571" t="s">
        <v>38</v>
      </c>
      <c r="B314" s="571"/>
      <c r="C314" s="571"/>
      <c r="D314" s="71"/>
      <c r="E314" s="71"/>
      <c r="F314" s="71"/>
      <c r="G314" s="85"/>
      <c r="O314" s="84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4.25" customHeight="1">
      <c r="A315" s="305"/>
      <c r="B315" s="69"/>
      <c r="C315" s="70"/>
      <c r="D315" s="71"/>
      <c r="E315" s="71"/>
      <c r="F315" s="71"/>
      <c r="G315" s="85"/>
      <c r="O315" s="84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5.5" customHeight="1">
      <c r="A316" s="7" t="s">
        <v>11</v>
      </c>
      <c r="B316" s="7" t="s">
        <v>12</v>
      </c>
      <c r="C316" s="5" t="s">
        <v>13</v>
      </c>
      <c r="D316" s="52" t="s">
        <v>126</v>
      </c>
      <c r="E316" s="59" t="s">
        <v>127</v>
      </c>
      <c r="F316" s="5" t="s">
        <v>2</v>
      </c>
      <c r="G316" s="51" t="s">
        <v>128</v>
      </c>
      <c r="O316" s="84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4.25" customHeight="1">
      <c r="A317" s="146" t="s">
        <v>61</v>
      </c>
      <c r="B317" s="147">
        <v>6113</v>
      </c>
      <c r="C317" s="150" t="s">
        <v>86</v>
      </c>
      <c r="D317" s="192">
        <v>2250</v>
      </c>
      <c r="E317" s="192">
        <v>2250</v>
      </c>
      <c r="F317" s="378">
        <v>250</v>
      </c>
      <c r="G317" s="193">
        <f>F317/E317*100</f>
        <v>11.11111111111111</v>
      </c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230"/>
      <c r="B318" s="247"/>
      <c r="C318" s="246" t="s">
        <v>315</v>
      </c>
      <c r="D318" s="233">
        <f>D317</f>
        <v>2250</v>
      </c>
      <c r="E318" s="233">
        <f>E317</f>
        <v>2250</v>
      </c>
      <c r="F318" s="265">
        <f>F317</f>
        <v>250</v>
      </c>
      <c r="G318" s="263">
        <f>F318/E318*100</f>
        <v>11.11111111111111</v>
      </c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4.25" customHeight="1">
      <c r="A319" s="306"/>
      <c r="B319" s="247"/>
      <c r="C319" s="309"/>
      <c r="D319" s="71"/>
      <c r="E319" s="71"/>
      <c r="F319" s="71"/>
      <c r="G319" s="85"/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239"/>
      <c r="B320" s="249"/>
      <c r="C320" s="248" t="s">
        <v>352</v>
      </c>
      <c r="D320" s="240">
        <f>D312+D318</f>
        <v>35000</v>
      </c>
      <c r="E320" s="241">
        <f>E312+E318</f>
        <v>35145</v>
      </c>
      <c r="F320" s="242">
        <f>F312+F318</f>
        <v>11396</v>
      </c>
      <c r="G320" s="254">
        <f>F320/E320*100</f>
        <v>32.42566510172144</v>
      </c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7" s="228" customFormat="1" ht="14.25" customHeight="1">
      <c r="A321" s="208"/>
      <c r="B321" s="209"/>
      <c r="C321" s="346"/>
      <c r="D321" s="347"/>
      <c r="E321" s="348"/>
      <c r="F321" s="237"/>
      <c r="G321" s="304"/>
    </row>
    <row r="322" spans="1:6" s="228" customFormat="1" ht="14.25" customHeight="1">
      <c r="A322" s="574" t="s">
        <v>479</v>
      </c>
      <c r="B322" s="571"/>
      <c r="C322" s="571"/>
      <c r="D322" s="575"/>
      <c r="E322" s="575"/>
      <c r="F322" s="349"/>
    </row>
    <row r="323" spans="1:256" s="29" customFormat="1" ht="14.25" customHeight="1">
      <c r="A323" s="308"/>
      <c r="B323" s="75"/>
      <c r="C323" s="75"/>
      <c r="D323" s="336"/>
      <c r="E323" s="336"/>
      <c r="F323" s="349"/>
      <c r="G323" s="228"/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15" ht="25.5">
      <c r="A324" s="7" t="s">
        <v>11</v>
      </c>
      <c r="B324" s="7" t="s">
        <v>12</v>
      </c>
      <c r="C324" s="5" t="s">
        <v>13</v>
      </c>
      <c r="D324" s="52" t="s">
        <v>126</v>
      </c>
      <c r="E324" s="59" t="s">
        <v>127</v>
      </c>
      <c r="F324" s="5" t="s">
        <v>2</v>
      </c>
      <c r="G324" s="51" t="s">
        <v>128</v>
      </c>
      <c r="H324" s="29"/>
      <c r="I324" s="29"/>
      <c r="J324" s="29"/>
      <c r="K324" s="29"/>
      <c r="L324" s="29"/>
      <c r="M324" s="29"/>
      <c r="N324" s="29"/>
      <c r="O324" s="84"/>
    </row>
    <row r="325" spans="1:15" ht="12.75">
      <c r="A325" s="146" t="s">
        <v>61</v>
      </c>
      <c r="B325" s="147">
        <v>3312</v>
      </c>
      <c r="C325" s="150" t="s">
        <v>294</v>
      </c>
      <c r="D325" s="192">
        <v>1050</v>
      </c>
      <c r="E325" s="187">
        <v>1250</v>
      </c>
      <c r="F325" s="432">
        <v>350</v>
      </c>
      <c r="G325" s="186">
        <f aca="true" t="shared" si="12" ref="G325:G331">F325/E325*100</f>
        <v>28.000000000000004</v>
      </c>
      <c r="H325" s="29"/>
      <c r="I325" s="29"/>
      <c r="J325" s="29"/>
      <c r="K325" s="29"/>
      <c r="L325" s="29"/>
      <c r="M325" s="29"/>
      <c r="N325" s="29"/>
      <c r="O325" s="84"/>
    </row>
    <row r="326" spans="1:15" ht="12.75">
      <c r="A326" s="146" t="s">
        <v>61</v>
      </c>
      <c r="B326" s="147">
        <v>3319</v>
      </c>
      <c r="C326" s="150" t="s">
        <v>295</v>
      </c>
      <c r="D326" s="192">
        <v>290</v>
      </c>
      <c r="E326" s="372">
        <v>421</v>
      </c>
      <c r="F326" s="432">
        <v>321</v>
      </c>
      <c r="G326" s="186">
        <f t="shared" si="12"/>
        <v>76.24703087885986</v>
      </c>
      <c r="H326" s="29"/>
      <c r="I326" s="29"/>
      <c r="J326" s="29"/>
      <c r="K326" s="29"/>
      <c r="L326" s="29"/>
      <c r="M326" s="29"/>
      <c r="N326" s="29"/>
      <c r="O326" s="84"/>
    </row>
    <row r="327" spans="1:15" ht="12.75">
      <c r="A327" s="146" t="s">
        <v>61</v>
      </c>
      <c r="B327" s="147">
        <v>3313</v>
      </c>
      <c r="C327" s="150" t="s">
        <v>297</v>
      </c>
      <c r="D327" s="192">
        <v>250</v>
      </c>
      <c r="E327" s="187">
        <v>300</v>
      </c>
      <c r="F327" s="432">
        <v>50</v>
      </c>
      <c r="G327" s="186">
        <f t="shared" si="12"/>
        <v>16.666666666666664</v>
      </c>
      <c r="H327" s="29"/>
      <c r="I327" s="29"/>
      <c r="J327" s="29"/>
      <c r="K327" s="29"/>
      <c r="L327" s="29"/>
      <c r="M327" s="29"/>
      <c r="N327" s="29"/>
      <c r="O327" s="84"/>
    </row>
    <row r="328" spans="1:15" ht="18.75" customHeight="1">
      <c r="A328" s="166" t="s">
        <v>61</v>
      </c>
      <c r="B328" s="161">
        <v>3419</v>
      </c>
      <c r="C328" s="150" t="s">
        <v>298</v>
      </c>
      <c r="D328" s="341">
        <v>1900</v>
      </c>
      <c r="E328" s="396">
        <v>1998</v>
      </c>
      <c r="F328" s="396">
        <v>825</v>
      </c>
      <c r="G328" s="201">
        <f t="shared" si="12"/>
        <v>41.291291291291294</v>
      </c>
      <c r="H328" s="29"/>
      <c r="I328" s="29"/>
      <c r="J328" s="29"/>
      <c r="K328" s="29"/>
      <c r="L328" s="29"/>
      <c r="M328" s="29"/>
      <c r="N328" s="29"/>
      <c r="O328" s="84"/>
    </row>
    <row r="329" spans="1:15" ht="13.5" customHeight="1">
      <c r="A329" s="166" t="s">
        <v>61</v>
      </c>
      <c r="B329" s="161">
        <v>3399</v>
      </c>
      <c r="C329" s="150" t="s">
        <v>324</v>
      </c>
      <c r="D329" s="341">
        <v>100</v>
      </c>
      <c r="E329" s="342">
        <v>230</v>
      </c>
      <c r="F329" s="396">
        <v>166</v>
      </c>
      <c r="G329" s="201">
        <f t="shared" si="12"/>
        <v>72.17391304347827</v>
      </c>
      <c r="H329" s="29"/>
      <c r="I329" s="29"/>
      <c r="J329" s="29"/>
      <c r="K329" s="29"/>
      <c r="L329" s="29"/>
      <c r="M329" s="29"/>
      <c r="N329" s="29"/>
      <c r="O329" s="84"/>
    </row>
    <row r="330" spans="1:15" ht="12.75" customHeight="1">
      <c r="A330" s="166" t="s">
        <v>61</v>
      </c>
      <c r="B330" s="161">
        <v>4319</v>
      </c>
      <c r="C330" s="150"/>
      <c r="D330" s="341">
        <v>0</v>
      </c>
      <c r="E330" s="342">
        <v>12</v>
      </c>
      <c r="F330" s="396">
        <v>12</v>
      </c>
      <c r="G330" s="201">
        <f t="shared" si="12"/>
        <v>100</v>
      </c>
      <c r="H330" s="29"/>
      <c r="I330" s="29"/>
      <c r="J330" s="29"/>
      <c r="K330" s="29"/>
      <c r="L330" s="29"/>
      <c r="M330" s="29"/>
      <c r="N330" s="29"/>
      <c r="O330" s="84"/>
    </row>
    <row r="331" spans="1:15" ht="12.75">
      <c r="A331" s="146" t="s">
        <v>61</v>
      </c>
      <c r="B331" s="147">
        <v>6409</v>
      </c>
      <c r="C331" s="150" t="s">
        <v>323</v>
      </c>
      <c r="D331" s="192">
        <v>410</v>
      </c>
      <c r="E331" s="372">
        <v>262</v>
      </c>
      <c r="F331" s="432">
        <v>0</v>
      </c>
      <c r="G331" s="201">
        <f t="shared" si="12"/>
        <v>0</v>
      </c>
      <c r="H331" s="29"/>
      <c r="I331" s="29"/>
      <c r="J331" s="29"/>
      <c r="K331" s="29"/>
      <c r="L331" s="29"/>
      <c r="M331" s="29"/>
      <c r="N331" s="29"/>
      <c r="O331" s="84"/>
    </row>
    <row r="332" spans="1:256" s="29" customFormat="1" ht="12.75" customHeight="1" hidden="1">
      <c r="A332" s="590" t="s">
        <v>283</v>
      </c>
      <c r="B332" s="590"/>
      <c r="C332" s="590"/>
      <c r="D332" s="590"/>
      <c r="E332" s="84"/>
      <c r="F332" s="172"/>
      <c r="O332" s="84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9" customFormat="1" ht="12.75" customHeight="1" hidden="1">
      <c r="A333" s="573" t="s">
        <v>296</v>
      </c>
      <c r="B333" s="573"/>
      <c r="C333" s="573"/>
      <c r="D333" s="573"/>
      <c r="E333" s="84"/>
      <c r="F333" s="172"/>
      <c r="O333" s="84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9" customFormat="1" ht="12.75" customHeight="1" hidden="1">
      <c r="A334" s="573" t="s">
        <v>284</v>
      </c>
      <c r="B334" s="573"/>
      <c r="C334" s="573"/>
      <c r="D334" s="573"/>
      <c r="E334" s="84"/>
      <c r="F334" s="172"/>
      <c r="O334" s="84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7" ht="12.75">
      <c r="A335" s="230"/>
      <c r="B335" s="247"/>
      <c r="C335" s="246" t="s">
        <v>314</v>
      </c>
      <c r="D335" s="232">
        <f>SUM(D325:D334)</f>
        <v>4000</v>
      </c>
      <c r="E335" s="232">
        <f>SUM(E325:E334)</f>
        <v>4473</v>
      </c>
      <c r="F335" s="460">
        <f>SUM(F325:F334)</f>
        <v>1724</v>
      </c>
      <c r="G335" s="218">
        <f>F335/E335*100</f>
        <v>38.54236530292868</v>
      </c>
    </row>
    <row r="336" spans="1:7" ht="12.75">
      <c r="A336" s="208"/>
      <c r="B336" s="209"/>
      <c r="C336" s="234"/>
      <c r="D336" s="236"/>
      <c r="E336" s="236"/>
      <c r="F336" s="236"/>
      <c r="G336" s="258"/>
    </row>
    <row r="337" spans="1:7" ht="25.5">
      <c r="A337" s="7" t="s">
        <v>11</v>
      </c>
      <c r="B337" s="7" t="s">
        <v>12</v>
      </c>
      <c r="C337" s="5" t="s">
        <v>13</v>
      </c>
      <c r="D337" s="52" t="s">
        <v>126</v>
      </c>
      <c r="E337" s="59" t="s">
        <v>127</v>
      </c>
      <c r="F337" s="5" t="s">
        <v>2</v>
      </c>
      <c r="G337" s="51" t="s">
        <v>128</v>
      </c>
    </row>
    <row r="338" spans="1:7" ht="12.75">
      <c r="A338" s="146" t="s">
        <v>61</v>
      </c>
      <c r="B338" s="147">
        <v>6221</v>
      </c>
      <c r="C338" s="150" t="s">
        <v>387</v>
      </c>
      <c r="D338" s="192">
        <v>0</v>
      </c>
      <c r="E338" s="372">
        <v>200</v>
      </c>
      <c r="F338" s="432">
        <v>200</v>
      </c>
      <c r="G338" s="201">
        <f>F338/E338*100</f>
        <v>100</v>
      </c>
    </row>
    <row r="339" spans="1:7" ht="12.75">
      <c r="A339" s="44">
        <v>18</v>
      </c>
      <c r="B339" s="44">
        <v>3691</v>
      </c>
      <c r="C339" s="416" t="s">
        <v>476</v>
      </c>
      <c r="D339" s="419">
        <v>0</v>
      </c>
      <c r="E339" s="26">
        <v>120</v>
      </c>
      <c r="F339" s="280">
        <v>0</v>
      </c>
      <c r="G339" s="201">
        <f>F339/E339*100</f>
        <v>0</v>
      </c>
    </row>
    <row r="340" spans="1:7" ht="13.5" customHeight="1">
      <c r="A340" s="15"/>
      <c r="B340" s="15"/>
      <c r="C340" s="15"/>
      <c r="G340" s="15"/>
    </row>
    <row r="341" spans="1:7" ht="25.5">
      <c r="A341" s="7" t="s">
        <v>11</v>
      </c>
      <c r="B341" s="7" t="s">
        <v>12</v>
      </c>
      <c r="C341" s="5" t="s">
        <v>13</v>
      </c>
      <c r="D341" s="52" t="s">
        <v>126</v>
      </c>
      <c r="E341" s="59" t="s">
        <v>127</v>
      </c>
      <c r="F341" s="5" t="s">
        <v>2</v>
      </c>
      <c r="G341" s="51" t="s">
        <v>128</v>
      </c>
    </row>
    <row r="342" spans="1:7" ht="12.75">
      <c r="A342" s="146" t="s">
        <v>87</v>
      </c>
      <c r="B342" s="147">
        <v>6330</v>
      </c>
      <c r="C342" s="150" t="s">
        <v>88</v>
      </c>
      <c r="D342" s="192">
        <v>190</v>
      </c>
      <c r="E342" s="187">
        <v>190</v>
      </c>
      <c r="F342" s="432">
        <v>95</v>
      </c>
      <c r="G342" s="186">
        <f>F342/E342*100</f>
        <v>50</v>
      </c>
    </row>
    <row r="343" spans="1:256" s="132" customFormat="1" ht="12.75">
      <c r="A343" s="16"/>
      <c r="B343" s="69"/>
      <c r="C343" s="70"/>
      <c r="D343" s="71"/>
      <c r="E343" s="72"/>
      <c r="F343" s="54"/>
      <c r="G343" s="310"/>
      <c r="H343" s="138"/>
      <c r="I343" s="29"/>
      <c r="J343" s="29"/>
      <c r="K343" s="29"/>
      <c r="L343" s="29"/>
      <c r="M343" s="29"/>
      <c r="N343" s="29"/>
      <c r="O343" s="84"/>
      <c r="P343" s="84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7" ht="12.75">
      <c r="A344" s="239"/>
      <c r="B344" s="249"/>
      <c r="C344" s="248" t="s">
        <v>351</v>
      </c>
      <c r="D344" s="240">
        <f>D320+D335+D342+D338</f>
        <v>39190</v>
      </c>
      <c r="E344" s="241">
        <f>E320+E335+E342+E338+E339</f>
        <v>40128</v>
      </c>
      <c r="F344" s="242">
        <f>F320+F335+F342+F338</f>
        <v>13415</v>
      </c>
      <c r="G344" s="254">
        <f>F344/E344*100</f>
        <v>33.43052232854865</v>
      </c>
    </row>
    <row r="345" spans="1:256" s="29" customFormat="1" ht="12.75">
      <c r="A345" s="68"/>
      <c r="B345" s="14"/>
      <c r="C345"/>
      <c r="D345" s="84"/>
      <c r="E345" s="84"/>
      <c r="F345" s="84"/>
      <c r="G345"/>
      <c r="O345" s="84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5.75">
      <c r="A346" s="168" t="s">
        <v>89</v>
      </c>
      <c r="B346" s="68"/>
      <c r="D346" s="84"/>
      <c r="E346" s="84"/>
      <c r="F346" s="84"/>
      <c r="O346" s="84" t="s">
        <v>264</v>
      </c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9" customFormat="1" ht="12.75">
      <c r="A347" s="68"/>
      <c r="B347" s="14"/>
      <c r="C347"/>
      <c r="D347" s="84"/>
      <c r="E347" s="84"/>
      <c r="F347" s="84"/>
      <c r="G347"/>
      <c r="O347" s="84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6" ht="12.75">
      <c r="A348" s="78" t="s">
        <v>37</v>
      </c>
      <c r="B348" s="14"/>
      <c r="D348" s="84"/>
      <c r="E348" s="84"/>
      <c r="F348" s="84"/>
    </row>
    <row r="349" spans="1:6" ht="12.75">
      <c r="A349" s="68"/>
      <c r="B349" s="14"/>
      <c r="D349" s="84" t="s">
        <v>319</v>
      </c>
      <c r="E349" s="84"/>
      <c r="F349" s="84"/>
    </row>
    <row r="350" spans="1:256" s="29" customFormat="1" ht="25.5">
      <c r="A350" s="7" t="s">
        <v>11</v>
      </c>
      <c r="B350" s="7" t="s">
        <v>12</v>
      </c>
      <c r="C350" s="5" t="s">
        <v>13</v>
      </c>
      <c r="D350" s="52" t="s">
        <v>126</v>
      </c>
      <c r="E350" s="59" t="s">
        <v>127</v>
      </c>
      <c r="F350" s="5" t="s">
        <v>2</v>
      </c>
      <c r="G350" s="51" t="s">
        <v>128</v>
      </c>
      <c r="O350" s="84" t="s">
        <v>275</v>
      </c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9" customFormat="1" ht="12.75">
      <c r="A351" s="283">
        <v>19</v>
      </c>
      <c r="B351" s="283">
        <v>6115</v>
      </c>
      <c r="C351" s="307" t="s">
        <v>515</v>
      </c>
      <c r="D351" s="282">
        <v>0</v>
      </c>
      <c r="E351" s="378">
        <v>30</v>
      </c>
      <c r="F351" s="307">
        <v>1</v>
      </c>
      <c r="G351" s="186">
        <f>F351/E351*100</f>
        <v>3.3333333333333335</v>
      </c>
      <c r="O351" s="84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9" customFormat="1" ht="12.75">
      <c r="A352" s="146" t="s">
        <v>90</v>
      </c>
      <c r="B352" s="147">
        <v>6172</v>
      </c>
      <c r="C352" s="150" t="s">
        <v>91</v>
      </c>
      <c r="D352" s="192">
        <v>203459</v>
      </c>
      <c r="E352" s="192">
        <v>203459</v>
      </c>
      <c r="F352" s="378">
        <v>86585</v>
      </c>
      <c r="G352" s="186">
        <f>F352/E352*100</f>
        <v>42.5564855818617</v>
      </c>
      <c r="O352" s="84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7" ht="12.75">
      <c r="A353" s="230"/>
      <c r="B353" s="247"/>
      <c r="C353" s="246" t="s">
        <v>314</v>
      </c>
      <c r="D353" s="231">
        <f>SUM(D352:D352)</f>
        <v>203459</v>
      </c>
      <c r="E353" s="232">
        <f>SUM(E351:E352)</f>
        <v>203489</v>
      </c>
      <c r="F353" s="265">
        <f>SUM(F351:F352)</f>
        <v>86586</v>
      </c>
      <c r="G353" s="123">
        <f>F353/E353*100</f>
        <v>42.550702986402214</v>
      </c>
    </row>
    <row r="354" spans="1:18" ht="13.5" customHeight="1">
      <c r="A354" s="16"/>
      <c r="B354" s="69"/>
      <c r="C354" s="234"/>
      <c r="D354" s="235"/>
      <c r="E354" s="236"/>
      <c r="F354" s="237"/>
      <c r="G354" s="31"/>
      <c r="R354" s="172"/>
    </row>
    <row r="355" spans="1:18" ht="12.75">
      <c r="A355" s="43" t="s">
        <v>38</v>
      </c>
      <c r="B355" s="19"/>
      <c r="C355" s="42"/>
      <c r="D355" s="57"/>
      <c r="E355" s="61"/>
      <c r="F355" s="54"/>
      <c r="G355" s="38"/>
      <c r="R355" s="172"/>
    </row>
    <row r="356" spans="1:18" ht="12.75">
      <c r="A356" s="16"/>
      <c r="B356" s="19"/>
      <c r="C356" s="42"/>
      <c r="D356" s="57"/>
      <c r="E356" s="61"/>
      <c r="F356" s="54"/>
      <c r="G356" s="38"/>
      <c r="R356" s="172"/>
    </row>
    <row r="357" spans="1:256" s="29" customFormat="1" ht="25.5">
      <c r="A357" s="7" t="s">
        <v>11</v>
      </c>
      <c r="B357" s="7" t="s">
        <v>12</v>
      </c>
      <c r="C357" s="5" t="s">
        <v>13</v>
      </c>
      <c r="D357" s="52" t="s">
        <v>126</v>
      </c>
      <c r="E357" s="59" t="s">
        <v>127</v>
      </c>
      <c r="F357" s="5" t="s">
        <v>2</v>
      </c>
      <c r="G357" s="51" t="s">
        <v>128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12.75">
      <c r="A358" s="146" t="s">
        <v>90</v>
      </c>
      <c r="B358" s="147">
        <v>6172</v>
      </c>
      <c r="C358" s="150" t="s">
        <v>91</v>
      </c>
      <c r="D358" s="192">
        <v>4000</v>
      </c>
      <c r="E358" s="192">
        <v>4000</v>
      </c>
      <c r="F358" s="378">
        <v>153</v>
      </c>
      <c r="G358" s="186">
        <f>F358/E358*100</f>
        <v>3.8249999999999997</v>
      </c>
    </row>
    <row r="359" spans="1:7" ht="12.75">
      <c r="A359" s="230"/>
      <c r="B359" s="247"/>
      <c r="C359" s="246" t="s">
        <v>315</v>
      </c>
      <c r="D359" s="231">
        <f>SUM(D358:D358)</f>
        <v>4000</v>
      </c>
      <c r="E359" s="232">
        <f>SUM(E358:E358)</f>
        <v>4000</v>
      </c>
      <c r="F359" s="265">
        <f>SUM(F358:F358)</f>
        <v>153</v>
      </c>
      <c r="G359" s="131">
        <f>F359/E359*100</f>
        <v>3.8249999999999997</v>
      </c>
    </row>
    <row r="360" spans="1:17" ht="12.75">
      <c r="A360" s="16"/>
      <c r="B360" s="69"/>
      <c r="C360" s="234"/>
      <c r="D360" s="235"/>
      <c r="E360" s="236"/>
      <c r="F360" s="298"/>
      <c r="G360" s="31"/>
      <c r="Q360" s="172"/>
    </row>
    <row r="361" spans="1:17" ht="12.75">
      <c r="A361" s="239"/>
      <c r="B361" s="249"/>
      <c r="C361" s="248" t="s">
        <v>355</v>
      </c>
      <c r="D361" s="240">
        <f>D353+D359</f>
        <v>207459</v>
      </c>
      <c r="E361" s="241">
        <f>E353+E359</f>
        <v>207489</v>
      </c>
      <c r="F361" s="242">
        <f>F353+F359</f>
        <v>86739</v>
      </c>
      <c r="G361" s="10">
        <f>F361/E361*100</f>
        <v>41.80414383413096</v>
      </c>
      <c r="Q361" s="172"/>
    </row>
    <row r="362" spans="1:7" ht="12.75">
      <c r="A362" s="299"/>
      <c r="B362" s="300"/>
      <c r="C362" s="301"/>
      <c r="D362" s="302"/>
      <c r="E362" s="303"/>
      <c r="F362" s="298"/>
      <c r="G362" s="297"/>
    </row>
    <row r="363" spans="1:7" ht="12.75">
      <c r="A363" s="571" t="s">
        <v>88</v>
      </c>
      <c r="B363" s="571"/>
      <c r="C363" s="571"/>
      <c r="D363" s="302"/>
      <c r="E363" s="303"/>
      <c r="F363" s="298"/>
      <c r="G363" s="304"/>
    </row>
    <row r="364" spans="1:18" ht="12.75">
      <c r="A364" s="299"/>
      <c r="B364" s="300"/>
      <c r="C364" s="301"/>
      <c r="D364" s="302"/>
      <c r="E364" s="303"/>
      <c r="F364" s="298"/>
      <c r="G364" s="304"/>
      <c r="R364" s="15" t="s">
        <v>164</v>
      </c>
    </row>
    <row r="365" spans="1:7" ht="25.5">
      <c r="A365" s="7" t="s">
        <v>11</v>
      </c>
      <c r="B365" s="7" t="s">
        <v>12</v>
      </c>
      <c r="C365" s="5" t="s">
        <v>13</v>
      </c>
      <c r="D365" s="52" t="s">
        <v>126</v>
      </c>
      <c r="E365" s="59" t="s">
        <v>127</v>
      </c>
      <c r="F365" s="5" t="s">
        <v>2</v>
      </c>
      <c r="G365" s="51" t="s">
        <v>128</v>
      </c>
    </row>
    <row r="366" spans="1:7" ht="12.75">
      <c r="A366" s="283">
        <v>17</v>
      </c>
      <c r="B366" s="283">
        <v>6399</v>
      </c>
      <c r="C366" s="307" t="s">
        <v>541</v>
      </c>
      <c r="D366" s="282">
        <v>0</v>
      </c>
      <c r="E366" s="378">
        <v>0</v>
      </c>
      <c r="F366" s="307">
        <v>62942</v>
      </c>
      <c r="G366" s="370" t="s">
        <v>313</v>
      </c>
    </row>
    <row r="367" spans="1:7" ht="12.75">
      <c r="A367" s="146" t="s">
        <v>87</v>
      </c>
      <c r="B367" s="147">
        <v>6330</v>
      </c>
      <c r="C367" s="150" t="s">
        <v>88</v>
      </c>
      <c r="D367" s="192">
        <v>3327</v>
      </c>
      <c r="E367" s="187">
        <v>3327</v>
      </c>
      <c r="F367" s="432">
        <v>1664</v>
      </c>
      <c r="G367" s="186">
        <f>F367/E367*100</f>
        <v>50.015028554253085</v>
      </c>
    </row>
    <row r="368" spans="1:256" s="132" customFormat="1" ht="12.75">
      <c r="A368" s="16"/>
      <c r="B368" s="69"/>
      <c r="C368" s="234"/>
      <c r="D368" s="235"/>
      <c r="E368" s="236"/>
      <c r="F368" s="298"/>
      <c r="G368" s="31"/>
      <c r="H368" s="138"/>
      <c r="I368" s="29"/>
      <c r="J368" s="29"/>
      <c r="K368" s="29"/>
      <c r="L368" s="29"/>
      <c r="M368" s="29"/>
      <c r="N368" s="29"/>
      <c r="O368" s="84"/>
      <c r="P368" s="84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12" customHeight="1">
      <c r="A369" s="239"/>
      <c r="B369" s="249"/>
      <c r="C369" s="248" t="s">
        <v>351</v>
      </c>
      <c r="D369" s="240">
        <f>D361+D367</f>
        <v>210786</v>
      </c>
      <c r="E369" s="240">
        <f>E361+E367</f>
        <v>210816</v>
      </c>
      <c r="F369" s="240">
        <f>F361+F367+F366</f>
        <v>151345</v>
      </c>
      <c r="G369" s="10">
        <f>F369/E369*100</f>
        <v>71.79009183363692</v>
      </c>
      <c r="H369" s="138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  <c r="ED369" s="84"/>
      <c r="EE369" s="84"/>
      <c r="EF369" s="84"/>
      <c r="EG369" s="84"/>
      <c r="EH369" s="84"/>
      <c r="EI369" s="84"/>
      <c r="EJ369" s="84"/>
      <c r="EK369" s="84"/>
      <c r="EL369" s="84"/>
      <c r="EM369" s="84"/>
      <c r="EN369" s="84"/>
      <c r="EO369" s="84"/>
      <c r="EP369" s="84"/>
      <c r="EQ369" s="84"/>
      <c r="ER369" s="84"/>
      <c r="ES369" s="84"/>
      <c r="ET369" s="84"/>
      <c r="EU369" s="84"/>
      <c r="EV369" s="84"/>
      <c r="EW369" s="84"/>
      <c r="EX369" s="84"/>
      <c r="EY369" s="84"/>
      <c r="EZ369" s="84"/>
      <c r="FA369" s="84"/>
      <c r="FB369" s="84"/>
      <c r="FC369" s="84"/>
      <c r="FD369" s="84"/>
      <c r="FE369" s="84"/>
      <c r="FF369" s="84"/>
      <c r="FG369" s="84"/>
      <c r="FH369" s="84"/>
      <c r="FI369" s="84"/>
      <c r="FJ369" s="84"/>
      <c r="FK369" s="84"/>
      <c r="FL369" s="84"/>
      <c r="FM369" s="84"/>
      <c r="FN369" s="84"/>
      <c r="FO369" s="84"/>
      <c r="FP369" s="84"/>
      <c r="FQ369" s="84"/>
      <c r="FR369" s="84"/>
      <c r="FS369" s="84"/>
      <c r="FT369" s="84"/>
      <c r="FU369" s="84"/>
      <c r="FV369" s="84"/>
      <c r="FW369" s="84"/>
      <c r="FX369" s="84"/>
      <c r="FY369" s="84"/>
      <c r="FZ369" s="84"/>
      <c r="GA369" s="84"/>
      <c r="GB369" s="84"/>
      <c r="GC369" s="84"/>
      <c r="GD369" s="84"/>
      <c r="GE369" s="84"/>
      <c r="GF369" s="84"/>
      <c r="GG369" s="84"/>
      <c r="GH369" s="84"/>
      <c r="GI369" s="84"/>
      <c r="GJ369" s="84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4"/>
      <c r="IH369" s="84"/>
      <c r="II369" s="84"/>
      <c r="IJ369" s="84"/>
      <c r="IK369" s="84"/>
      <c r="IL369" s="84"/>
      <c r="IM369" s="84"/>
      <c r="IN369" s="84"/>
      <c r="IO369" s="84"/>
      <c r="IP369" s="84"/>
      <c r="IQ369" s="84"/>
      <c r="IR369" s="84"/>
      <c r="IS369" s="84"/>
      <c r="IT369" s="84"/>
      <c r="IU369" s="84"/>
      <c r="IV369" s="84"/>
    </row>
    <row r="370" spans="1:256" s="29" customFormat="1" ht="12" customHeight="1">
      <c r="A370" s="16"/>
      <c r="B370" s="69"/>
      <c r="C370" s="234"/>
      <c r="D370" s="235"/>
      <c r="E370" s="236"/>
      <c r="F370" s="237"/>
      <c r="G370" s="31"/>
      <c r="H370" s="29" t="s">
        <v>242</v>
      </c>
      <c r="O370" s="84" t="s">
        <v>266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4.25" customHeight="1">
      <c r="A371" s="168" t="s">
        <v>151</v>
      </c>
      <c r="B371" s="69"/>
      <c r="C371" s="42"/>
      <c r="D371" s="71"/>
      <c r="E371" s="72"/>
      <c r="F371" s="54"/>
      <c r="G371" s="73"/>
      <c r="O371" s="84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9" customFormat="1" ht="14.25" customHeight="1">
      <c r="A372" s="79"/>
      <c r="B372" s="19"/>
      <c r="C372" s="70"/>
      <c r="D372" s="57"/>
      <c r="E372" s="61"/>
      <c r="F372" s="37"/>
      <c r="G372" s="38"/>
      <c r="O372" s="84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9" customFormat="1" ht="12" customHeight="1">
      <c r="A373" s="65" t="s">
        <v>37</v>
      </c>
      <c r="B373"/>
      <c r="C373" s="42"/>
      <c r="D373" s="15"/>
      <c r="E373" s="15"/>
      <c r="F373" s="15"/>
      <c r="G373"/>
      <c r="O373" s="84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5" spans="1:16" ht="25.5">
      <c r="A375" s="87" t="s">
        <v>11</v>
      </c>
      <c r="B375" s="7" t="s">
        <v>12</v>
      </c>
      <c r="C375" s="5" t="s">
        <v>13</v>
      </c>
      <c r="D375" s="52" t="s">
        <v>126</v>
      </c>
      <c r="E375" s="59" t="s">
        <v>127</v>
      </c>
      <c r="F375" s="5" t="s">
        <v>2</v>
      </c>
      <c r="G375" s="51" t="s">
        <v>128</v>
      </c>
      <c r="P375" s="84"/>
    </row>
    <row r="376" spans="1:16" ht="25.5">
      <c r="A376" s="166" t="s">
        <v>35</v>
      </c>
      <c r="B376" s="170" t="s">
        <v>33</v>
      </c>
      <c r="C376" s="162" t="s">
        <v>325</v>
      </c>
      <c r="D376" s="200">
        <v>13000</v>
      </c>
      <c r="E376" s="198">
        <v>13000</v>
      </c>
      <c r="F376" s="470">
        <v>911</v>
      </c>
      <c r="G376" s="202">
        <f aca="true" t="shared" si="13" ref="G376:G383">F376/E376*100</f>
        <v>7.007692307692308</v>
      </c>
      <c r="P376" s="225"/>
    </row>
    <row r="377" spans="1:16" ht="25.5">
      <c r="A377" s="166" t="s">
        <v>35</v>
      </c>
      <c r="B377" s="170" t="s">
        <v>33</v>
      </c>
      <c r="C377" s="162" t="s">
        <v>152</v>
      </c>
      <c r="D377" s="200">
        <v>34900</v>
      </c>
      <c r="E377" s="198">
        <v>34400</v>
      </c>
      <c r="F377" s="470">
        <v>3313</v>
      </c>
      <c r="G377" s="202">
        <f t="shared" si="13"/>
        <v>9.630813953488373</v>
      </c>
      <c r="P377" s="172"/>
    </row>
    <row r="378" spans="1:18" ht="25.5">
      <c r="A378" s="166" t="s">
        <v>35</v>
      </c>
      <c r="B378" s="161" t="s">
        <v>33</v>
      </c>
      <c r="C378" s="150" t="s">
        <v>372</v>
      </c>
      <c r="D378" s="200">
        <v>14700</v>
      </c>
      <c r="E378" s="373">
        <v>13502</v>
      </c>
      <c r="F378" s="471">
        <v>2152</v>
      </c>
      <c r="G378" s="202">
        <f t="shared" si="13"/>
        <v>15.938379499333433</v>
      </c>
      <c r="P378" s="84"/>
      <c r="R378" s="210"/>
    </row>
    <row r="379" spans="1:18" ht="25.5">
      <c r="A379" s="166" t="s">
        <v>35</v>
      </c>
      <c r="B379" s="161" t="s">
        <v>33</v>
      </c>
      <c r="C379" s="150" t="s">
        <v>373</v>
      </c>
      <c r="D379" s="200">
        <v>1000</v>
      </c>
      <c r="E379" s="198">
        <v>1000</v>
      </c>
      <c r="F379" s="471">
        <v>25</v>
      </c>
      <c r="G379" s="202">
        <f t="shared" si="13"/>
        <v>2.5</v>
      </c>
      <c r="P379" s="84"/>
      <c r="R379" s="210"/>
    </row>
    <row r="380" spans="1:18" ht="25.5">
      <c r="A380" s="166" t="s">
        <v>35</v>
      </c>
      <c r="B380" s="161" t="s">
        <v>33</v>
      </c>
      <c r="C380" s="150" t="s">
        <v>153</v>
      </c>
      <c r="D380" s="200">
        <v>10520</v>
      </c>
      <c r="E380" s="373">
        <v>10520</v>
      </c>
      <c r="F380" s="471">
        <v>183</v>
      </c>
      <c r="G380" s="202">
        <f>F380/E380*100</f>
        <v>1.7395437262357414</v>
      </c>
      <c r="P380" s="84"/>
      <c r="R380" s="210"/>
    </row>
    <row r="381" spans="1:18" ht="16.5" customHeight="1">
      <c r="A381" s="166" t="s">
        <v>35</v>
      </c>
      <c r="B381" s="161" t="s">
        <v>33</v>
      </c>
      <c r="C381" s="150" t="s">
        <v>404</v>
      </c>
      <c r="D381" s="200">
        <v>0</v>
      </c>
      <c r="E381" s="373">
        <v>14034</v>
      </c>
      <c r="F381" s="471">
        <v>276</v>
      </c>
      <c r="G381" s="202">
        <f>F381/E381*100</f>
        <v>1.9666524155622063</v>
      </c>
      <c r="P381" s="84"/>
      <c r="R381" s="210"/>
    </row>
    <row r="382" spans="1:18" ht="16.5" customHeight="1">
      <c r="A382" s="166" t="s">
        <v>35</v>
      </c>
      <c r="B382" s="161">
        <v>3522</v>
      </c>
      <c r="C382" s="150" t="s">
        <v>428</v>
      </c>
      <c r="D382" s="200">
        <v>0</v>
      </c>
      <c r="E382" s="373">
        <v>562</v>
      </c>
      <c r="F382" s="471">
        <v>562</v>
      </c>
      <c r="G382" s="202">
        <f t="shared" si="13"/>
        <v>100</v>
      </c>
      <c r="P382" s="84"/>
      <c r="R382" s="210"/>
    </row>
    <row r="383" spans="1:256" s="29" customFormat="1" ht="13.5" customHeight="1">
      <c r="A383" s="230"/>
      <c r="B383" s="247"/>
      <c r="C383" s="246" t="s">
        <v>314</v>
      </c>
      <c r="D383" s="327">
        <f>SUM(D376:D382)</f>
        <v>74120</v>
      </c>
      <c r="E383" s="328">
        <f>SUM(E376:E382)</f>
        <v>87018</v>
      </c>
      <c r="F383" s="472">
        <f>SUM(F376:F382)</f>
        <v>7422</v>
      </c>
      <c r="G383" s="255">
        <f t="shared" si="13"/>
        <v>8.529269806246983</v>
      </c>
      <c r="O383" s="8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3.5" customHeight="1">
      <c r="A384" s="16"/>
      <c r="B384" s="69"/>
      <c r="C384" s="234"/>
      <c r="D384" s="330"/>
      <c r="E384" s="331"/>
      <c r="F384" s="332"/>
      <c r="G384" s="257"/>
      <c r="O384" s="84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9" customFormat="1" ht="12.75">
      <c r="A385" s="11" t="s">
        <v>38</v>
      </c>
      <c r="B385"/>
      <c r="C385"/>
      <c r="D385" s="15"/>
      <c r="E385" s="15"/>
      <c r="F385" s="15"/>
      <c r="G385"/>
      <c r="O385" s="84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12.75">
      <c r="A386" s="13"/>
      <c r="B386"/>
      <c r="C386"/>
      <c r="D386" s="15"/>
      <c r="E386" s="15"/>
      <c r="F386" s="15"/>
      <c r="G386"/>
      <c r="O386" s="84"/>
      <c r="P386" s="15"/>
      <c r="Q386" s="15"/>
      <c r="R386" s="213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25.5">
      <c r="A387" s="7" t="s">
        <v>11</v>
      </c>
      <c r="B387" s="86" t="s">
        <v>12</v>
      </c>
      <c r="C387" s="5" t="s">
        <v>13</v>
      </c>
      <c r="D387" s="52" t="s">
        <v>126</v>
      </c>
      <c r="E387" s="59" t="s">
        <v>127</v>
      </c>
      <c r="F387" s="5" t="s">
        <v>2</v>
      </c>
      <c r="G387" s="51" t="s">
        <v>128</v>
      </c>
      <c r="O387" s="84" t="s">
        <v>263</v>
      </c>
      <c r="P387" s="84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25.5">
      <c r="A388" s="146" t="s">
        <v>35</v>
      </c>
      <c r="B388" s="156" t="s">
        <v>33</v>
      </c>
      <c r="C388" s="162" t="s">
        <v>326</v>
      </c>
      <c r="D388" s="251">
        <v>9000</v>
      </c>
      <c r="E388" s="198">
        <v>13100</v>
      </c>
      <c r="F388" s="471">
        <v>6746</v>
      </c>
      <c r="G388" s="202">
        <f aca="true" t="shared" si="14" ref="G388:G397">F388/E388*100</f>
        <v>51.49618320610687</v>
      </c>
      <c r="O388" s="84" t="s">
        <v>265</v>
      </c>
      <c r="P388" s="84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25.5">
      <c r="A389" s="146" t="s">
        <v>35</v>
      </c>
      <c r="B389" s="147" t="s">
        <v>33</v>
      </c>
      <c r="C389" s="150" t="s">
        <v>152</v>
      </c>
      <c r="D389" s="251">
        <v>66800</v>
      </c>
      <c r="E389" s="198">
        <v>91732</v>
      </c>
      <c r="F389" s="471">
        <v>27100</v>
      </c>
      <c r="G389" s="202">
        <f t="shared" si="14"/>
        <v>29.542580560763966</v>
      </c>
      <c r="O389" s="84" t="s">
        <v>265</v>
      </c>
      <c r="P389" s="84"/>
      <c r="Q389" s="15"/>
      <c r="R389" s="212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25.5">
      <c r="A390" s="166" t="s">
        <v>35</v>
      </c>
      <c r="B390" s="161" t="s">
        <v>33</v>
      </c>
      <c r="C390" s="150" t="s">
        <v>372</v>
      </c>
      <c r="D390" s="251">
        <v>20300</v>
      </c>
      <c r="E390" s="373">
        <v>20798</v>
      </c>
      <c r="F390" s="471">
        <v>2445</v>
      </c>
      <c r="G390" s="202">
        <f t="shared" si="14"/>
        <v>11.755938070968362</v>
      </c>
      <c r="H390" s="29" t="s">
        <v>241</v>
      </c>
      <c r="O390" s="84" t="s">
        <v>267</v>
      </c>
      <c r="P390" s="84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25.5">
      <c r="A391" s="166" t="s">
        <v>35</v>
      </c>
      <c r="B391" s="161" t="s">
        <v>33</v>
      </c>
      <c r="C391" s="150" t="s">
        <v>373</v>
      </c>
      <c r="D391" s="200">
        <v>1500</v>
      </c>
      <c r="E391" s="198">
        <v>1500</v>
      </c>
      <c r="F391" s="471">
        <v>585</v>
      </c>
      <c r="G391" s="202">
        <f t="shared" si="14"/>
        <v>39</v>
      </c>
      <c r="O391" s="84"/>
      <c r="P391" s="84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25.5">
      <c r="A392" s="166" t="s">
        <v>35</v>
      </c>
      <c r="B392" s="161" t="s">
        <v>33</v>
      </c>
      <c r="C392" s="150" t="s">
        <v>153</v>
      </c>
      <c r="D392" s="251">
        <v>3480</v>
      </c>
      <c r="E392" s="198">
        <v>3480</v>
      </c>
      <c r="F392" s="471">
        <v>418</v>
      </c>
      <c r="G392" s="202">
        <f t="shared" si="14"/>
        <v>12.011494252873563</v>
      </c>
      <c r="O392" s="84" t="s">
        <v>268</v>
      </c>
      <c r="P392" s="84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16" ht="12.75">
      <c r="A393" s="146" t="s">
        <v>35</v>
      </c>
      <c r="B393" s="147">
        <v>2212</v>
      </c>
      <c r="C393" s="150" t="s">
        <v>154</v>
      </c>
      <c r="D393" s="251">
        <v>372418</v>
      </c>
      <c r="E393" s="373">
        <v>456685</v>
      </c>
      <c r="F393" s="471">
        <v>119179</v>
      </c>
      <c r="G393" s="202">
        <f t="shared" si="14"/>
        <v>26.096543569418746</v>
      </c>
      <c r="P393" s="84"/>
    </row>
    <row r="394" spans="1:16" ht="12.75">
      <c r="A394" s="146" t="s">
        <v>35</v>
      </c>
      <c r="B394" s="147" t="s">
        <v>33</v>
      </c>
      <c r="C394" s="150" t="s">
        <v>155</v>
      </c>
      <c r="D394" s="251">
        <v>11000</v>
      </c>
      <c r="E394" s="198">
        <v>11000</v>
      </c>
      <c r="F394" s="471">
        <v>2054</v>
      </c>
      <c r="G394" s="202">
        <f t="shared" si="14"/>
        <v>18.672727272727272</v>
      </c>
      <c r="P394" s="84"/>
    </row>
    <row r="395" spans="1:17" ht="12.75">
      <c r="A395" s="146" t="s">
        <v>35</v>
      </c>
      <c r="B395" s="147" t="s">
        <v>33</v>
      </c>
      <c r="C395" s="150" t="s">
        <v>156</v>
      </c>
      <c r="D395" s="251">
        <v>40900</v>
      </c>
      <c r="E395" s="373">
        <v>40900</v>
      </c>
      <c r="F395" s="471">
        <v>576</v>
      </c>
      <c r="G395" s="202">
        <f t="shared" si="14"/>
        <v>1.4083129584352079</v>
      </c>
      <c r="P395" s="84"/>
      <c r="Q395" s="172"/>
    </row>
    <row r="396" spans="1:17" ht="12.75">
      <c r="A396" s="146" t="s">
        <v>35</v>
      </c>
      <c r="B396" s="147">
        <v>3533</v>
      </c>
      <c r="C396" s="150" t="s">
        <v>389</v>
      </c>
      <c r="D396" s="251">
        <v>3000</v>
      </c>
      <c r="E396" s="198">
        <v>3000</v>
      </c>
      <c r="F396" s="471">
        <v>0</v>
      </c>
      <c r="G396" s="202">
        <f t="shared" si="14"/>
        <v>0</v>
      </c>
      <c r="P396" s="84"/>
      <c r="Q396" s="172"/>
    </row>
    <row r="397" spans="1:17" ht="12.75">
      <c r="A397" s="146" t="s">
        <v>35</v>
      </c>
      <c r="B397" s="147" t="s">
        <v>33</v>
      </c>
      <c r="C397" s="150" t="s">
        <v>366</v>
      </c>
      <c r="D397" s="251">
        <v>21100</v>
      </c>
      <c r="E397" s="198">
        <v>20700</v>
      </c>
      <c r="F397" s="471">
        <v>534</v>
      </c>
      <c r="G397" s="202">
        <f t="shared" si="14"/>
        <v>2.579710144927536</v>
      </c>
      <c r="P397" s="84"/>
      <c r="Q397" s="172"/>
    </row>
    <row r="398" spans="1:17" ht="12.75">
      <c r="A398" s="146" t="s">
        <v>35</v>
      </c>
      <c r="B398" s="147">
        <v>6172</v>
      </c>
      <c r="C398" s="150" t="s">
        <v>364</v>
      </c>
      <c r="D398" s="251">
        <v>25000</v>
      </c>
      <c r="E398" s="198">
        <v>54944</v>
      </c>
      <c r="F398" s="471">
        <v>0</v>
      </c>
      <c r="G398" s="202">
        <f>F398/E398*100</f>
        <v>0</v>
      </c>
      <c r="P398" s="84"/>
      <c r="Q398" s="172"/>
    </row>
    <row r="399" spans="1:17" ht="12.75">
      <c r="A399" s="146" t="s">
        <v>35</v>
      </c>
      <c r="B399" s="147">
        <v>3231</v>
      </c>
      <c r="C399" s="150" t="s">
        <v>429</v>
      </c>
      <c r="D399" s="251">
        <v>0</v>
      </c>
      <c r="E399" s="198">
        <v>450</v>
      </c>
      <c r="F399" s="471">
        <v>0</v>
      </c>
      <c r="G399" s="202">
        <f>F399/E399*100</f>
        <v>0</v>
      </c>
      <c r="P399" s="84"/>
      <c r="Q399" s="172"/>
    </row>
    <row r="400" spans="1:16" ht="12.75">
      <c r="A400" s="146" t="s">
        <v>35</v>
      </c>
      <c r="B400" s="147">
        <v>2219</v>
      </c>
      <c r="C400" s="150" t="s">
        <v>471</v>
      </c>
      <c r="D400" s="251">
        <v>0</v>
      </c>
      <c r="E400" s="198">
        <v>30</v>
      </c>
      <c r="F400" s="471">
        <v>30</v>
      </c>
      <c r="G400" s="202">
        <f>F400/E400*100</f>
        <v>100</v>
      </c>
      <c r="P400" s="84"/>
    </row>
    <row r="401" spans="1:256" s="132" customFormat="1" ht="14.25" customHeight="1">
      <c r="A401" s="230"/>
      <c r="B401" s="247"/>
      <c r="C401" s="329" t="s">
        <v>315</v>
      </c>
      <c r="D401" s="327">
        <f>SUM(D388:D400)</f>
        <v>574498</v>
      </c>
      <c r="E401" s="328">
        <f>SUM(E388:E400)</f>
        <v>718319</v>
      </c>
      <c r="F401" s="472">
        <f>SUM(F388:F400)</f>
        <v>159667</v>
      </c>
      <c r="G401" s="255">
        <f>F401/E401*100</f>
        <v>22.227868119874316</v>
      </c>
      <c r="H401" s="138"/>
      <c r="I401" s="29"/>
      <c r="J401" s="29"/>
      <c r="K401" s="29"/>
      <c r="L401" s="29"/>
      <c r="M401" s="29"/>
      <c r="N401" s="29"/>
      <c r="O401" s="84"/>
      <c r="P401" s="8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132" customFormat="1" ht="14.25" customHeight="1">
      <c r="A402" s="230"/>
      <c r="B402" s="247"/>
      <c r="C402" s="363"/>
      <c r="D402" s="364"/>
      <c r="E402" s="365"/>
      <c r="F402" s="366"/>
      <c r="G402" s="367"/>
      <c r="H402" s="138"/>
      <c r="I402" s="29"/>
      <c r="J402" s="29"/>
      <c r="K402" s="29"/>
      <c r="L402" s="29"/>
      <c r="M402" s="29"/>
      <c r="N402" s="29"/>
      <c r="O402" s="84"/>
      <c r="P402" s="84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14.25" customHeight="1">
      <c r="A403" s="239"/>
      <c r="B403" s="249"/>
      <c r="C403" s="248" t="s">
        <v>316</v>
      </c>
      <c r="D403" s="242">
        <f>D383+D401</f>
        <v>648618</v>
      </c>
      <c r="E403" s="242">
        <f>E383+E401</f>
        <v>805337</v>
      </c>
      <c r="F403" s="242">
        <f>F383+F401</f>
        <v>167089</v>
      </c>
      <c r="G403" s="256">
        <f>F403/E403*100</f>
        <v>20.747711827470987</v>
      </c>
      <c r="H403" s="138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84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  <c r="DR403" s="84"/>
      <c r="DS403" s="84"/>
      <c r="DT403" s="84"/>
      <c r="DU403" s="84"/>
      <c r="DV403" s="84"/>
      <c r="DW403" s="84"/>
      <c r="DX403" s="84"/>
      <c r="DY403" s="84"/>
      <c r="DZ403" s="84"/>
      <c r="EA403" s="84"/>
      <c r="EB403" s="84"/>
      <c r="EC403" s="84"/>
      <c r="ED403" s="84"/>
      <c r="EE403" s="84"/>
      <c r="EF403" s="84"/>
      <c r="EG403" s="84"/>
      <c r="EH403" s="84"/>
      <c r="EI403" s="84"/>
      <c r="EJ403" s="84"/>
      <c r="EK403" s="84"/>
      <c r="EL403" s="84"/>
      <c r="EM403" s="84"/>
      <c r="EN403" s="84"/>
      <c r="EO403" s="84"/>
      <c r="EP403" s="84"/>
      <c r="EQ403" s="84"/>
      <c r="ER403" s="84"/>
      <c r="ES403" s="84"/>
      <c r="ET403" s="84"/>
      <c r="EU403" s="84"/>
      <c r="EV403" s="84"/>
      <c r="EW403" s="84"/>
      <c r="EX403" s="84"/>
      <c r="EY403" s="84"/>
      <c r="EZ403" s="84"/>
      <c r="FA403" s="84"/>
      <c r="FB403" s="84"/>
      <c r="FC403" s="84"/>
      <c r="FD403" s="84"/>
      <c r="FE403" s="84"/>
      <c r="FF403" s="84"/>
      <c r="FG403" s="84"/>
      <c r="FH403" s="84"/>
      <c r="FI403" s="84"/>
      <c r="FJ403" s="84"/>
      <c r="FK403" s="84"/>
      <c r="FL403" s="84"/>
      <c r="FM403" s="84"/>
      <c r="FN403" s="84"/>
      <c r="FO403" s="84"/>
      <c r="FP403" s="84"/>
      <c r="FQ403" s="84"/>
      <c r="FR403" s="84"/>
      <c r="FS403" s="84"/>
      <c r="FT403" s="84"/>
      <c r="FU403" s="84"/>
      <c r="FV403" s="84"/>
      <c r="FW403" s="84"/>
      <c r="FX403" s="84"/>
      <c r="FY403" s="84"/>
      <c r="FZ403" s="84"/>
      <c r="GA403" s="84"/>
      <c r="GB403" s="84"/>
      <c r="GC403" s="84"/>
      <c r="GD403" s="84"/>
      <c r="GE403" s="84"/>
      <c r="GF403" s="84"/>
      <c r="GG403" s="84"/>
      <c r="GH403" s="84"/>
      <c r="GI403" s="84"/>
      <c r="GJ403" s="84"/>
      <c r="GK403" s="84"/>
      <c r="GL403" s="84"/>
      <c r="GM403" s="84"/>
      <c r="GN403" s="84"/>
      <c r="GO403" s="84"/>
      <c r="GP403" s="84"/>
      <c r="GQ403" s="84"/>
      <c r="GR403" s="84"/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4"/>
      <c r="HF403" s="84"/>
      <c r="HG403" s="84"/>
      <c r="HH403" s="84"/>
      <c r="HI403" s="84"/>
      <c r="HJ403" s="84"/>
      <c r="HK403" s="84"/>
      <c r="HL403" s="84"/>
      <c r="HM403" s="84"/>
      <c r="HN403" s="84"/>
      <c r="HO403" s="84"/>
      <c r="HP403" s="84"/>
      <c r="HQ403" s="84"/>
      <c r="HR403" s="84"/>
      <c r="HS403" s="84"/>
      <c r="HT403" s="84"/>
      <c r="HU403" s="84"/>
      <c r="HV403" s="84"/>
      <c r="HW403" s="84"/>
      <c r="HX403" s="84"/>
      <c r="HY403" s="84"/>
      <c r="HZ403" s="84"/>
      <c r="IA403" s="84"/>
      <c r="IB403" s="84"/>
      <c r="IC403" s="84"/>
      <c r="ID403" s="84"/>
      <c r="IE403" s="84"/>
      <c r="IF403" s="84"/>
      <c r="IG403" s="84"/>
      <c r="IH403" s="84"/>
      <c r="II403" s="84"/>
      <c r="IJ403" s="84"/>
      <c r="IK403" s="84"/>
      <c r="IL403" s="84"/>
      <c r="IM403" s="84"/>
      <c r="IN403" s="84"/>
      <c r="IO403" s="84"/>
      <c r="IP403" s="84"/>
      <c r="IQ403" s="84"/>
      <c r="IR403" s="84"/>
      <c r="IS403" s="84"/>
      <c r="IT403" s="84"/>
      <c r="IU403" s="84"/>
      <c r="IV403" s="84"/>
    </row>
    <row r="404" spans="1:256" s="29" customFormat="1" ht="16.5" customHeight="1">
      <c r="A404" s="16"/>
      <c r="B404" s="69"/>
      <c r="C404" s="234"/>
      <c r="D404" s="235"/>
      <c r="E404" s="236"/>
      <c r="F404" s="237"/>
      <c r="G404" s="31"/>
      <c r="O404" s="84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15.75">
      <c r="A405" s="74" t="s">
        <v>64</v>
      </c>
      <c r="D405" s="84"/>
      <c r="E405" s="84"/>
      <c r="F405" s="84"/>
      <c r="O405" s="84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2:256" s="29" customFormat="1" ht="12.75">
      <c r="B406"/>
      <c r="C406"/>
      <c r="D406" s="15"/>
      <c r="E406" s="15"/>
      <c r="F406" s="15"/>
      <c r="G406"/>
      <c r="O406" s="84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12.75">
      <c r="A407" s="65" t="s">
        <v>37</v>
      </c>
      <c r="B407"/>
      <c r="C407"/>
      <c r="D407" s="15"/>
      <c r="E407" s="15"/>
      <c r="F407" s="15"/>
      <c r="G407"/>
      <c r="O407" s="84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2:256" s="29" customFormat="1" ht="12.75">
      <c r="B408"/>
      <c r="C408"/>
      <c r="D408" s="15"/>
      <c r="E408" s="15"/>
      <c r="F408" s="15"/>
      <c r="G408"/>
      <c r="O408" s="84" t="s">
        <v>269</v>
      </c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25.5">
      <c r="A409" s="7" t="s">
        <v>11</v>
      </c>
      <c r="B409" s="7" t="s">
        <v>12</v>
      </c>
      <c r="C409" s="5" t="s">
        <v>13</v>
      </c>
      <c r="D409" s="52" t="s">
        <v>126</v>
      </c>
      <c r="E409" s="59" t="s">
        <v>127</v>
      </c>
      <c r="F409" s="5" t="s">
        <v>2</v>
      </c>
      <c r="G409" s="51" t="s">
        <v>128</v>
      </c>
      <c r="O409" s="84" t="s">
        <v>269</v>
      </c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15" ht="12.75">
      <c r="A410" s="146" t="s">
        <v>65</v>
      </c>
      <c r="B410" s="147">
        <v>2139</v>
      </c>
      <c r="C410" s="150" t="s">
        <v>100</v>
      </c>
      <c r="D410" s="192">
        <v>2950</v>
      </c>
      <c r="E410" s="187">
        <v>2950</v>
      </c>
      <c r="F410" s="432">
        <v>295</v>
      </c>
      <c r="G410" s="36">
        <f aca="true" t="shared" si="15" ref="G410:G416">F410/E410*100</f>
        <v>10</v>
      </c>
      <c r="H410" s="29"/>
      <c r="O410" s="172"/>
    </row>
    <row r="411" spans="1:18" ht="12.75">
      <c r="A411" s="146" t="s">
        <v>65</v>
      </c>
      <c r="B411" s="147">
        <v>2140</v>
      </c>
      <c r="C411" s="150" t="s">
        <v>67</v>
      </c>
      <c r="D411" s="192">
        <v>4620</v>
      </c>
      <c r="E411" s="187">
        <v>4620</v>
      </c>
      <c r="F411" s="432">
        <v>2424</v>
      </c>
      <c r="G411" s="36">
        <f t="shared" si="15"/>
        <v>52.467532467532465</v>
      </c>
      <c r="H411" s="29"/>
      <c r="R411" s="173"/>
    </row>
    <row r="412" spans="1:256" s="13" customFormat="1" ht="25.5">
      <c r="A412" s="166" t="s">
        <v>65</v>
      </c>
      <c r="B412" s="161">
        <v>2199</v>
      </c>
      <c r="C412" s="150" t="s">
        <v>66</v>
      </c>
      <c r="D412" s="200">
        <v>750</v>
      </c>
      <c r="E412" s="198">
        <v>750</v>
      </c>
      <c r="F412" s="373">
        <v>204</v>
      </c>
      <c r="G412" s="202">
        <f t="shared" si="15"/>
        <v>27.200000000000003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3" customFormat="1" ht="25.5">
      <c r="A413" s="166" t="s">
        <v>65</v>
      </c>
      <c r="B413" s="161">
        <v>3699</v>
      </c>
      <c r="C413" s="150" t="s">
        <v>477</v>
      </c>
      <c r="D413" s="341">
        <v>72000</v>
      </c>
      <c r="E413" s="342">
        <v>47767</v>
      </c>
      <c r="F413" s="396">
        <v>10473</v>
      </c>
      <c r="G413" s="202">
        <f t="shared" si="15"/>
        <v>21.92517847049218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3" customFormat="1" ht="12.75">
      <c r="A414" s="166" t="s">
        <v>53</v>
      </c>
      <c r="B414" s="161">
        <v>3635</v>
      </c>
      <c r="C414" s="150" t="s">
        <v>402</v>
      </c>
      <c r="D414" s="200">
        <v>6000</v>
      </c>
      <c r="E414" s="373">
        <v>6000</v>
      </c>
      <c r="F414" s="373">
        <v>1330</v>
      </c>
      <c r="G414" s="202">
        <f t="shared" si="15"/>
        <v>22.166666666666668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3" customFormat="1" ht="12.75">
      <c r="A415" s="146" t="s">
        <v>148</v>
      </c>
      <c r="B415" s="147">
        <v>5311</v>
      </c>
      <c r="C415" s="150" t="s">
        <v>403</v>
      </c>
      <c r="D415" s="192">
        <v>1514</v>
      </c>
      <c r="E415" s="187">
        <v>1543</v>
      </c>
      <c r="F415" s="432">
        <v>29</v>
      </c>
      <c r="G415" s="202">
        <f t="shared" si="15"/>
        <v>1.8794556059624108</v>
      </c>
      <c r="O415" s="84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7" ht="12.75">
      <c r="A416" s="230"/>
      <c r="B416" s="247"/>
      <c r="C416" s="246" t="s">
        <v>314</v>
      </c>
      <c r="D416" s="231">
        <f>SUM(D410:D415)</f>
        <v>87834</v>
      </c>
      <c r="E416" s="232">
        <f>SUM(E410:E415)</f>
        <v>63630</v>
      </c>
      <c r="F416" s="265">
        <f>SUM(F410:F415)</f>
        <v>14755</v>
      </c>
      <c r="G416" s="123">
        <f t="shared" si="15"/>
        <v>23.18874744617319</v>
      </c>
    </row>
    <row r="417" spans="1:7" ht="12.75">
      <c r="A417" s="16"/>
      <c r="B417" s="69"/>
      <c r="C417" s="234"/>
      <c r="D417" s="235"/>
      <c r="E417" s="236"/>
      <c r="F417" s="298"/>
      <c r="G417" s="126"/>
    </row>
    <row r="418" spans="1:2" ht="12.75">
      <c r="A418" s="43" t="s">
        <v>38</v>
      </c>
      <c r="B418" s="14"/>
    </row>
    <row r="419" spans="1:4" ht="12.75">
      <c r="A419" s="68"/>
      <c r="B419" s="14"/>
      <c r="D419" s="15" t="s">
        <v>319</v>
      </c>
    </row>
    <row r="420" spans="1:16" ht="25.5">
      <c r="A420" s="7" t="s">
        <v>11</v>
      </c>
      <c r="B420" s="7" t="s">
        <v>12</v>
      </c>
      <c r="C420" s="5" t="s">
        <v>13</v>
      </c>
      <c r="D420" s="52" t="s">
        <v>126</v>
      </c>
      <c r="E420" s="59" t="s">
        <v>127</v>
      </c>
      <c r="F420" s="5" t="s">
        <v>2</v>
      </c>
      <c r="G420" s="51" t="s">
        <v>128</v>
      </c>
      <c r="P420" s="172"/>
    </row>
    <row r="421" spans="1:16" ht="12.75">
      <c r="A421" s="146" t="s">
        <v>65</v>
      </c>
      <c r="B421" s="147">
        <v>3636</v>
      </c>
      <c r="C421" s="150" t="s">
        <v>393</v>
      </c>
      <c r="D421" s="192">
        <v>0</v>
      </c>
      <c r="E421" s="187">
        <v>5000</v>
      </c>
      <c r="F421" s="432">
        <v>0</v>
      </c>
      <c r="G421" s="36">
        <f>F421/E421*100</f>
        <v>0</v>
      </c>
      <c r="P421" s="172"/>
    </row>
    <row r="422" spans="1:16" ht="25.5">
      <c r="A422" s="455" t="s">
        <v>65</v>
      </c>
      <c r="B422" s="161">
        <v>3699</v>
      </c>
      <c r="C422" s="417" t="s">
        <v>477</v>
      </c>
      <c r="D422" s="341">
        <v>0</v>
      </c>
      <c r="E422" s="342">
        <v>24428</v>
      </c>
      <c r="F422" s="396">
        <v>4429</v>
      </c>
      <c r="G422" s="202">
        <f>F422/E422*100</f>
        <v>18.13083346978877</v>
      </c>
      <c r="P422" s="172"/>
    </row>
    <row r="423" spans="1:7" ht="12.75">
      <c r="A423" s="230"/>
      <c r="B423" s="247"/>
      <c r="C423" s="246" t="s">
        <v>314</v>
      </c>
      <c r="D423" s="362">
        <f>SUM(D421:D421)</f>
        <v>0</v>
      </c>
      <c r="E423" s="362">
        <f>SUM(E421:E422)</f>
        <v>29428</v>
      </c>
      <c r="F423" s="473">
        <f>SUM(F421:F422)</f>
        <v>4429</v>
      </c>
      <c r="G423" s="123">
        <f>F423/E423*100</f>
        <v>15.050292238684246</v>
      </c>
    </row>
    <row r="424" spans="1:7" ht="12.75">
      <c r="A424" s="230"/>
      <c r="B424" s="247"/>
      <c r="C424" s="391"/>
      <c r="D424" s="392"/>
      <c r="E424" s="392"/>
      <c r="F424" s="393"/>
      <c r="G424" s="394"/>
    </row>
    <row r="425" spans="1:7" ht="12.75">
      <c r="A425" s="239"/>
      <c r="B425" s="249"/>
      <c r="C425" s="248" t="s">
        <v>353</v>
      </c>
      <c r="D425" s="240">
        <f>D416</f>
        <v>87834</v>
      </c>
      <c r="E425" s="241">
        <f>E416+E423</f>
        <v>93058</v>
      </c>
      <c r="F425" s="242">
        <f>F416+F423</f>
        <v>19184</v>
      </c>
      <c r="G425" s="27">
        <f>F425/E425*100</f>
        <v>20.61510026005287</v>
      </c>
    </row>
    <row r="426" spans="1:7" ht="12.75">
      <c r="A426" s="16"/>
      <c r="B426" s="69"/>
      <c r="C426" s="234"/>
      <c r="G426" s="15"/>
    </row>
    <row r="427" spans="1:7" ht="15.75">
      <c r="A427" s="74" t="s">
        <v>385</v>
      </c>
      <c r="B427" s="29"/>
      <c r="C427" s="29"/>
      <c r="G427" s="15"/>
    </row>
    <row r="428" spans="1:7" ht="12.75">
      <c r="A428" s="16"/>
      <c r="B428" s="69"/>
      <c r="C428" s="234"/>
      <c r="G428" s="15"/>
    </row>
    <row r="429" spans="1:7" ht="12.75">
      <c r="A429" s="78" t="s">
        <v>37</v>
      </c>
      <c r="B429" s="14"/>
      <c r="G429" s="15"/>
    </row>
    <row r="430" spans="1:4" ht="12.75">
      <c r="A430" s="68"/>
      <c r="B430" s="14"/>
      <c r="D430" s="15" t="s">
        <v>319</v>
      </c>
    </row>
    <row r="431" spans="1:16" ht="25.5">
      <c r="A431" s="7" t="s">
        <v>11</v>
      </c>
      <c r="B431" s="7" t="s">
        <v>12</v>
      </c>
      <c r="C431" s="5" t="s">
        <v>13</v>
      </c>
      <c r="D431" s="52" t="s">
        <v>126</v>
      </c>
      <c r="E431" s="59" t="s">
        <v>127</v>
      </c>
      <c r="F431" s="5" t="s">
        <v>2</v>
      </c>
      <c r="G431" s="51" t="s">
        <v>128</v>
      </c>
      <c r="P431" s="172"/>
    </row>
    <row r="432" spans="1:16" ht="12.75">
      <c r="A432" s="146" t="s">
        <v>92</v>
      </c>
      <c r="B432" s="147">
        <v>3636</v>
      </c>
      <c r="C432" s="150" t="s">
        <v>165</v>
      </c>
      <c r="D432" s="192">
        <v>3420</v>
      </c>
      <c r="E432" s="187">
        <v>5230</v>
      </c>
      <c r="F432" s="432">
        <v>2763</v>
      </c>
      <c r="G432" s="36">
        <f>F432/E432*100</f>
        <v>52.82982791586998</v>
      </c>
      <c r="P432" s="172"/>
    </row>
    <row r="433" spans="1:16" ht="12.75">
      <c r="A433" s="146" t="s">
        <v>92</v>
      </c>
      <c r="B433" s="147">
        <v>6113</v>
      </c>
      <c r="C433" s="150" t="s">
        <v>86</v>
      </c>
      <c r="D433" s="192">
        <v>0</v>
      </c>
      <c r="E433" s="187">
        <v>210</v>
      </c>
      <c r="F433" s="432">
        <v>210</v>
      </c>
      <c r="G433" s="36">
        <f>F433/E433*100</f>
        <v>100</v>
      </c>
      <c r="P433" s="172"/>
    </row>
    <row r="434" spans="1:16" ht="12.75">
      <c r="A434" s="166" t="s">
        <v>92</v>
      </c>
      <c r="B434" s="159">
        <v>6172</v>
      </c>
      <c r="C434" s="150" t="s">
        <v>91</v>
      </c>
      <c r="D434" s="200">
        <v>12500</v>
      </c>
      <c r="E434" s="200">
        <v>12500</v>
      </c>
      <c r="F434" s="373">
        <v>4328</v>
      </c>
      <c r="G434" s="36">
        <f>F434/E434*100</f>
        <v>34.624</v>
      </c>
      <c r="P434" s="172"/>
    </row>
    <row r="435" spans="1:7" ht="12.75">
      <c r="A435" s="230"/>
      <c r="B435" s="247"/>
      <c r="C435" s="246" t="s">
        <v>314</v>
      </c>
      <c r="D435" s="362">
        <f>SUM(D432:D434)</f>
        <v>15920</v>
      </c>
      <c r="E435" s="362">
        <f>SUM(E432:E434)</f>
        <v>17940</v>
      </c>
      <c r="F435" s="473">
        <f>SUM(F432:F434)</f>
        <v>7301</v>
      </c>
      <c r="G435" s="123">
        <f>F435/E435*100</f>
        <v>40.69676700111483</v>
      </c>
    </row>
    <row r="436" spans="1:7" ht="12.75">
      <c r="A436" s="16"/>
      <c r="B436" s="69"/>
      <c r="C436" s="234"/>
      <c r="D436" s="235"/>
      <c r="E436" s="236"/>
      <c r="F436" s="298"/>
      <c r="G436" s="31"/>
    </row>
    <row r="437" spans="1:7" ht="12.75">
      <c r="A437" s="43" t="s">
        <v>38</v>
      </c>
      <c r="B437" s="19"/>
      <c r="C437" s="42"/>
      <c r="D437" s="57"/>
      <c r="E437" s="61"/>
      <c r="F437" s="54"/>
      <c r="G437" s="38"/>
    </row>
    <row r="438" spans="1:7" ht="12.75">
      <c r="A438" s="16"/>
      <c r="B438" s="19"/>
      <c r="C438" s="42"/>
      <c r="D438" s="57"/>
      <c r="E438" s="61"/>
      <c r="F438" s="54"/>
      <c r="G438" s="38"/>
    </row>
    <row r="439" spans="1:7" ht="25.5">
      <c r="A439" s="7" t="s">
        <v>11</v>
      </c>
      <c r="B439" s="7" t="s">
        <v>12</v>
      </c>
      <c r="C439" s="5" t="s">
        <v>13</v>
      </c>
      <c r="D439" s="52" t="s">
        <v>126</v>
      </c>
      <c r="E439" s="59" t="s">
        <v>127</v>
      </c>
      <c r="F439" s="5" t="s">
        <v>2</v>
      </c>
      <c r="G439" s="51" t="s">
        <v>128</v>
      </c>
    </row>
    <row r="440" spans="1:7" ht="12.75">
      <c r="A440" s="146" t="s">
        <v>92</v>
      </c>
      <c r="B440" s="147">
        <v>3636</v>
      </c>
      <c r="C440" s="150" t="s">
        <v>165</v>
      </c>
      <c r="D440" s="192">
        <v>1030</v>
      </c>
      <c r="E440" s="187">
        <v>1030</v>
      </c>
      <c r="F440" s="474">
        <v>125</v>
      </c>
      <c r="G440" s="36">
        <f>F440/E440*100</f>
        <v>12.135922330097088</v>
      </c>
    </row>
    <row r="441" spans="1:7" ht="12.75">
      <c r="A441" s="146" t="s">
        <v>92</v>
      </c>
      <c r="B441" s="147">
        <v>6172</v>
      </c>
      <c r="C441" s="150" t="s">
        <v>91</v>
      </c>
      <c r="D441" s="192">
        <v>6000</v>
      </c>
      <c r="E441" s="187">
        <v>6000</v>
      </c>
      <c r="F441" s="474">
        <v>2582</v>
      </c>
      <c r="G441" s="36">
        <f>F441/E441*100</f>
        <v>43.03333333333333</v>
      </c>
    </row>
    <row r="442" spans="1:7" ht="12.75">
      <c r="A442" s="230"/>
      <c r="B442" s="247"/>
      <c r="C442" s="329" t="s">
        <v>315</v>
      </c>
      <c r="D442" s="327">
        <f>SUM(D440:D441)</f>
        <v>7030</v>
      </c>
      <c r="E442" s="328">
        <f>SUM(E440:E441)</f>
        <v>7030</v>
      </c>
      <c r="F442" s="472">
        <f>SUM(F440:F441)</f>
        <v>2707</v>
      </c>
      <c r="G442" s="255">
        <f>F442/E442*100</f>
        <v>38.506401137980085</v>
      </c>
    </row>
    <row r="443" spans="1:7" ht="12.75">
      <c r="A443" s="16"/>
      <c r="B443" s="69"/>
      <c r="C443" s="234"/>
      <c r="D443" s="235"/>
      <c r="E443" s="236"/>
      <c r="F443" s="298"/>
      <c r="G443" s="126"/>
    </row>
    <row r="444" spans="1:256" s="13" customFormat="1" ht="12.75">
      <c r="A444" s="239"/>
      <c r="B444" s="249"/>
      <c r="C444" s="248" t="s">
        <v>316</v>
      </c>
      <c r="D444" s="240">
        <f>D435+D442</f>
        <v>22950</v>
      </c>
      <c r="E444" s="241">
        <f>E435+E442</f>
        <v>24970</v>
      </c>
      <c r="F444" s="242">
        <f>F435+F442</f>
        <v>10008</v>
      </c>
      <c r="G444" s="27">
        <f>F444/E444*100</f>
        <v>40.08009611533841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13" customFormat="1" ht="12.75">
      <c r="A445" s="299"/>
      <c r="B445" s="300"/>
      <c r="C445" s="301"/>
      <c r="D445" s="302"/>
      <c r="E445" s="303"/>
      <c r="F445" s="298"/>
      <c r="G445" s="356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13" customFormat="1" ht="15.75">
      <c r="A446" s="74" t="s">
        <v>482</v>
      </c>
      <c r="B446" s="29"/>
      <c r="C446" s="29"/>
      <c r="D446" s="302"/>
      <c r="E446" s="303"/>
      <c r="F446" s="298"/>
      <c r="G446" s="356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13" customFormat="1" ht="12.75">
      <c r="A447" s="299"/>
      <c r="B447" s="300"/>
      <c r="C447" s="301"/>
      <c r="D447" s="302"/>
      <c r="E447" s="303"/>
      <c r="F447" s="298"/>
      <c r="G447" s="356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" ht="12.75">
      <c r="A448" s="78" t="s">
        <v>37</v>
      </c>
      <c r="B448" s="14"/>
    </row>
    <row r="449" spans="1:4" ht="12.75">
      <c r="A449" s="68"/>
      <c r="B449" s="14"/>
      <c r="D449" s="15" t="s">
        <v>319</v>
      </c>
    </row>
    <row r="450" spans="1:16" ht="25.5">
      <c r="A450" s="7" t="s">
        <v>11</v>
      </c>
      <c r="B450" s="7" t="s">
        <v>12</v>
      </c>
      <c r="C450" s="5" t="s">
        <v>13</v>
      </c>
      <c r="D450" s="52" t="s">
        <v>126</v>
      </c>
      <c r="E450" s="59" t="s">
        <v>127</v>
      </c>
      <c r="F450" s="5" t="s">
        <v>2</v>
      </c>
      <c r="G450" s="51" t="s">
        <v>128</v>
      </c>
      <c r="P450" s="172"/>
    </row>
    <row r="451" spans="1:16" ht="12.75">
      <c r="A451" s="146" t="s">
        <v>362</v>
      </c>
      <c r="B451" s="147">
        <v>3636</v>
      </c>
      <c r="C451" s="150" t="s">
        <v>165</v>
      </c>
      <c r="D451" s="192">
        <v>161</v>
      </c>
      <c r="E451" s="187">
        <v>161</v>
      </c>
      <c r="F451" s="432">
        <v>1</v>
      </c>
      <c r="G451" s="36">
        <f>F451/E451*100</f>
        <v>0.6211180124223602</v>
      </c>
      <c r="P451" s="172"/>
    </row>
    <row r="452" spans="1:7" ht="12.75">
      <c r="A452" s="230"/>
      <c r="B452" s="247"/>
      <c r="C452" s="246" t="s">
        <v>314</v>
      </c>
      <c r="D452" s="362">
        <f>SUM(D451:D451)</f>
        <v>161</v>
      </c>
      <c r="E452" s="362">
        <f>SUM(E451:E451)</f>
        <v>161</v>
      </c>
      <c r="F452" s="473">
        <f>SUM(F451:F451)</f>
        <v>1</v>
      </c>
      <c r="G452" s="123">
        <f>F452/E452*100</f>
        <v>0.6211180124223602</v>
      </c>
    </row>
    <row r="453" spans="1:256" s="13" customFormat="1" ht="12.75">
      <c r="A453" s="299"/>
      <c r="B453" s="300"/>
      <c r="C453" s="301"/>
      <c r="D453" s="302"/>
      <c r="E453" s="303"/>
      <c r="F453" s="298"/>
      <c r="G453" s="356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13" customFormat="1" ht="12.75">
      <c r="A454" s="239"/>
      <c r="B454" s="249"/>
      <c r="C454" s="248" t="s">
        <v>316</v>
      </c>
      <c r="D454" s="240">
        <f>D445+D452</f>
        <v>161</v>
      </c>
      <c r="E454" s="241">
        <f>E445+E452</f>
        <v>161</v>
      </c>
      <c r="F454" s="242">
        <f>F445+F452</f>
        <v>1</v>
      </c>
      <c r="G454" s="27">
        <f>F454/E454*100</f>
        <v>0.6211180124223602</v>
      </c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13" customFormat="1" ht="12.75">
      <c r="A455" s="299"/>
      <c r="B455" s="300"/>
      <c r="C455" s="301"/>
      <c r="D455" s="302"/>
      <c r="E455" s="303"/>
      <c r="F455" s="298"/>
      <c r="G455" s="356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9" customFormat="1" ht="25.5" customHeight="1">
      <c r="A456" s="74" t="s">
        <v>93</v>
      </c>
      <c r="D456" s="84"/>
      <c r="E456" s="84"/>
      <c r="F456" s="84"/>
      <c r="O456" s="84"/>
      <c r="P456" s="15"/>
      <c r="Q456" s="15"/>
      <c r="R456" s="172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ht="12.75">
      <c r="R457" s="172"/>
    </row>
    <row r="458" spans="1:7" ht="25.5">
      <c r="A458" s="7" t="s">
        <v>11</v>
      </c>
      <c r="B458" s="7" t="s">
        <v>12</v>
      </c>
      <c r="C458" s="5" t="s">
        <v>13</v>
      </c>
      <c r="D458" s="52" t="s">
        <v>126</v>
      </c>
      <c r="E458" s="59" t="s">
        <v>127</v>
      </c>
      <c r="F458" s="5" t="s">
        <v>2</v>
      </c>
      <c r="G458" s="51" t="s">
        <v>128</v>
      </c>
    </row>
    <row r="459" spans="1:7" ht="25.5">
      <c r="A459" s="166" t="s">
        <v>87</v>
      </c>
      <c r="B459" s="161">
        <v>6409</v>
      </c>
      <c r="C459" s="162" t="s">
        <v>321</v>
      </c>
      <c r="D459" s="251">
        <v>89748</v>
      </c>
      <c r="E459" s="475">
        <v>46631</v>
      </c>
      <c r="F459" s="377" t="s">
        <v>313</v>
      </c>
      <c r="G459" s="36" t="s">
        <v>313</v>
      </c>
    </row>
    <row r="460" spans="1:7" ht="25.5">
      <c r="A460" s="166" t="s">
        <v>87</v>
      </c>
      <c r="B460" s="161">
        <v>6409</v>
      </c>
      <c r="C460" s="162" t="s">
        <v>322</v>
      </c>
      <c r="D460" s="251">
        <v>30000</v>
      </c>
      <c r="E460" s="475">
        <v>22947</v>
      </c>
      <c r="F460" s="377" t="s">
        <v>313</v>
      </c>
      <c r="G460" s="36" t="s">
        <v>313</v>
      </c>
    </row>
    <row r="461" spans="1:7" ht="25.5" customHeight="1">
      <c r="A461" s="166" t="s">
        <v>87</v>
      </c>
      <c r="B461" s="161">
        <v>6409</v>
      </c>
      <c r="C461" s="162" t="s">
        <v>478</v>
      </c>
      <c r="D461" s="251">
        <v>8000</v>
      </c>
      <c r="E461" s="475">
        <v>9353</v>
      </c>
      <c r="F461" s="377" t="s">
        <v>313</v>
      </c>
      <c r="G461" s="36" t="s">
        <v>313</v>
      </c>
    </row>
    <row r="462" spans="1:7" ht="12.75">
      <c r="A462" s="239"/>
      <c r="B462" s="249"/>
      <c r="C462" s="248" t="s">
        <v>316</v>
      </c>
      <c r="D462" s="240">
        <f>SUM(D459:D461)</f>
        <v>127748</v>
      </c>
      <c r="E462" s="241">
        <f>SUM(E459:E461)</f>
        <v>78931</v>
      </c>
      <c r="F462" s="242">
        <f>SUM(F459:F461)</f>
        <v>0</v>
      </c>
      <c r="G462" s="27">
        <f>F462/E462*100</f>
        <v>0</v>
      </c>
    </row>
    <row r="464" spans="1:3" ht="15.75">
      <c r="A464" s="74" t="s">
        <v>327</v>
      </c>
      <c r="B464" s="2"/>
      <c r="C464" s="2"/>
    </row>
    <row r="465" spans="1:19" ht="15.75">
      <c r="A465" s="74"/>
      <c r="B465" s="2"/>
      <c r="C465" s="2"/>
      <c r="S465" s="172"/>
    </row>
    <row r="466" spans="1:7" ht="25.5">
      <c r="A466" s="7" t="s">
        <v>11</v>
      </c>
      <c r="B466" s="7" t="s">
        <v>12</v>
      </c>
      <c r="C466" s="5" t="s">
        <v>13</v>
      </c>
      <c r="D466" s="52" t="s">
        <v>126</v>
      </c>
      <c r="E466" s="59" t="s">
        <v>127</v>
      </c>
      <c r="F466" s="5" t="s">
        <v>2</v>
      </c>
      <c r="G466" s="51" t="s">
        <v>128</v>
      </c>
    </row>
    <row r="467" spans="1:7" ht="12.75">
      <c r="A467" s="166" t="s">
        <v>87</v>
      </c>
      <c r="B467" s="161">
        <v>6402</v>
      </c>
      <c r="C467" s="162" t="s">
        <v>386</v>
      </c>
      <c r="D467" s="200">
        <v>0</v>
      </c>
      <c r="E467" s="198">
        <v>26163</v>
      </c>
      <c r="F467" s="396">
        <v>26511</v>
      </c>
      <c r="G467" s="36">
        <f>F467/E467*100</f>
        <v>101.3301226923518</v>
      </c>
    </row>
    <row r="469" spans="1:3" ht="12.75">
      <c r="A469" s="567"/>
      <c r="B469" s="567"/>
      <c r="C469" s="567"/>
    </row>
    <row r="470" spans="1:7" ht="12.75">
      <c r="A470" s="568" t="s">
        <v>341</v>
      </c>
      <c r="B470" s="569"/>
      <c r="C470" s="570"/>
      <c r="D470" s="241">
        <f>D26</f>
        <v>6780491</v>
      </c>
      <c r="E470" s="241">
        <f>E26</f>
        <v>7263725</v>
      </c>
      <c r="F470" s="241">
        <f>F26</f>
        <v>3255388</v>
      </c>
      <c r="G470" s="420">
        <f>G26</f>
        <v>44.817060117226355</v>
      </c>
    </row>
  </sheetData>
  <mergeCells count="57">
    <mergeCell ref="A113:A128"/>
    <mergeCell ref="A108:C108"/>
    <mergeCell ref="A332:D332"/>
    <mergeCell ref="A159:D159"/>
    <mergeCell ref="A160:D160"/>
    <mergeCell ref="A161:D161"/>
    <mergeCell ref="A158:D158"/>
    <mergeCell ref="A270:C270"/>
    <mergeCell ref="A165:C165"/>
    <mergeCell ref="A192:C192"/>
    <mergeCell ref="A24:C24"/>
    <mergeCell ref="A95:G95"/>
    <mergeCell ref="A42:C42"/>
    <mergeCell ref="A55:B55"/>
    <mergeCell ref="A16:C16"/>
    <mergeCell ref="A14:C14"/>
    <mergeCell ref="A313:C313"/>
    <mergeCell ref="A314:C314"/>
    <mergeCell ref="A17:C17"/>
    <mergeCell ref="A59:A70"/>
    <mergeCell ref="A97:A107"/>
    <mergeCell ref="A93:G94"/>
    <mergeCell ref="A162:D162"/>
    <mergeCell ref="A136:C136"/>
    <mergeCell ref="A10:C10"/>
    <mergeCell ref="A9:C9"/>
    <mergeCell ref="A11:C11"/>
    <mergeCell ref="A12:C12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8:C8"/>
    <mergeCell ref="H128:L128"/>
    <mergeCell ref="A129:C129"/>
    <mergeCell ref="A15:C15"/>
    <mergeCell ref="A31:B31"/>
    <mergeCell ref="A19:C19"/>
    <mergeCell ref="A25:C25"/>
    <mergeCell ref="A92:C92"/>
    <mergeCell ref="A75:A91"/>
    <mergeCell ref="A71:C71"/>
    <mergeCell ref="A469:C469"/>
    <mergeCell ref="A470:C470"/>
    <mergeCell ref="A363:C363"/>
    <mergeCell ref="A251:C251"/>
    <mergeCell ref="A271:C271"/>
    <mergeCell ref="A272:C272"/>
    <mergeCell ref="A333:D333"/>
    <mergeCell ref="A334:D334"/>
    <mergeCell ref="A322:E322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&amp;C&amp;P</oddFooter>
  </headerFooter>
  <rowBreaks count="9" manualBreakCount="9">
    <brk id="51" max="6" man="1"/>
    <brk id="92" max="6" man="1"/>
    <brk id="142" max="6" man="1"/>
    <brk id="200" max="6" man="1"/>
    <brk id="254" max="6" man="1"/>
    <brk id="304" max="6" man="1"/>
    <brk id="361" max="6" man="1"/>
    <brk id="403" max="6" man="1"/>
    <brk id="4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23" sqref="K23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64" t="s">
        <v>519</v>
      </c>
      <c r="B1" s="564"/>
      <c r="C1" s="564"/>
      <c r="D1" s="564"/>
      <c r="E1" s="564"/>
      <c r="F1" s="564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367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110880</v>
      </c>
      <c r="E4" s="26">
        <v>51111</v>
      </c>
      <c r="F4" s="36">
        <f>E4/D4*100</f>
        <v>46.09577922077922</v>
      </c>
      <c r="G4" s="13"/>
      <c r="H4" s="226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650</v>
      </c>
      <c r="E5" s="26">
        <v>401</v>
      </c>
      <c r="F5" s="36">
        <f aca="true" t="shared" si="0" ref="F5:F54">E5/D5*100</f>
        <v>61.69230769230769</v>
      </c>
      <c r="G5" s="13"/>
      <c r="H5" s="226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29375</v>
      </c>
      <c r="E6" s="26">
        <v>13561</v>
      </c>
      <c r="F6" s="36">
        <f t="shared" si="0"/>
        <v>46.16510638297872</v>
      </c>
      <c r="G6" s="13"/>
      <c r="H6" s="226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10168</v>
      </c>
      <c r="E7" s="26">
        <v>4693</v>
      </c>
      <c r="F7" s="36">
        <f t="shared" si="0"/>
        <v>46.15460267505901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231</v>
      </c>
      <c r="F8" s="36">
        <f t="shared" si="0"/>
        <v>49.57081545064378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151539</v>
      </c>
      <c r="E9" s="122">
        <f>SUM(E4:E8)</f>
        <v>69997</v>
      </c>
      <c r="F9" s="134">
        <f t="shared" si="0"/>
        <v>46.190749576016735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60</v>
      </c>
      <c r="E10" s="28">
        <v>36</v>
      </c>
      <c r="F10" s="36">
        <f t="shared" si="0"/>
        <v>60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29</v>
      </c>
      <c r="F11" s="36">
        <f t="shared" si="0"/>
        <v>22.30769230769231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177</v>
      </c>
      <c r="F13" s="36">
        <f t="shared" si="0"/>
        <v>35.4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802</v>
      </c>
      <c r="F14" s="36">
        <f t="shared" si="0"/>
        <v>40.1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3500</v>
      </c>
      <c r="E15" s="26">
        <v>1238</v>
      </c>
      <c r="F15" s="36">
        <f t="shared" si="0"/>
        <v>35.371428571428574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19</v>
      </c>
      <c r="F16" s="36">
        <f t="shared" si="0"/>
        <v>47.5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141</v>
      </c>
      <c r="F17" s="36">
        <f t="shared" si="0"/>
        <v>47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37</v>
      </c>
      <c r="F18" s="36">
        <f t="shared" si="0"/>
        <v>18.5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567</v>
      </c>
      <c r="F19" s="36">
        <f t="shared" si="0"/>
        <v>40.5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1643</v>
      </c>
      <c r="F20" s="36">
        <f t="shared" si="0"/>
        <v>54.766666666666666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632</v>
      </c>
      <c r="F21" s="36">
        <f t="shared" si="0"/>
        <v>39.5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1466</v>
      </c>
      <c r="F23" s="36">
        <f t="shared" si="0"/>
        <v>52.35714285714286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1515</v>
      </c>
      <c r="F24" s="36">
        <f t="shared" si="0"/>
        <v>42.083333333333336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939</v>
      </c>
      <c r="F25" s="36">
        <f t="shared" si="0"/>
        <v>46.949999999999996</v>
      </c>
      <c r="G25" s="13"/>
    </row>
    <row r="26" spans="1:8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  <c r="H26" s="226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252</v>
      </c>
      <c r="F27" s="36">
        <f t="shared" si="0"/>
        <v>14.000000000000002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6450</v>
      </c>
      <c r="E28" s="26">
        <v>863</v>
      </c>
      <c r="F28" s="36">
        <f t="shared" si="0"/>
        <v>13.37984496124031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3984</v>
      </c>
      <c r="F29" s="36">
        <f t="shared" si="0"/>
        <v>50.113207547169814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281</v>
      </c>
      <c r="F30" s="36">
        <f t="shared" si="0"/>
        <v>25.545454545454543</v>
      </c>
      <c r="G30" s="13"/>
    </row>
    <row r="31" spans="1:7" s="29" customFormat="1" ht="12.75">
      <c r="A31" s="23">
        <v>5173</v>
      </c>
      <c r="B31" s="23" t="s">
        <v>304</v>
      </c>
      <c r="C31" s="26">
        <v>2600</v>
      </c>
      <c r="D31" s="26">
        <v>2600</v>
      </c>
      <c r="E31" s="26">
        <v>1654</v>
      </c>
      <c r="F31" s="36">
        <f t="shared" si="0"/>
        <v>63.61538461538462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164</v>
      </c>
      <c r="F32" s="36">
        <f t="shared" si="0"/>
        <v>54.666666666666664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80</v>
      </c>
      <c r="E33" s="26">
        <v>61</v>
      </c>
      <c r="F33" s="36">
        <f t="shared" si="0"/>
        <v>76.25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16</v>
      </c>
      <c r="F34" s="36">
        <f t="shared" si="0"/>
        <v>32</v>
      </c>
      <c r="G34" s="13"/>
      <c r="H34" s="73"/>
      <c r="J34" s="215"/>
    </row>
    <row r="35" spans="1:10" s="29" customFormat="1" ht="12.75">
      <c r="A35" s="23">
        <v>5181</v>
      </c>
      <c r="B35" s="23" t="s">
        <v>427</v>
      </c>
      <c r="C35" s="26">
        <v>0</v>
      </c>
      <c r="D35" s="26">
        <v>0</v>
      </c>
      <c r="E35" s="26">
        <v>10</v>
      </c>
      <c r="F35" s="36" t="s">
        <v>313</v>
      </c>
      <c r="G35" s="13"/>
      <c r="H35" s="73"/>
      <c r="J35" s="215"/>
    </row>
    <row r="36" spans="1:10" s="29" customFormat="1" ht="12.75">
      <c r="A36" s="23">
        <v>5192</v>
      </c>
      <c r="B36" s="23" t="s">
        <v>354</v>
      </c>
      <c r="C36" s="26">
        <v>300</v>
      </c>
      <c r="D36" s="26">
        <v>300</v>
      </c>
      <c r="E36" s="26">
        <v>92</v>
      </c>
      <c r="F36" s="36">
        <f t="shared" si="0"/>
        <v>30.666666666666664</v>
      </c>
      <c r="G36" s="13"/>
      <c r="H36" s="73"/>
      <c r="J36" s="215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3</v>
      </c>
      <c r="F37" s="36">
        <f t="shared" si="0"/>
        <v>6</v>
      </c>
      <c r="G37" s="13"/>
    </row>
    <row r="38" spans="1:7" s="29" customFormat="1" ht="12.75">
      <c r="A38" s="23">
        <v>5195</v>
      </c>
      <c r="B38" s="23" t="s">
        <v>303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42550</v>
      </c>
      <c r="E39" s="122">
        <f>SUM(E10:E38)</f>
        <v>16627</v>
      </c>
      <c r="F39" s="123">
        <f t="shared" si="0"/>
        <v>39.076380728554646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26</v>
      </c>
      <c r="F40" s="36">
        <f t="shared" si="0"/>
        <v>52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62</v>
      </c>
      <c r="F41" s="36">
        <f>E41/D41*100</f>
        <v>77.5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88</v>
      </c>
      <c r="F42" s="123">
        <f t="shared" si="0"/>
        <v>67.6923076923077</v>
      </c>
      <c r="G42" s="13"/>
    </row>
    <row r="43" spans="1:7" s="29" customFormat="1" ht="12.75">
      <c r="A43" s="34">
        <v>5901</v>
      </c>
      <c r="B43" s="34" t="s">
        <v>210</v>
      </c>
      <c r="C43" s="344">
        <v>9240</v>
      </c>
      <c r="D43" s="344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481</v>
      </c>
      <c r="C44" s="344">
        <v>0</v>
      </c>
      <c r="D44" s="344">
        <v>0</v>
      </c>
      <c r="E44" s="62">
        <v>-127</v>
      </c>
      <c r="F44" s="36" t="s">
        <v>313</v>
      </c>
      <c r="G44" s="13"/>
    </row>
    <row r="45" spans="1:12" s="29" customFormat="1" ht="12.75">
      <c r="A45" s="121" t="s">
        <v>211</v>
      </c>
      <c r="B45" s="121" t="s">
        <v>212</v>
      </c>
      <c r="C45" s="64">
        <f>C43+C44</f>
        <v>9240</v>
      </c>
      <c r="D45" s="64">
        <f>D43+D44</f>
        <v>9240</v>
      </c>
      <c r="E45" s="64">
        <f>E43+E44</f>
        <v>-127</v>
      </c>
      <c r="F45" s="123" t="s">
        <v>313</v>
      </c>
      <c r="G45" s="13"/>
      <c r="L45" s="214"/>
    </row>
    <row r="46" spans="1:12" s="29" customFormat="1" ht="12.75">
      <c r="A46" s="322"/>
      <c r="B46" s="323"/>
      <c r="C46" s="64"/>
      <c r="D46" s="64"/>
      <c r="E46" s="64"/>
      <c r="F46" s="123"/>
      <c r="G46" s="13"/>
      <c r="L46" s="214"/>
    </row>
    <row r="47" spans="1:7" s="29" customFormat="1" ht="12.75">
      <c r="A47" s="545" t="s">
        <v>213</v>
      </c>
      <c r="B47" s="547"/>
      <c r="C47" s="122">
        <f>C39+C42+C45+C9</f>
        <v>203459</v>
      </c>
      <c r="D47" s="122">
        <f>D39+D42+D45+D9</f>
        <v>203459</v>
      </c>
      <c r="E47" s="122">
        <f>E39+E42+E45+E9</f>
        <v>86585</v>
      </c>
      <c r="F47" s="123">
        <f>E47/D47*100</f>
        <v>42.5564855818617</v>
      </c>
      <c r="G47" s="13"/>
    </row>
    <row r="48" spans="1:7" s="29" customFormat="1" ht="12.75">
      <c r="A48" s="320"/>
      <c r="B48" s="321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239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/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214</v>
      </c>
      <c r="C51" s="26">
        <v>4000</v>
      </c>
      <c r="D51" s="26">
        <v>3800</v>
      </c>
      <c r="E51" s="26">
        <v>0</v>
      </c>
      <c r="F51" s="36">
        <f>E51/D51*100</f>
        <v>0</v>
      </c>
      <c r="G51" s="13"/>
    </row>
    <row r="52" spans="1:7" s="29" customFormat="1" ht="12.75">
      <c r="A52" s="121" t="s">
        <v>216</v>
      </c>
      <c r="B52" s="121" t="s">
        <v>217</v>
      </c>
      <c r="C52" s="122">
        <f>SUM(C49:C51)</f>
        <v>4000</v>
      </c>
      <c r="D52" s="122">
        <f>SUM(D49:D51)</f>
        <v>4000</v>
      </c>
      <c r="E52" s="122">
        <f>SUM(E49:E51)</f>
        <v>153</v>
      </c>
      <c r="F52" s="123">
        <f t="shared" si="0"/>
        <v>3.8249999999999997</v>
      </c>
      <c r="G52" s="13"/>
    </row>
    <row r="53" spans="1:7" s="29" customFormat="1" ht="12.75">
      <c r="A53" s="322"/>
      <c r="B53" s="323"/>
      <c r="C53" s="122"/>
      <c r="D53" s="122"/>
      <c r="E53" s="122"/>
      <c r="F53" s="123"/>
      <c r="G53" s="13"/>
    </row>
    <row r="54" spans="1:7" ht="12.75">
      <c r="A54" s="592" t="s">
        <v>218</v>
      </c>
      <c r="B54" s="593"/>
      <c r="C54" s="9">
        <f>C47+C52</f>
        <v>207459</v>
      </c>
      <c r="D54" s="9">
        <f>D47+D52</f>
        <v>207459</v>
      </c>
      <c r="E54" s="9">
        <f>E47+E52</f>
        <v>86738</v>
      </c>
      <c r="F54" s="27">
        <f t="shared" si="0"/>
        <v>41.809706978246304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48" t="s">
        <v>219</v>
      </c>
      <c r="B56" s="550"/>
      <c r="C56" s="6" t="s">
        <v>126</v>
      </c>
      <c r="D56" s="6" t="s">
        <v>127</v>
      </c>
      <c r="E56" s="5" t="s">
        <v>2</v>
      </c>
      <c r="F56" s="51" t="s">
        <v>367</v>
      </c>
    </row>
    <row r="57" spans="1:6" ht="12.75">
      <c r="A57" s="594" t="s">
        <v>220</v>
      </c>
      <c r="B57" s="594"/>
      <c r="C57" s="26">
        <f>SUM(C4:C8)</f>
        <v>151389</v>
      </c>
      <c r="D57" s="26">
        <f>SUM(D4:D8)</f>
        <v>151539</v>
      </c>
      <c r="E57" s="26">
        <f>SUM(E4:E8)</f>
        <v>69997</v>
      </c>
      <c r="F57" s="36">
        <f>E57/D57*100</f>
        <v>46.190749576016735</v>
      </c>
    </row>
    <row r="58" spans="1:6" ht="12.75">
      <c r="A58" s="576" t="s">
        <v>221</v>
      </c>
      <c r="B58" s="578"/>
      <c r="C58" s="26">
        <f>C39+C42+C45-C59</f>
        <v>27270</v>
      </c>
      <c r="D58" s="26">
        <f>D39+D42+D45-D59</f>
        <v>27320</v>
      </c>
      <c r="E58" s="26">
        <f>E39+E42+E45-E59</f>
        <v>7569</v>
      </c>
      <c r="F58" s="36">
        <f>E58/D58*100</f>
        <v>27.704978038067352</v>
      </c>
    </row>
    <row r="59" spans="1:6" ht="12.75">
      <c r="A59" s="576" t="s">
        <v>222</v>
      </c>
      <c r="B59" s="578"/>
      <c r="C59" s="26">
        <f>C23+C24+C25+C27+C28+C29</f>
        <v>24800</v>
      </c>
      <c r="D59" s="26">
        <f>D23+D24+D25+D27+D28+D29</f>
        <v>24600</v>
      </c>
      <c r="E59" s="26">
        <f>E23+E24+E25+E27+E28+E29</f>
        <v>9019</v>
      </c>
      <c r="F59" s="36">
        <f>E59/D59*100</f>
        <v>36.66260162601626</v>
      </c>
    </row>
    <row r="60" spans="1:6" ht="12.75">
      <c r="A60" s="576" t="s">
        <v>223</v>
      </c>
      <c r="B60" s="578"/>
      <c r="C60" s="26">
        <f>C52</f>
        <v>4000</v>
      </c>
      <c r="D60" s="26">
        <f>D52</f>
        <v>4000</v>
      </c>
      <c r="E60" s="26">
        <f>E52</f>
        <v>153</v>
      </c>
      <c r="F60" s="36">
        <f>E60/D60*100</f>
        <v>3.8249999999999997</v>
      </c>
    </row>
    <row r="61" spans="1:7" ht="12.75">
      <c r="A61" s="545" t="s">
        <v>224</v>
      </c>
      <c r="B61" s="547"/>
      <c r="C61" s="122">
        <f>SUM(C57:C60)</f>
        <v>207459</v>
      </c>
      <c r="D61" s="122">
        <f>SUM(D57:D60)</f>
        <v>207459</v>
      </c>
      <c r="E61" s="122">
        <f>SUM(E57:E60)</f>
        <v>86738</v>
      </c>
      <c r="F61" s="123">
        <f>E61/D61*100</f>
        <v>41.809706978246304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H1">
      <selection activeCell="J16" sqref="J16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64" t="s">
        <v>520</v>
      </c>
      <c r="B1" s="564"/>
      <c r="C1" s="564"/>
      <c r="D1" s="564"/>
      <c r="E1" s="564"/>
      <c r="F1" s="564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95</v>
      </c>
      <c r="F4" s="63">
        <f aca="true" t="shared" si="0" ref="F4:F50">E4/D4*100</f>
        <v>5.013192612137203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4323</v>
      </c>
      <c r="F5" s="63">
        <f t="shared" si="0"/>
        <v>51.34204275534442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83</v>
      </c>
      <c r="F6" s="63">
        <f t="shared" si="0"/>
        <v>16.6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777</v>
      </c>
      <c r="F7" s="63">
        <f t="shared" si="0"/>
        <v>47.23404255319149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285</v>
      </c>
      <c r="F8" s="63">
        <f t="shared" si="0"/>
        <v>50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305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335</v>
      </c>
      <c r="C10" s="28">
        <v>100</v>
      </c>
      <c r="D10" s="28">
        <v>100</v>
      </c>
      <c r="E10" s="26">
        <v>9</v>
      </c>
      <c r="F10" s="63">
        <f t="shared" si="0"/>
        <v>9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5572</v>
      </c>
      <c r="F11" s="123">
        <f t="shared" si="0"/>
        <v>42.340425531914896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50</v>
      </c>
      <c r="E12" s="26">
        <v>36</v>
      </c>
      <c r="F12" s="63">
        <f t="shared" si="0"/>
        <v>72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1350</v>
      </c>
      <c r="E13" s="28">
        <v>7</v>
      </c>
      <c r="F13" s="63">
        <f t="shared" si="0"/>
        <v>0.5185185185185185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1150</v>
      </c>
      <c r="E14" s="26">
        <v>527</v>
      </c>
      <c r="F14" s="63">
        <f t="shared" si="0"/>
        <v>45.82608695652174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295</v>
      </c>
      <c r="F17" s="63">
        <f t="shared" si="0"/>
        <v>42.142857142857146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33</v>
      </c>
      <c r="F18" s="63">
        <f t="shared" si="0"/>
        <v>11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183</v>
      </c>
      <c r="F19" s="63">
        <f t="shared" si="0"/>
        <v>33.27272727272727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50</v>
      </c>
      <c r="E20" s="26">
        <v>15</v>
      </c>
      <c r="F20" s="63">
        <f t="shared" si="0"/>
        <v>30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2</v>
      </c>
      <c r="F21" s="63">
        <f t="shared" si="0"/>
        <v>2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2</v>
      </c>
      <c r="F22" s="63">
        <f t="shared" si="0"/>
        <v>0.2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35</v>
      </c>
      <c r="F23" s="63">
        <f t="shared" si="0"/>
        <v>35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7700</v>
      </c>
      <c r="E24" s="26">
        <v>2940</v>
      </c>
      <c r="F24" s="63">
        <f t="shared" si="0"/>
        <v>38.18181818181819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174</v>
      </c>
      <c r="F25" s="63">
        <f t="shared" si="0"/>
        <v>69.6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0</v>
      </c>
      <c r="F26" s="63">
        <f t="shared" si="0"/>
        <v>0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306</v>
      </c>
      <c r="C27" s="28">
        <v>1000</v>
      </c>
      <c r="D27" s="28">
        <v>900</v>
      </c>
      <c r="E27" s="26">
        <v>280</v>
      </c>
      <c r="F27" s="63">
        <f t="shared" si="0"/>
        <v>31.11111111111111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478</v>
      </c>
      <c r="F28" s="63">
        <f t="shared" si="0"/>
        <v>43.45454545454545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13</v>
      </c>
      <c r="F29" s="63">
        <f t="shared" si="0"/>
        <v>65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13</v>
      </c>
      <c r="F30" s="63">
        <f t="shared" si="0"/>
        <v>3.25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110</v>
      </c>
      <c r="E31" s="26">
        <v>110</v>
      </c>
      <c r="F31" s="63">
        <f t="shared" si="0"/>
        <v>100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411</v>
      </c>
      <c r="C32" s="28">
        <v>0</v>
      </c>
      <c r="D32" s="28">
        <v>0</v>
      </c>
      <c r="E32" s="26">
        <v>2</v>
      </c>
      <c r="F32" s="63" t="s">
        <v>313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550</v>
      </c>
      <c r="E33" s="26">
        <v>5</v>
      </c>
      <c r="F33" s="63">
        <f t="shared" si="0"/>
        <v>0.9090909090909091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16440</v>
      </c>
      <c r="E34" s="122">
        <f>SUM(E12:E33)</f>
        <v>5150</v>
      </c>
      <c r="F34" s="123">
        <f t="shared" si="0"/>
        <v>31.326034063260337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2400</v>
      </c>
      <c r="E35" s="26">
        <v>400</v>
      </c>
      <c r="F35" s="63">
        <f t="shared" si="0"/>
        <v>16.666666666666664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2400</v>
      </c>
      <c r="E36" s="122">
        <f>E35</f>
        <v>400</v>
      </c>
      <c r="F36" s="123">
        <f t="shared" si="0"/>
        <v>16.666666666666664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11</v>
      </c>
      <c r="F38" s="63">
        <f t="shared" si="0"/>
        <v>55.00000000000001</v>
      </c>
      <c r="G38" s="142"/>
      <c r="H38" s="145"/>
      <c r="I38" s="144"/>
    </row>
    <row r="39" spans="1:9" s="29" customFormat="1" ht="12.75">
      <c r="A39" s="44">
        <v>5492</v>
      </c>
      <c r="B39" s="23" t="s">
        <v>336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24</v>
      </c>
      <c r="F40" s="123">
        <f t="shared" si="0"/>
        <v>48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44">
        <v>800</v>
      </c>
      <c r="D41" s="344">
        <v>800</v>
      </c>
      <c r="E41" s="344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800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45" t="s">
        <v>213</v>
      </c>
      <c r="B44" s="547"/>
      <c r="C44" s="122">
        <f>C34+C36+C40+C42+C11</f>
        <v>32750</v>
      </c>
      <c r="D44" s="122">
        <f>D34+D36+D40+D42+D11</f>
        <v>32850</v>
      </c>
      <c r="E44" s="122">
        <f>E34+E36+E40+E11+E42</f>
        <v>11146</v>
      </c>
      <c r="F44" s="123">
        <f t="shared" si="0"/>
        <v>33.92998477929985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3">
        <v>2000</v>
      </c>
      <c r="E46" s="26">
        <v>0</v>
      </c>
      <c r="F46" s="63">
        <f t="shared" si="0"/>
        <v>0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SUM(E47:E47)</f>
        <v>250</v>
      </c>
      <c r="F48" s="123">
        <f t="shared" si="0"/>
        <v>11.11111111111111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592" t="s">
        <v>218</v>
      </c>
      <c r="B50" s="593"/>
      <c r="C50" s="9">
        <f>C44+C48</f>
        <v>35000</v>
      </c>
      <c r="D50" s="9">
        <f>D44+D48</f>
        <v>35100</v>
      </c>
      <c r="E50" s="9">
        <f>E44+E48</f>
        <v>11396</v>
      </c>
      <c r="F50" s="27">
        <f t="shared" si="0"/>
        <v>32.46723646723647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48" t="s">
        <v>219</v>
      </c>
      <c r="B54" s="550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594" t="s">
        <v>220</v>
      </c>
      <c r="B55" s="594"/>
      <c r="C55" s="26">
        <f>C11</f>
        <v>13160</v>
      </c>
      <c r="D55" s="26">
        <f>D11</f>
        <v>13160</v>
      </c>
      <c r="E55" s="26">
        <f>E11</f>
        <v>5572</v>
      </c>
      <c r="F55" s="36">
        <f>E55/D55*100</f>
        <v>42.340425531914896</v>
      </c>
    </row>
    <row r="56" spans="1:6" ht="12.75">
      <c r="A56" s="576" t="s">
        <v>221</v>
      </c>
      <c r="B56" s="578"/>
      <c r="C56" s="26">
        <f>C34+C36+C40+C42-C57</f>
        <v>9890</v>
      </c>
      <c r="D56" s="26">
        <f>D34+D36+D40+D42-D57</f>
        <v>9990</v>
      </c>
      <c r="E56" s="26">
        <f>E34+E36+E40+E42-E57</f>
        <v>2366</v>
      </c>
      <c r="F56" s="36">
        <f>E56/D56*100</f>
        <v>23.683683683683686</v>
      </c>
    </row>
    <row r="57" spans="1:6" ht="12.75">
      <c r="A57" s="576" t="s">
        <v>222</v>
      </c>
      <c r="B57" s="578"/>
      <c r="C57" s="26">
        <f>C18+C19+C20+C22+C23+C24</f>
        <v>9700</v>
      </c>
      <c r="D57" s="26">
        <f>D18+D19+D20+D22+D23+D24</f>
        <v>9700</v>
      </c>
      <c r="E57" s="26">
        <f>E18+E19+E20+E22+E23+E24</f>
        <v>3208</v>
      </c>
      <c r="F57" s="36">
        <f>E57/D57*100</f>
        <v>33.07216494845361</v>
      </c>
    </row>
    <row r="58" spans="1:6" ht="12.75">
      <c r="A58" s="576" t="s">
        <v>223</v>
      </c>
      <c r="B58" s="578"/>
      <c r="C58" s="26">
        <f>C48</f>
        <v>2250</v>
      </c>
      <c r="D58" s="26">
        <f>D48</f>
        <v>2250</v>
      </c>
      <c r="E58" s="26">
        <f>E47</f>
        <v>250</v>
      </c>
      <c r="F58" s="36">
        <f>E58/D58*100</f>
        <v>11.11111111111111</v>
      </c>
    </row>
    <row r="59" spans="1:6" ht="12.75">
      <c r="A59" s="545" t="s">
        <v>224</v>
      </c>
      <c r="B59" s="547"/>
      <c r="C59" s="122">
        <f>SUM(C55:C58)</f>
        <v>35000</v>
      </c>
      <c r="D59" s="122">
        <f>SUM(D55:D58)</f>
        <v>35100</v>
      </c>
      <c r="E59" s="122">
        <f>SUM(E55:E58)</f>
        <v>11396</v>
      </c>
      <c r="F59" s="123">
        <f>E59/D59*100</f>
        <v>32.46723646723647</v>
      </c>
    </row>
  </sheetData>
  <mergeCells count="9">
    <mergeCell ref="A59:B59"/>
    <mergeCell ref="A55:B55"/>
    <mergeCell ref="A56:B56"/>
    <mergeCell ref="A57:B57"/>
    <mergeCell ref="A58:B58"/>
    <mergeCell ref="A1:F1"/>
    <mergeCell ref="A44:B44"/>
    <mergeCell ref="A50:B50"/>
    <mergeCell ref="A54:B54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I24" sqref="I2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521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381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342</v>
      </c>
      <c r="B8" s="28">
        <v>3327000</v>
      </c>
      <c r="C8" s="28">
        <v>3327000</v>
      </c>
      <c r="D8" s="28">
        <v>1663500</v>
      </c>
      <c r="E8" s="36">
        <f>D8/C8*100</f>
        <v>50</v>
      </c>
    </row>
    <row r="9" spans="1:5" ht="12.75">
      <c r="A9" s="34" t="s">
        <v>343</v>
      </c>
      <c r="B9" s="28">
        <v>190000</v>
      </c>
      <c r="C9" s="28">
        <v>190000</v>
      </c>
      <c r="D9" s="28">
        <v>95000</v>
      </c>
      <c r="E9" s="36">
        <f>D9/C9*100</f>
        <v>50</v>
      </c>
    </row>
    <row r="10" spans="1:5" ht="12.75">
      <c r="A10" s="34" t="s">
        <v>339</v>
      </c>
      <c r="B10" s="28">
        <v>0</v>
      </c>
      <c r="C10" s="28">
        <v>0</v>
      </c>
      <c r="D10" s="28">
        <v>22785</v>
      </c>
      <c r="E10" s="36" t="s">
        <v>313</v>
      </c>
    </row>
    <row r="11" spans="1:5" ht="12.75">
      <c r="A11" s="3" t="s">
        <v>337</v>
      </c>
      <c r="B11" s="9">
        <f>B8+B9</f>
        <v>3517000</v>
      </c>
      <c r="C11" s="9">
        <f>C8+C9+C10</f>
        <v>3517000</v>
      </c>
      <c r="D11" s="9">
        <f>D8+D9+D10</f>
        <v>1781285</v>
      </c>
      <c r="E11" s="27">
        <f>D11/C11*100</f>
        <v>50.64785328404891</v>
      </c>
    </row>
    <row r="12" spans="1:5" s="279" customFormat="1" ht="12.75">
      <c r="A12" s="274"/>
      <c r="B12" s="275"/>
      <c r="C12" s="275"/>
      <c r="D12" s="350"/>
      <c r="E12" s="276"/>
    </row>
    <row r="13" spans="1:5" ht="12.75">
      <c r="A13" s="274"/>
      <c r="B13" s="275"/>
      <c r="C13" s="275"/>
      <c r="D13" s="350"/>
      <c r="E13" s="276"/>
    </row>
    <row r="14" spans="1:5" ht="12.75">
      <c r="A14" s="274"/>
      <c r="B14" s="275"/>
      <c r="C14" s="275"/>
      <c r="D14" s="350"/>
      <c r="E14" s="276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567600</v>
      </c>
      <c r="E18" s="278">
        <f>D18/C18*100</f>
        <v>43.66153846153846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978500</v>
      </c>
      <c r="E19" s="203">
        <f>D19/C19*100</f>
        <v>46.595238095238095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9000</v>
      </c>
      <c r="E20" s="203">
        <f>D20/C20*100</f>
        <v>15</v>
      </c>
      <c r="F20" s="25">
        <v>5194</v>
      </c>
      <c r="G20" s="58"/>
      <c r="H20" s="58"/>
      <c r="Q20" s="25"/>
      <c r="R20" s="58"/>
    </row>
    <row r="21" spans="1:18" ht="12.75">
      <c r="A21" s="34" t="s">
        <v>382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480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338</v>
      </c>
      <c r="B23" s="9">
        <f>SUM(B18:B22)</f>
        <v>3517000</v>
      </c>
      <c r="C23" s="9">
        <f>SUM(C18:C22)</f>
        <v>4117940</v>
      </c>
      <c r="D23" s="9">
        <f>SUM(D18:D22)</f>
        <v>1571900</v>
      </c>
      <c r="E23" s="10">
        <f>D23/C23*100</f>
        <v>38.171998620669555</v>
      </c>
      <c r="F23" s="18"/>
      <c r="G23" s="31"/>
      <c r="H23" s="31"/>
      <c r="Q23" s="18"/>
      <c r="R23" s="31"/>
    </row>
    <row r="26" spans="1:7" ht="15.75">
      <c r="A26" s="1" t="s">
        <v>580</v>
      </c>
      <c r="B26" s="1"/>
      <c r="D26" s="431">
        <v>810322.27</v>
      </c>
      <c r="E26" s="352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I16" sqref="I1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522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381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443</v>
      </c>
      <c r="B9" s="28">
        <v>0</v>
      </c>
      <c r="C9" s="28">
        <v>2500000</v>
      </c>
      <c r="D9" s="432">
        <v>2500000</v>
      </c>
      <c r="E9" s="36">
        <f>D9/C9*100</f>
        <v>100</v>
      </c>
    </row>
    <row r="10" spans="1:5" ht="12.75">
      <c r="A10" s="34" t="s">
        <v>425</v>
      </c>
      <c r="B10" s="28">
        <v>0</v>
      </c>
      <c r="C10" s="28">
        <v>0</v>
      </c>
      <c r="D10" s="28">
        <v>670152</v>
      </c>
      <c r="E10" s="36" t="s">
        <v>313</v>
      </c>
    </row>
    <row r="11" spans="1:5" ht="12.75">
      <c r="A11" s="34" t="s">
        <v>378</v>
      </c>
      <c r="B11" s="28">
        <v>0</v>
      </c>
      <c r="C11" s="28">
        <v>0</v>
      </c>
      <c r="D11" s="432">
        <v>244074</v>
      </c>
      <c r="E11" s="36" t="s">
        <v>313</v>
      </c>
    </row>
    <row r="12" spans="1:5" ht="12.75">
      <c r="A12" s="34" t="s">
        <v>412</v>
      </c>
      <c r="B12" s="28">
        <v>0</v>
      </c>
      <c r="C12" s="28">
        <v>0</v>
      </c>
      <c r="D12" s="28">
        <v>60000000</v>
      </c>
      <c r="E12" s="278" t="s">
        <v>313</v>
      </c>
    </row>
    <row r="13" spans="1:5" ht="12.75">
      <c r="A13" s="3" t="s">
        <v>337</v>
      </c>
      <c r="B13" s="9">
        <f>SUM(B9:B12)</f>
        <v>0</v>
      </c>
      <c r="C13" s="9">
        <f>SUM(C9:C12)</f>
        <v>2500000</v>
      </c>
      <c r="D13" s="9">
        <f>SUM(D9:D12)</f>
        <v>63414226</v>
      </c>
      <c r="E13" s="319" t="s">
        <v>313</v>
      </c>
    </row>
    <row r="14" ht="12" customHeight="1">
      <c r="A14" s="384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7" t="s">
        <v>2</v>
      </c>
      <c r="E19" s="51" t="s">
        <v>128</v>
      </c>
    </row>
    <row r="20" spans="1:5" ht="12.75">
      <c r="A20" s="34" t="s">
        <v>340</v>
      </c>
      <c r="B20" s="28">
        <v>0</v>
      </c>
      <c r="C20" s="28">
        <v>118898310</v>
      </c>
      <c r="D20" s="26">
        <v>30312501</v>
      </c>
      <c r="E20" s="36">
        <f>D20/C20*100</f>
        <v>25.494475909708054</v>
      </c>
    </row>
    <row r="21" spans="1:5" ht="12.75">
      <c r="A21" s="3" t="s">
        <v>338</v>
      </c>
      <c r="B21" s="9">
        <f>SUM(B20:B20)</f>
        <v>0</v>
      </c>
      <c r="C21" s="9">
        <f>SUM(C20)</f>
        <v>118898310</v>
      </c>
      <c r="D21" s="9">
        <f>SUM(D20:D20)</f>
        <v>30312501</v>
      </c>
      <c r="E21" s="442">
        <f>D21/C21*100</f>
        <v>25.494475909708054</v>
      </c>
    </row>
    <row r="22" ht="12.75">
      <c r="C22" s="15"/>
    </row>
    <row r="24" spans="1:5" ht="14.25">
      <c r="A24" t="s">
        <v>419</v>
      </c>
      <c r="D24" s="403">
        <v>40000000</v>
      </c>
      <c r="E24" t="s">
        <v>94</v>
      </c>
    </row>
    <row r="26" spans="1:5" ht="14.25">
      <c r="A26" t="s">
        <v>420</v>
      </c>
      <c r="D26" s="403">
        <v>-100495743</v>
      </c>
      <c r="E26" t="s">
        <v>94</v>
      </c>
    </row>
    <row r="28" spans="1:5" ht="15.75">
      <c r="A28" s="1" t="s">
        <v>583</v>
      </c>
      <c r="D28" s="351">
        <v>29004286.95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19">
      <selection activeCell="M147" sqref="M147"/>
    </sheetView>
  </sheetViews>
  <sheetFormatPr defaultColWidth="9.125" defaultRowHeight="12.75"/>
  <cols>
    <col min="1" max="1" width="12.75390625" style="0" customWidth="1"/>
    <col min="6" max="6" width="11.375" style="0" customWidth="1"/>
    <col min="7" max="7" width="10.375" style="0" customWidth="1"/>
    <col min="8" max="9" width="10.25390625" style="0" customWidth="1"/>
    <col min="10" max="10" width="9.875" style="0" customWidth="1"/>
    <col min="11" max="11" width="11.75390625" style="0" customWidth="1"/>
  </cols>
  <sheetData>
    <row r="1" spans="1:12" ht="15.75">
      <c r="A1" s="597" t="s">
        <v>590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03"/>
    </row>
    <row r="2" spans="1:12" ht="39.75" customHeight="1">
      <c r="A2" s="504" t="s">
        <v>591</v>
      </c>
      <c r="B2" s="598" t="s">
        <v>592</v>
      </c>
      <c r="C2" s="599"/>
      <c r="D2" s="599"/>
      <c r="E2" s="599"/>
      <c r="F2" s="505" t="s">
        <v>593</v>
      </c>
      <c r="G2" s="506" t="s">
        <v>594</v>
      </c>
      <c r="H2" s="507" t="s">
        <v>595</v>
      </c>
      <c r="I2" s="507" t="s">
        <v>596</v>
      </c>
      <c r="J2" s="507" t="s">
        <v>597</v>
      </c>
      <c r="K2" s="504" t="s">
        <v>598</v>
      </c>
      <c r="L2" s="508"/>
    </row>
    <row r="3" spans="1:12" ht="12.75">
      <c r="A3" s="600" t="s">
        <v>599</v>
      </c>
      <c r="B3" s="601"/>
      <c r="C3" s="601"/>
      <c r="D3" s="601"/>
      <c r="E3" s="601"/>
      <c r="F3" s="601"/>
      <c r="G3" s="601"/>
      <c r="H3" s="601"/>
      <c r="I3" s="601"/>
      <c r="J3" s="601"/>
      <c r="K3" s="602"/>
      <c r="L3" s="509"/>
    </row>
    <row r="4" spans="1:12" ht="12.75">
      <c r="A4" s="510">
        <v>1</v>
      </c>
      <c r="B4" s="595" t="s">
        <v>600</v>
      </c>
      <c r="C4" s="596"/>
      <c r="D4" s="596"/>
      <c r="E4" s="596"/>
      <c r="F4" s="511">
        <v>4823611</v>
      </c>
      <c r="G4" s="511">
        <v>2698399</v>
      </c>
      <c r="H4" s="512">
        <v>1964233</v>
      </c>
      <c r="I4" s="171"/>
      <c r="J4" s="171"/>
      <c r="K4" s="512">
        <f>SUM(G4:H4)</f>
        <v>4662632</v>
      </c>
      <c r="L4" s="513"/>
    </row>
    <row r="5" spans="1:12" ht="12.75">
      <c r="A5" s="510">
        <v>2</v>
      </c>
      <c r="B5" s="595" t="s">
        <v>601</v>
      </c>
      <c r="C5" s="596"/>
      <c r="D5" s="596"/>
      <c r="E5" s="596"/>
      <c r="F5" s="511">
        <v>2999597</v>
      </c>
      <c r="G5" s="511">
        <v>2099719</v>
      </c>
      <c r="H5" s="512">
        <v>632221.6</v>
      </c>
      <c r="I5" s="512">
        <v>48000</v>
      </c>
      <c r="J5" s="512"/>
      <c r="K5" s="512">
        <f>SUM(G5:H5:I5)</f>
        <v>2779940.6</v>
      </c>
      <c r="L5" s="513"/>
    </row>
    <row r="6" spans="1:12" ht="12.75">
      <c r="A6" s="510">
        <v>3</v>
      </c>
      <c r="B6" s="595" t="s">
        <v>602</v>
      </c>
      <c r="C6" s="596"/>
      <c r="D6" s="596"/>
      <c r="E6" s="596"/>
      <c r="F6" s="511">
        <v>500000</v>
      </c>
      <c r="G6" s="511">
        <v>450000</v>
      </c>
      <c r="H6" s="512">
        <v>-11479</v>
      </c>
      <c r="I6" s="171"/>
      <c r="J6" s="171"/>
      <c r="K6" s="512">
        <f>G6+H6</f>
        <v>438521</v>
      </c>
      <c r="L6" s="513"/>
    </row>
    <row r="7" spans="1:12" ht="12.75">
      <c r="A7" s="510">
        <v>4</v>
      </c>
      <c r="B7" s="595" t="s">
        <v>603</v>
      </c>
      <c r="C7" s="596"/>
      <c r="D7" s="596"/>
      <c r="E7" s="596"/>
      <c r="F7" s="511">
        <v>3725000</v>
      </c>
      <c r="G7" s="511">
        <v>1877500</v>
      </c>
      <c r="H7" s="512">
        <v>1825567</v>
      </c>
      <c r="I7" s="171"/>
      <c r="J7" s="171"/>
      <c r="K7" s="512">
        <f>G7+H7</f>
        <v>3703067</v>
      </c>
      <c r="L7" s="513"/>
    </row>
    <row r="8" spans="1:12" ht="12.75">
      <c r="A8" s="510">
        <v>5</v>
      </c>
      <c r="B8" s="595" t="s">
        <v>604</v>
      </c>
      <c r="C8" s="596"/>
      <c r="D8" s="596"/>
      <c r="E8" s="596"/>
      <c r="F8" s="511">
        <v>1821700</v>
      </c>
      <c r="G8" s="511">
        <v>944134</v>
      </c>
      <c r="H8" s="512">
        <v>561102</v>
      </c>
      <c r="I8" s="512">
        <v>17858</v>
      </c>
      <c r="J8" s="512"/>
      <c r="K8" s="512">
        <f>G8+H8+I8</f>
        <v>1523094</v>
      </c>
      <c r="L8" s="513"/>
    </row>
    <row r="9" spans="1:12" ht="12.75">
      <c r="A9" s="510">
        <v>6</v>
      </c>
      <c r="B9" s="595" t="s">
        <v>605</v>
      </c>
      <c r="C9" s="596"/>
      <c r="D9" s="596"/>
      <c r="E9" s="596"/>
      <c r="F9" s="511">
        <v>4000000</v>
      </c>
      <c r="G9" s="511">
        <v>1502476.2</v>
      </c>
      <c r="H9" s="512">
        <v>2496973.8</v>
      </c>
      <c r="I9" s="171"/>
      <c r="J9" s="171"/>
      <c r="K9" s="512">
        <f>G9+H9</f>
        <v>3999450</v>
      </c>
      <c r="L9" s="513"/>
    </row>
    <row r="10" spans="1:12" ht="12.75">
      <c r="A10" s="510">
        <v>7</v>
      </c>
      <c r="B10" s="595" t="s">
        <v>606</v>
      </c>
      <c r="C10" s="596"/>
      <c r="D10" s="596"/>
      <c r="E10" s="596"/>
      <c r="F10" s="511">
        <v>1672600</v>
      </c>
      <c r="G10" s="511">
        <v>1672600</v>
      </c>
      <c r="H10" s="512">
        <v>-3032.5</v>
      </c>
      <c r="I10" s="512">
        <v>-24569</v>
      </c>
      <c r="J10" s="171"/>
      <c r="K10" s="512">
        <f>SUM(G10:H10:I10)</f>
        <v>1644998.5</v>
      </c>
      <c r="L10" s="513"/>
    </row>
    <row r="11" spans="1:12" ht="12.75">
      <c r="A11" s="510">
        <v>7</v>
      </c>
      <c r="B11" s="595" t="s">
        <v>607</v>
      </c>
      <c r="C11" s="596"/>
      <c r="D11" s="596"/>
      <c r="E11" s="596"/>
      <c r="F11" s="511">
        <v>293700</v>
      </c>
      <c r="G11" s="511">
        <v>293700</v>
      </c>
      <c r="H11" s="512"/>
      <c r="I11" s="171"/>
      <c r="J11" s="171"/>
      <c r="K11" s="512">
        <f>G11+H11</f>
        <v>293700</v>
      </c>
      <c r="L11" s="513"/>
    </row>
    <row r="12" spans="1:12" ht="12.75">
      <c r="A12" s="510">
        <v>8</v>
      </c>
      <c r="B12" s="595" t="s">
        <v>608</v>
      </c>
      <c r="C12" s="596"/>
      <c r="D12" s="596"/>
      <c r="E12" s="596"/>
      <c r="F12" s="511">
        <v>1517869</v>
      </c>
      <c r="G12" s="511">
        <v>1354013.7</v>
      </c>
      <c r="H12" s="512">
        <v>50778</v>
      </c>
      <c r="I12" s="171"/>
      <c r="J12" s="171"/>
      <c r="K12" s="512">
        <f>G12+H12</f>
        <v>1404791.7</v>
      </c>
      <c r="L12" s="513"/>
    </row>
    <row r="13" spans="1:12" ht="12.75">
      <c r="A13" s="510">
        <v>9</v>
      </c>
      <c r="B13" s="595" t="s">
        <v>609</v>
      </c>
      <c r="C13" s="596"/>
      <c r="D13" s="596"/>
      <c r="E13" s="596"/>
      <c r="F13" s="511">
        <v>1999900</v>
      </c>
      <c r="G13" s="511">
        <v>340000</v>
      </c>
      <c r="H13" s="512">
        <v>1163517</v>
      </c>
      <c r="I13" s="512">
        <v>23940</v>
      </c>
      <c r="J13" s="512"/>
      <c r="K13" s="512">
        <v>1527457</v>
      </c>
      <c r="L13" s="513"/>
    </row>
    <row r="14" spans="1:12" ht="12.75">
      <c r="A14" s="510">
        <v>10</v>
      </c>
      <c r="B14" s="595" t="s">
        <v>610</v>
      </c>
      <c r="C14" s="596"/>
      <c r="D14" s="596"/>
      <c r="E14" s="596"/>
      <c r="F14" s="511">
        <v>373000</v>
      </c>
      <c r="G14" s="511"/>
      <c r="H14" s="512">
        <v>373000</v>
      </c>
      <c r="I14" s="512"/>
      <c r="J14" s="512"/>
      <c r="K14" s="512">
        <f>G14+H14</f>
        <v>373000</v>
      </c>
      <c r="L14" s="513"/>
    </row>
    <row r="15" spans="1:12" ht="12.75">
      <c r="A15" s="510">
        <v>11</v>
      </c>
      <c r="B15" s="595" t="s">
        <v>611</v>
      </c>
      <c r="C15" s="596"/>
      <c r="D15" s="596"/>
      <c r="E15" s="596"/>
      <c r="F15" s="511">
        <v>2000000</v>
      </c>
      <c r="G15" s="511">
        <v>895260</v>
      </c>
      <c r="H15" s="512">
        <v>916500</v>
      </c>
      <c r="I15" s="512">
        <v>119856</v>
      </c>
      <c r="J15" s="512"/>
      <c r="K15" s="512">
        <f>G15+H15+I15</f>
        <v>1931616</v>
      </c>
      <c r="L15" s="513"/>
    </row>
    <row r="16" spans="1:12" ht="12.75">
      <c r="A16" s="510">
        <v>12</v>
      </c>
      <c r="B16" s="595" t="s">
        <v>612</v>
      </c>
      <c r="C16" s="596"/>
      <c r="D16" s="596"/>
      <c r="E16" s="596"/>
      <c r="F16" s="511">
        <v>799800</v>
      </c>
      <c r="G16" s="511">
        <v>774800</v>
      </c>
      <c r="H16" s="512">
        <v>-18681</v>
      </c>
      <c r="I16" s="512"/>
      <c r="J16" s="512"/>
      <c r="K16" s="512">
        <f>G16+H16</f>
        <v>756119</v>
      </c>
      <c r="L16" s="513"/>
    </row>
    <row r="17" spans="1:12" ht="12.75">
      <c r="A17" s="510">
        <v>13</v>
      </c>
      <c r="B17" s="595" t="s">
        <v>613</v>
      </c>
      <c r="C17" s="596"/>
      <c r="D17" s="596"/>
      <c r="E17" s="596"/>
      <c r="F17" s="511">
        <v>799850</v>
      </c>
      <c r="G17" s="511">
        <v>799850</v>
      </c>
      <c r="H17" s="512">
        <v>-5962</v>
      </c>
      <c r="I17" s="512"/>
      <c r="J17" s="512"/>
      <c r="K17" s="512">
        <f>G17+H17</f>
        <v>793888</v>
      </c>
      <c r="L17" s="513"/>
    </row>
    <row r="18" spans="1:12" ht="12.75">
      <c r="A18" s="510">
        <v>14</v>
      </c>
      <c r="B18" s="595" t="s">
        <v>614</v>
      </c>
      <c r="C18" s="596"/>
      <c r="D18" s="596"/>
      <c r="E18" s="596"/>
      <c r="F18" s="511">
        <v>2694000</v>
      </c>
      <c r="G18" s="511"/>
      <c r="H18" s="512">
        <v>2424600</v>
      </c>
      <c r="I18" s="512">
        <v>-137665</v>
      </c>
      <c r="J18" s="512">
        <v>220876</v>
      </c>
      <c r="K18" s="512">
        <f>SUM(H18:I18:J18)</f>
        <v>2507811</v>
      </c>
      <c r="L18" s="513"/>
    </row>
    <row r="19" spans="1:12" ht="12.75">
      <c r="A19" s="510">
        <v>15</v>
      </c>
      <c r="B19" s="603" t="s">
        <v>615</v>
      </c>
      <c r="C19" s="603"/>
      <c r="D19" s="603"/>
      <c r="E19" s="603"/>
      <c r="F19" s="514">
        <v>2399000</v>
      </c>
      <c r="G19" s="514">
        <v>2399000</v>
      </c>
      <c r="H19" s="512">
        <v>-152403</v>
      </c>
      <c r="I19" s="512"/>
      <c r="J19" s="512"/>
      <c r="K19" s="512">
        <f>G19+H19</f>
        <v>2246597</v>
      </c>
      <c r="L19" s="513"/>
    </row>
    <row r="20" spans="1:12" ht="12.75">
      <c r="A20" s="510">
        <v>16</v>
      </c>
      <c r="B20" s="603" t="s">
        <v>616</v>
      </c>
      <c r="C20" s="603"/>
      <c r="D20" s="603"/>
      <c r="E20" s="603"/>
      <c r="F20" s="514">
        <v>874496</v>
      </c>
      <c r="G20" s="514"/>
      <c r="H20" s="512">
        <v>827483</v>
      </c>
      <c r="I20" s="512"/>
      <c r="J20" s="512"/>
      <c r="K20" s="512">
        <f>SUM(G20:H20)</f>
        <v>827483</v>
      </c>
      <c r="L20" s="513"/>
    </row>
    <row r="21" spans="1:12" ht="12.75">
      <c r="A21" s="510">
        <v>17</v>
      </c>
      <c r="B21" s="595" t="s">
        <v>617</v>
      </c>
      <c r="C21" s="596"/>
      <c r="D21" s="596"/>
      <c r="E21" s="596"/>
      <c r="F21" s="511">
        <v>700000</v>
      </c>
      <c r="G21" s="511">
        <v>105167.25</v>
      </c>
      <c r="H21" s="512">
        <v>582382.3</v>
      </c>
      <c r="I21" s="512"/>
      <c r="J21" s="512"/>
      <c r="K21" s="512">
        <v>687549</v>
      </c>
      <c r="L21" s="513"/>
    </row>
    <row r="22" spans="1:12" ht="12.75">
      <c r="A22" s="510">
        <v>18</v>
      </c>
      <c r="B22" s="595" t="s">
        <v>618</v>
      </c>
      <c r="C22" s="596"/>
      <c r="D22" s="596"/>
      <c r="E22" s="596"/>
      <c r="F22" s="511">
        <v>737300</v>
      </c>
      <c r="G22" s="511">
        <v>186250</v>
      </c>
      <c r="H22" s="512">
        <v>456149</v>
      </c>
      <c r="I22" s="512"/>
      <c r="J22" s="512"/>
      <c r="K22" s="512">
        <f>G22+H22</f>
        <v>642399</v>
      </c>
      <c r="L22" s="513"/>
    </row>
    <row r="23" spans="1:12" ht="12.75">
      <c r="A23" s="510">
        <v>19</v>
      </c>
      <c r="B23" s="595" t="s">
        <v>619</v>
      </c>
      <c r="C23" s="596"/>
      <c r="D23" s="596"/>
      <c r="E23" s="596"/>
      <c r="F23" s="511">
        <v>269250</v>
      </c>
      <c r="G23" s="515"/>
      <c r="H23" s="512">
        <v>199956</v>
      </c>
      <c r="I23" s="512"/>
      <c r="J23" s="512"/>
      <c r="K23" s="516">
        <f>SUM(G23:H23)</f>
        <v>199956</v>
      </c>
      <c r="L23" s="517"/>
    </row>
    <row r="24" spans="1:12" ht="12.75">
      <c r="A24" s="518">
        <v>20</v>
      </c>
      <c r="B24" s="595" t="s">
        <v>620</v>
      </c>
      <c r="C24" s="596"/>
      <c r="D24" s="596"/>
      <c r="E24" s="604"/>
      <c r="F24" s="514">
        <v>1701875</v>
      </c>
      <c r="G24" s="520"/>
      <c r="H24" s="512">
        <v>1411874</v>
      </c>
      <c r="I24" s="512"/>
      <c r="J24" s="512"/>
      <c r="K24" s="512">
        <f>SUM(G24:H24)</f>
        <v>1411874</v>
      </c>
      <c r="L24" s="513"/>
    </row>
    <row r="25" spans="1:12" ht="12.75">
      <c r="A25" s="518">
        <v>21</v>
      </c>
      <c r="B25" s="595" t="s">
        <v>621</v>
      </c>
      <c r="C25" s="596"/>
      <c r="D25" s="596"/>
      <c r="E25" s="604"/>
      <c r="F25" s="514">
        <v>797650</v>
      </c>
      <c r="G25" s="520"/>
      <c r="H25" s="521">
        <v>765090.3</v>
      </c>
      <c r="I25" s="521"/>
      <c r="J25" s="521"/>
      <c r="K25" s="512">
        <f>SUM(G25:H25)</f>
        <v>765090.3</v>
      </c>
      <c r="L25" s="513"/>
    </row>
    <row r="26" spans="1:12" ht="12.75">
      <c r="A26" s="518">
        <v>22</v>
      </c>
      <c r="B26" s="595" t="s">
        <v>622</v>
      </c>
      <c r="C26" s="596"/>
      <c r="D26" s="596"/>
      <c r="E26" s="604"/>
      <c r="F26" s="514">
        <v>1611350</v>
      </c>
      <c r="G26" s="520"/>
      <c r="H26" s="512">
        <v>1450486</v>
      </c>
      <c r="I26" s="512">
        <v>116848</v>
      </c>
      <c r="J26" s="512"/>
      <c r="K26" s="512">
        <f>SUM(G26:H26:I26)</f>
        <v>1567334</v>
      </c>
      <c r="L26" s="513"/>
    </row>
    <row r="27" spans="1:12" ht="12.75" customHeight="1">
      <c r="A27" s="510">
        <v>23</v>
      </c>
      <c r="B27" s="595" t="s">
        <v>623</v>
      </c>
      <c r="C27" s="596"/>
      <c r="D27" s="596"/>
      <c r="E27" s="604"/>
      <c r="F27" s="514">
        <v>149625</v>
      </c>
      <c r="G27" s="520"/>
      <c r="H27" s="512">
        <v>149625</v>
      </c>
      <c r="I27" s="171"/>
      <c r="J27" s="171"/>
      <c r="K27" s="512">
        <f>SUM(H27)</f>
        <v>149625</v>
      </c>
      <c r="L27" s="513"/>
    </row>
    <row r="28" spans="1:12" ht="12.75">
      <c r="A28" s="510">
        <v>24</v>
      </c>
      <c r="B28" s="595" t="s">
        <v>624</v>
      </c>
      <c r="C28" s="596"/>
      <c r="D28" s="596"/>
      <c r="E28" s="604"/>
      <c r="F28" s="514">
        <v>2178000</v>
      </c>
      <c r="G28" s="520"/>
      <c r="H28" s="512">
        <v>1960200</v>
      </c>
      <c r="I28" s="171"/>
      <c r="J28" s="171"/>
      <c r="K28" s="512">
        <f>SUM(H28)</f>
        <v>1960200</v>
      </c>
      <c r="L28" s="513"/>
    </row>
    <row r="29" spans="1:12" ht="12.75">
      <c r="A29" s="510">
        <v>25</v>
      </c>
      <c r="B29" s="595" t="s">
        <v>625</v>
      </c>
      <c r="C29" s="596"/>
      <c r="D29" s="596"/>
      <c r="E29" s="604"/>
      <c r="F29" s="514">
        <v>70000</v>
      </c>
      <c r="G29" s="520"/>
      <c r="H29" s="512"/>
      <c r="I29" s="171">
        <v>70000</v>
      </c>
      <c r="J29" s="171"/>
      <c r="K29" s="171">
        <f>SUM(I29)</f>
        <v>70000</v>
      </c>
      <c r="L29" s="513"/>
    </row>
    <row r="30" spans="1:12" ht="12.75">
      <c r="A30" s="605" t="s">
        <v>626</v>
      </c>
      <c r="B30" s="605"/>
      <c r="C30" s="605"/>
      <c r="D30" s="605"/>
      <c r="E30" s="605"/>
      <c r="F30" s="605"/>
      <c r="G30" s="605"/>
      <c r="H30" s="605"/>
      <c r="I30" s="605"/>
      <c r="J30" s="605"/>
      <c r="K30" s="605"/>
      <c r="L30" s="509"/>
    </row>
    <row r="31" spans="1:12" ht="12.75">
      <c r="A31" s="510">
        <v>26</v>
      </c>
      <c r="B31" s="595" t="s">
        <v>627</v>
      </c>
      <c r="C31" s="596"/>
      <c r="D31" s="596"/>
      <c r="E31" s="604"/>
      <c r="F31" s="511">
        <v>1998000</v>
      </c>
      <c r="G31" s="515"/>
      <c r="H31" s="512">
        <v>1978840</v>
      </c>
      <c r="I31" s="512">
        <v>-69503</v>
      </c>
      <c r="J31" s="512"/>
      <c r="K31" s="512">
        <f>SUM(H31:I31:J31)</f>
        <v>1909337</v>
      </c>
      <c r="L31" s="513"/>
    </row>
    <row r="32" spans="1:12" ht="12.75">
      <c r="A32" s="510">
        <v>27</v>
      </c>
      <c r="B32" s="595" t="s">
        <v>628</v>
      </c>
      <c r="C32" s="596"/>
      <c r="D32" s="596"/>
      <c r="E32" s="604"/>
      <c r="F32" s="511">
        <v>1999000</v>
      </c>
      <c r="G32" s="515"/>
      <c r="H32" s="512">
        <v>1999000</v>
      </c>
      <c r="I32" s="512">
        <v>-1710</v>
      </c>
      <c r="J32" s="512"/>
      <c r="K32" s="512">
        <f>SUM(H32:I32:J32)</f>
        <v>1997290</v>
      </c>
      <c r="L32" s="513"/>
    </row>
    <row r="33" spans="1:12" ht="12.75">
      <c r="A33" s="510">
        <v>28</v>
      </c>
      <c r="B33" s="595" t="s">
        <v>629</v>
      </c>
      <c r="C33" s="596"/>
      <c r="D33" s="596"/>
      <c r="E33" s="604"/>
      <c r="F33" s="511">
        <v>1299053</v>
      </c>
      <c r="G33" s="515"/>
      <c r="H33" s="512">
        <v>1188601.6</v>
      </c>
      <c r="I33" s="522"/>
      <c r="J33" s="522"/>
      <c r="K33" s="512">
        <f>SUM(H33:I33:J33)</f>
        <v>1188601.6</v>
      </c>
      <c r="L33" s="523"/>
    </row>
    <row r="34" spans="1:12" ht="12.75">
      <c r="A34" s="510">
        <v>29</v>
      </c>
      <c r="B34" s="595" t="s">
        <v>630</v>
      </c>
      <c r="C34" s="596"/>
      <c r="D34" s="596"/>
      <c r="E34" s="604"/>
      <c r="F34" s="511">
        <v>4990385</v>
      </c>
      <c r="G34" s="515"/>
      <c r="H34" s="512">
        <v>3263102</v>
      </c>
      <c r="I34" s="512">
        <v>1714954</v>
      </c>
      <c r="J34" s="512"/>
      <c r="K34" s="512">
        <f>SUM(H34:I34:J34)</f>
        <v>4978056</v>
      </c>
      <c r="L34" s="37"/>
    </row>
    <row r="35" spans="1:12" ht="12.75">
      <c r="A35" s="510">
        <v>30</v>
      </c>
      <c r="B35" s="595" t="s">
        <v>631</v>
      </c>
      <c r="C35" s="596"/>
      <c r="D35" s="596"/>
      <c r="E35" s="604"/>
      <c r="F35" s="511">
        <v>3000000</v>
      </c>
      <c r="G35" s="515"/>
      <c r="H35" s="512">
        <v>199497.5</v>
      </c>
      <c r="I35" s="512">
        <v>2141267</v>
      </c>
      <c r="J35" s="512"/>
      <c r="K35" s="512">
        <f>SUM(H35:I35:J35)</f>
        <v>2340764.5</v>
      </c>
      <c r="L35" s="513"/>
    </row>
    <row r="36" spans="1:12" ht="12.75">
      <c r="A36" s="510">
        <v>31</v>
      </c>
      <c r="B36" s="595" t="s">
        <v>632</v>
      </c>
      <c r="C36" s="596"/>
      <c r="D36" s="596"/>
      <c r="E36" s="604"/>
      <c r="F36" s="511">
        <v>2200000</v>
      </c>
      <c r="G36" s="515"/>
      <c r="H36" s="512">
        <v>428742</v>
      </c>
      <c r="I36" s="512">
        <v>1390168</v>
      </c>
      <c r="J36" s="512">
        <v>36675</v>
      </c>
      <c r="K36" s="512">
        <f>SUM(H36:I36:J36)</f>
        <v>1855585</v>
      </c>
      <c r="L36" s="513"/>
    </row>
    <row r="37" spans="1:12" ht="12.75">
      <c r="A37" s="510">
        <v>32</v>
      </c>
      <c r="B37" s="595" t="s">
        <v>633</v>
      </c>
      <c r="C37" s="596"/>
      <c r="D37" s="596"/>
      <c r="E37" s="604"/>
      <c r="F37" s="511">
        <v>1654114</v>
      </c>
      <c r="G37" s="515"/>
      <c r="H37" s="512">
        <v>486532</v>
      </c>
      <c r="I37" s="512">
        <v>1167582</v>
      </c>
      <c r="J37" s="512"/>
      <c r="K37" s="512">
        <f>SUM(H37:I37:J37)</f>
        <v>1654114</v>
      </c>
      <c r="L37" s="37"/>
    </row>
    <row r="38" spans="1:12" ht="12.75">
      <c r="A38" s="510">
        <v>33</v>
      </c>
      <c r="B38" s="595" t="s">
        <v>634</v>
      </c>
      <c r="C38" s="596"/>
      <c r="D38" s="596"/>
      <c r="E38" s="604"/>
      <c r="F38" s="511">
        <v>2173497</v>
      </c>
      <c r="G38" s="515"/>
      <c r="H38" s="512">
        <v>1433529</v>
      </c>
      <c r="I38" s="512">
        <v>559003</v>
      </c>
      <c r="J38" s="512"/>
      <c r="K38" s="512">
        <f>SUM(H38:I38:J38)</f>
        <v>1992532</v>
      </c>
      <c r="L38" s="513"/>
    </row>
    <row r="39" spans="1:12" ht="12.75">
      <c r="A39" s="510">
        <v>34</v>
      </c>
      <c r="B39" s="595" t="s">
        <v>635</v>
      </c>
      <c r="C39" s="596"/>
      <c r="D39" s="596"/>
      <c r="E39" s="604"/>
      <c r="F39" s="511">
        <v>1800000</v>
      </c>
      <c r="G39" s="515"/>
      <c r="H39" s="512">
        <v>1578000</v>
      </c>
      <c r="I39" s="512">
        <v>-23000</v>
      </c>
      <c r="J39" s="512"/>
      <c r="K39" s="512">
        <f>SUM(H39:I39:J39)</f>
        <v>1555000</v>
      </c>
      <c r="L39" s="37"/>
    </row>
    <row r="40" spans="1:12" ht="12.75">
      <c r="A40" s="510">
        <v>35</v>
      </c>
      <c r="B40" s="595" t="s">
        <v>636</v>
      </c>
      <c r="C40" s="596"/>
      <c r="D40" s="596"/>
      <c r="E40" s="604"/>
      <c r="F40" s="511">
        <v>3977620</v>
      </c>
      <c r="G40" s="515"/>
      <c r="H40" s="512">
        <v>2055726</v>
      </c>
      <c r="I40" s="512">
        <v>1164994</v>
      </c>
      <c r="J40" s="512">
        <v>191488</v>
      </c>
      <c r="K40" s="512">
        <f>SUM(H40:I40:J40)</f>
        <v>3412208</v>
      </c>
      <c r="L40" s="37"/>
    </row>
    <row r="41" spans="1:12" ht="12.75">
      <c r="A41" s="510">
        <v>36</v>
      </c>
      <c r="B41" s="595" t="s">
        <v>637</v>
      </c>
      <c r="C41" s="596"/>
      <c r="D41" s="596"/>
      <c r="E41" s="604"/>
      <c r="F41" s="511">
        <v>800000</v>
      </c>
      <c r="G41" s="515"/>
      <c r="H41" s="512">
        <v>239500</v>
      </c>
      <c r="I41" s="512">
        <v>301954</v>
      </c>
      <c r="J41" s="512">
        <v>158791</v>
      </c>
      <c r="K41" s="512">
        <f>SUM(H41:I41:J41)</f>
        <v>700245</v>
      </c>
      <c r="L41" s="37"/>
    </row>
    <row r="42" spans="1:12" ht="12.75">
      <c r="A42" s="510">
        <v>37</v>
      </c>
      <c r="B42" s="595" t="s">
        <v>638</v>
      </c>
      <c r="C42" s="596"/>
      <c r="D42" s="596"/>
      <c r="E42" s="604"/>
      <c r="F42" s="511">
        <v>2500000</v>
      </c>
      <c r="G42" s="515"/>
      <c r="H42" s="512">
        <v>344000</v>
      </c>
      <c r="I42" s="512">
        <v>1893600</v>
      </c>
      <c r="J42" s="512"/>
      <c r="K42" s="512">
        <f>SUM(H42:I42:J42)</f>
        <v>2237600</v>
      </c>
      <c r="L42" s="513"/>
    </row>
    <row r="43" spans="1:12" ht="12.75">
      <c r="A43" s="510">
        <v>38</v>
      </c>
      <c r="B43" s="606" t="s">
        <v>639</v>
      </c>
      <c r="C43" s="607"/>
      <c r="D43" s="607"/>
      <c r="E43" s="608"/>
      <c r="F43" s="511">
        <v>2000000</v>
      </c>
      <c r="G43" s="515"/>
      <c r="H43" s="512">
        <v>1971448</v>
      </c>
      <c r="I43" s="512">
        <v>-16685</v>
      </c>
      <c r="J43" s="512"/>
      <c r="K43" s="512">
        <f>SUM(H43:I43:J43)</f>
        <v>1954763</v>
      </c>
      <c r="L43" s="37"/>
    </row>
    <row r="44" spans="1:12" ht="12.75">
      <c r="A44" s="510">
        <v>39</v>
      </c>
      <c r="B44" s="595" t="s">
        <v>640</v>
      </c>
      <c r="C44" s="596"/>
      <c r="D44" s="596"/>
      <c r="E44" s="604"/>
      <c r="F44" s="511">
        <v>1599826</v>
      </c>
      <c r="G44" s="515"/>
      <c r="H44" s="512">
        <v>221250</v>
      </c>
      <c r="I44" s="512">
        <v>1351575</v>
      </c>
      <c r="J44" s="512"/>
      <c r="K44" s="512">
        <f>SUM(H44:I44:J44)</f>
        <v>1572825</v>
      </c>
      <c r="L44" s="37"/>
    </row>
    <row r="45" spans="1:12" ht="12.75">
      <c r="A45" s="510">
        <v>40</v>
      </c>
      <c r="B45" s="595" t="s">
        <v>641</v>
      </c>
      <c r="C45" s="596"/>
      <c r="D45" s="596"/>
      <c r="E45" s="604"/>
      <c r="F45" s="511">
        <v>1382512</v>
      </c>
      <c r="G45" s="515"/>
      <c r="H45" s="512">
        <v>320400</v>
      </c>
      <c r="I45" s="512">
        <v>950482</v>
      </c>
      <c r="J45" s="512"/>
      <c r="K45" s="512">
        <f>SUM(H45:I45:J45)</f>
        <v>1270882</v>
      </c>
      <c r="L45" s="37"/>
    </row>
    <row r="46" spans="1:12" ht="12.75">
      <c r="A46" s="510">
        <v>41</v>
      </c>
      <c r="B46" s="595" t="s">
        <v>642</v>
      </c>
      <c r="C46" s="607"/>
      <c r="D46" s="607"/>
      <c r="E46" s="608"/>
      <c r="F46" s="511">
        <v>539753</v>
      </c>
      <c r="G46" s="515"/>
      <c r="H46" s="512">
        <v>276463</v>
      </c>
      <c r="I46" s="512">
        <v>222180</v>
      </c>
      <c r="J46" s="512"/>
      <c r="K46" s="512">
        <f>SUM(H46:I46:J46)</f>
        <v>498643</v>
      </c>
      <c r="L46" s="37"/>
    </row>
    <row r="47" spans="1:12" ht="12.75">
      <c r="A47" s="510">
        <v>42</v>
      </c>
      <c r="B47" s="595" t="s">
        <v>643</v>
      </c>
      <c r="C47" s="607"/>
      <c r="D47" s="607"/>
      <c r="E47" s="608"/>
      <c r="F47" s="511">
        <v>492463</v>
      </c>
      <c r="G47" s="515"/>
      <c r="H47" s="512">
        <v>37950</v>
      </c>
      <c r="I47" s="512">
        <v>348104</v>
      </c>
      <c r="J47" s="512"/>
      <c r="K47" s="512">
        <f>SUM(H47:I47:J47)</f>
        <v>386054</v>
      </c>
      <c r="L47" s="37"/>
    </row>
    <row r="48" spans="1:12" ht="12.75">
      <c r="A48" s="510">
        <v>43</v>
      </c>
      <c r="B48" s="595" t="s">
        <v>644</v>
      </c>
      <c r="C48" s="607"/>
      <c r="D48" s="607"/>
      <c r="E48" s="608"/>
      <c r="F48" s="511">
        <v>484053</v>
      </c>
      <c r="G48" s="515"/>
      <c r="H48" s="512">
        <v>167187</v>
      </c>
      <c r="I48" s="512">
        <v>247475</v>
      </c>
      <c r="J48" s="512"/>
      <c r="K48" s="512">
        <f>SUM(H48:I48:J48)</f>
        <v>414662</v>
      </c>
      <c r="L48" s="37"/>
    </row>
    <row r="49" spans="1:12" ht="12.75">
      <c r="A49" s="510">
        <v>44</v>
      </c>
      <c r="B49" s="595" t="s">
        <v>645</v>
      </c>
      <c r="C49" s="596"/>
      <c r="D49" s="596"/>
      <c r="E49" s="604"/>
      <c r="F49" s="511">
        <v>2934699</v>
      </c>
      <c r="G49" s="515"/>
      <c r="H49" s="512">
        <v>717502</v>
      </c>
      <c r="I49" s="512">
        <v>978235</v>
      </c>
      <c r="J49" s="512">
        <v>522469</v>
      </c>
      <c r="K49" s="512">
        <f>SUM(H49:I49:J49)</f>
        <v>2218206</v>
      </c>
      <c r="L49" s="37"/>
    </row>
    <row r="50" spans="1:12" ht="12.75">
      <c r="A50" s="510">
        <v>45</v>
      </c>
      <c r="B50" s="595" t="s">
        <v>646</v>
      </c>
      <c r="C50" s="607"/>
      <c r="D50" s="607"/>
      <c r="E50" s="608"/>
      <c r="F50" s="511">
        <v>2151100</v>
      </c>
      <c r="G50" s="515"/>
      <c r="H50" s="512"/>
      <c r="I50" s="512">
        <v>1344975</v>
      </c>
      <c r="J50" s="512">
        <v>547573</v>
      </c>
      <c r="K50" s="512">
        <f>SUM(H50:I50:J50)</f>
        <v>1892548</v>
      </c>
      <c r="L50" s="37"/>
    </row>
    <row r="51" spans="1:12" ht="12.75">
      <c r="A51" s="510">
        <v>46</v>
      </c>
      <c r="B51" s="595" t="s">
        <v>647</v>
      </c>
      <c r="C51" s="607"/>
      <c r="D51" s="607"/>
      <c r="E51" s="608"/>
      <c r="F51" s="511">
        <v>4742000</v>
      </c>
      <c r="G51" s="515"/>
      <c r="H51" s="512">
        <v>330000</v>
      </c>
      <c r="I51" s="512">
        <v>3912000</v>
      </c>
      <c r="J51" s="512"/>
      <c r="K51" s="512">
        <f>SUM(H51:I51:J51)</f>
        <v>4242000</v>
      </c>
      <c r="L51" s="37"/>
    </row>
    <row r="52" spans="1:12" ht="12.75">
      <c r="A52" s="510">
        <v>47</v>
      </c>
      <c r="B52" s="595" t="s">
        <v>648</v>
      </c>
      <c r="C52" s="607"/>
      <c r="D52" s="607"/>
      <c r="E52" s="608"/>
      <c r="F52" s="511">
        <v>2526397</v>
      </c>
      <c r="G52" s="515"/>
      <c r="H52" s="512">
        <v>817331</v>
      </c>
      <c r="I52" s="512">
        <v>1472118</v>
      </c>
      <c r="J52" s="512"/>
      <c r="K52" s="512">
        <f>SUM(H52:I52:J52)</f>
        <v>2289449</v>
      </c>
      <c r="L52" s="37"/>
    </row>
    <row r="53" spans="1:12" ht="12.75">
      <c r="A53" s="510">
        <v>48</v>
      </c>
      <c r="B53" s="595" t="s">
        <v>649</v>
      </c>
      <c r="C53" s="607"/>
      <c r="D53" s="607"/>
      <c r="E53" s="608"/>
      <c r="F53" s="511">
        <v>1452200</v>
      </c>
      <c r="G53" s="515"/>
      <c r="H53" s="512">
        <v>538375</v>
      </c>
      <c r="I53" s="512">
        <v>264567</v>
      </c>
      <c r="J53" s="512">
        <v>373546</v>
      </c>
      <c r="K53" s="512">
        <f>SUM(H53:I53:J53)</f>
        <v>1176488</v>
      </c>
      <c r="L53" s="37"/>
    </row>
    <row r="54" spans="1:12" ht="12.75">
      <c r="A54" s="510">
        <v>49</v>
      </c>
      <c r="B54" s="595" t="s">
        <v>650</v>
      </c>
      <c r="C54" s="596"/>
      <c r="D54" s="596"/>
      <c r="E54" s="604"/>
      <c r="F54" s="511">
        <v>2000000</v>
      </c>
      <c r="G54" s="515"/>
      <c r="H54" s="88"/>
      <c r="I54" s="512">
        <v>1360038</v>
      </c>
      <c r="J54" s="512">
        <v>361542</v>
      </c>
      <c r="K54" s="512">
        <f>SUM(H54:I54:J54)</f>
        <v>1721580</v>
      </c>
      <c r="L54" s="525"/>
    </row>
    <row r="55" spans="1:12" ht="12.75">
      <c r="A55" s="510">
        <v>50</v>
      </c>
      <c r="B55" s="595" t="s">
        <v>651</v>
      </c>
      <c r="C55" s="596"/>
      <c r="D55" s="596"/>
      <c r="E55" s="604"/>
      <c r="F55" s="511">
        <v>980200</v>
      </c>
      <c r="G55" s="515"/>
      <c r="H55" s="88"/>
      <c r="I55" s="512">
        <v>882180</v>
      </c>
      <c r="J55" s="512">
        <v>88020</v>
      </c>
      <c r="K55" s="512">
        <f>SUM(H55:I55:J55)</f>
        <v>970200</v>
      </c>
      <c r="L55" s="525"/>
    </row>
    <row r="56" spans="1:12" ht="12.75">
      <c r="A56" s="510">
        <v>51</v>
      </c>
      <c r="B56" s="595" t="s">
        <v>652</v>
      </c>
      <c r="C56" s="596"/>
      <c r="D56" s="596"/>
      <c r="E56" s="604"/>
      <c r="F56" s="511">
        <v>1607720</v>
      </c>
      <c r="G56" s="515"/>
      <c r="H56" s="88"/>
      <c r="I56" s="512">
        <v>732157</v>
      </c>
      <c r="J56" s="512">
        <v>633893</v>
      </c>
      <c r="K56" s="512">
        <f>SUM(H56:I56:J56)</f>
        <v>1366050</v>
      </c>
      <c r="L56" s="525"/>
    </row>
    <row r="57" spans="1:12" ht="12.75">
      <c r="A57" s="510">
        <v>52</v>
      </c>
      <c r="B57" s="595" t="s">
        <v>653</v>
      </c>
      <c r="C57" s="596"/>
      <c r="D57" s="596"/>
      <c r="E57" s="604"/>
      <c r="F57" s="511">
        <v>2400000</v>
      </c>
      <c r="G57" s="515"/>
      <c r="H57" s="88"/>
      <c r="I57" s="512">
        <v>2400000</v>
      </c>
      <c r="J57" s="512"/>
      <c r="K57" s="512">
        <f>SUM(H57:I57:J57)</f>
        <v>2400000</v>
      </c>
      <c r="L57" s="525"/>
    </row>
    <row r="58" spans="1:12" ht="12.75">
      <c r="A58" s="510">
        <v>53</v>
      </c>
      <c r="B58" s="595" t="s">
        <v>654</v>
      </c>
      <c r="C58" s="596"/>
      <c r="D58" s="596"/>
      <c r="E58" s="604"/>
      <c r="F58" s="511">
        <v>2195045</v>
      </c>
      <c r="G58" s="515"/>
      <c r="H58" s="88"/>
      <c r="I58" s="512">
        <v>1359194</v>
      </c>
      <c r="J58" s="512">
        <v>416659</v>
      </c>
      <c r="K58" s="512">
        <f>SUM(H58:I58:J58)</f>
        <v>1775853</v>
      </c>
      <c r="L58" s="525"/>
    </row>
    <row r="59" spans="1:12" ht="12.75">
      <c r="A59" s="510">
        <v>54</v>
      </c>
      <c r="B59" s="595" t="s">
        <v>620</v>
      </c>
      <c r="C59" s="596"/>
      <c r="D59" s="596"/>
      <c r="E59" s="604"/>
      <c r="F59" s="511">
        <v>2130000</v>
      </c>
      <c r="G59" s="515"/>
      <c r="H59" s="88"/>
      <c r="I59" s="512">
        <v>261750</v>
      </c>
      <c r="J59" s="512">
        <v>1261470</v>
      </c>
      <c r="K59" s="512">
        <f>SUM(H59:I59:J59)</f>
        <v>1523220</v>
      </c>
      <c r="L59" s="525"/>
    </row>
    <row r="60" spans="1:12" ht="12.75">
      <c r="A60" s="510">
        <v>55</v>
      </c>
      <c r="B60" s="595" t="s">
        <v>655</v>
      </c>
      <c r="C60" s="596"/>
      <c r="D60" s="596"/>
      <c r="E60" s="604"/>
      <c r="F60" s="511">
        <v>1000000</v>
      </c>
      <c r="G60" s="515"/>
      <c r="H60" s="88"/>
      <c r="I60" s="512">
        <v>657964</v>
      </c>
      <c r="J60" s="512">
        <v>312039</v>
      </c>
      <c r="K60" s="512">
        <f>SUM(H60:I60:J60)</f>
        <v>970003</v>
      </c>
      <c r="L60" s="525"/>
    </row>
    <row r="61" spans="1:12" ht="12.75">
      <c r="A61" s="510">
        <v>56</v>
      </c>
      <c r="B61" s="595" t="s">
        <v>656</v>
      </c>
      <c r="C61" s="596"/>
      <c r="D61" s="596"/>
      <c r="E61" s="604"/>
      <c r="F61" s="511">
        <v>2818000</v>
      </c>
      <c r="G61" s="526"/>
      <c r="H61" s="88"/>
      <c r="I61" s="512">
        <v>2798000</v>
      </c>
      <c r="J61" s="512"/>
      <c r="K61" s="512">
        <f>SUM(H61:I61:J61)</f>
        <v>2798000</v>
      </c>
      <c r="L61" s="525"/>
    </row>
    <row r="62" spans="1:12" ht="12.75">
      <c r="A62" s="510">
        <v>57</v>
      </c>
      <c r="B62" s="595" t="s">
        <v>657</v>
      </c>
      <c r="C62" s="596"/>
      <c r="D62" s="596"/>
      <c r="E62" s="604"/>
      <c r="F62" s="511">
        <v>3000000</v>
      </c>
      <c r="G62" s="515"/>
      <c r="H62" s="88"/>
      <c r="I62" s="512">
        <v>3000000</v>
      </c>
      <c r="J62" s="512"/>
      <c r="K62" s="512">
        <f>SUM(H62:I62:J62)</f>
        <v>3000000</v>
      </c>
      <c r="L62" s="525"/>
    </row>
    <row r="63" spans="1:12" ht="12.75">
      <c r="A63" s="609" t="s">
        <v>658</v>
      </c>
      <c r="B63" s="610"/>
      <c r="C63" s="610"/>
      <c r="D63" s="610"/>
      <c r="E63" s="610"/>
      <c r="F63" s="610"/>
      <c r="G63" s="610"/>
      <c r="H63" s="610"/>
      <c r="I63" s="610"/>
      <c r="J63" s="610"/>
      <c r="K63" s="611"/>
      <c r="L63" s="525"/>
    </row>
    <row r="64" spans="1:12" ht="12.75">
      <c r="A64" s="510">
        <v>58</v>
      </c>
      <c r="B64" s="595" t="s">
        <v>659</v>
      </c>
      <c r="C64" s="596"/>
      <c r="D64" s="596"/>
      <c r="E64" s="604"/>
      <c r="F64" s="511">
        <v>1499769</v>
      </c>
      <c r="G64" s="515"/>
      <c r="H64" s="88"/>
      <c r="I64" s="512">
        <v>1202760</v>
      </c>
      <c r="J64" s="512">
        <v>139210</v>
      </c>
      <c r="K64" s="512">
        <f aca="true" t="shared" si="0" ref="K64:K103">SUM(I64:J64)</f>
        <v>1341970</v>
      </c>
      <c r="L64" s="525"/>
    </row>
    <row r="65" spans="1:12" ht="12.75" customHeight="1">
      <c r="A65" s="510">
        <v>59</v>
      </c>
      <c r="B65" s="595" t="s">
        <v>660</v>
      </c>
      <c r="C65" s="596"/>
      <c r="D65" s="596"/>
      <c r="E65" s="604"/>
      <c r="F65" s="511">
        <v>2000000</v>
      </c>
      <c r="G65" s="515"/>
      <c r="H65" s="88"/>
      <c r="I65" s="512">
        <v>975000</v>
      </c>
      <c r="J65" s="512">
        <v>280189</v>
      </c>
      <c r="K65" s="512">
        <f t="shared" si="0"/>
        <v>1255189</v>
      </c>
      <c r="L65" s="525"/>
    </row>
    <row r="66" spans="1:12" ht="12.75">
      <c r="A66" s="510">
        <v>60</v>
      </c>
      <c r="B66" s="595" t="s">
        <v>661</v>
      </c>
      <c r="C66" s="596"/>
      <c r="D66" s="596"/>
      <c r="E66" s="604"/>
      <c r="F66" s="511">
        <v>1500000</v>
      </c>
      <c r="G66" s="515"/>
      <c r="H66" s="88"/>
      <c r="I66" s="512">
        <v>255000</v>
      </c>
      <c r="J66" s="512">
        <v>886347</v>
      </c>
      <c r="K66" s="512">
        <f t="shared" si="0"/>
        <v>1141347</v>
      </c>
      <c r="L66" s="525"/>
    </row>
    <row r="67" spans="1:12" ht="12.75" customHeight="1">
      <c r="A67" s="510">
        <v>61</v>
      </c>
      <c r="B67" s="595" t="s">
        <v>662</v>
      </c>
      <c r="C67" s="596"/>
      <c r="D67" s="596"/>
      <c r="E67" s="604"/>
      <c r="F67" s="511">
        <v>2500000</v>
      </c>
      <c r="G67" s="515"/>
      <c r="H67" s="88"/>
      <c r="I67" s="512">
        <v>757029</v>
      </c>
      <c r="J67" s="512">
        <v>561519</v>
      </c>
      <c r="K67" s="512">
        <f t="shared" si="0"/>
        <v>1318548</v>
      </c>
      <c r="L67" s="525" t="s">
        <v>164</v>
      </c>
    </row>
    <row r="68" spans="1:12" ht="12.75">
      <c r="A68" s="510">
        <v>62</v>
      </c>
      <c r="B68" s="595" t="s">
        <v>663</v>
      </c>
      <c r="C68" s="596"/>
      <c r="D68" s="596"/>
      <c r="E68" s="604"/>
      <c r="F68" s="511">
        <v>245708</v>
      </c>
      <c r="G68" s="515"/>
      <c r="H68" s="88"/>
      <c r="I68" s="512">
        <v>206843</v>
      </c>
      <c r="J68" s="512">
        <v>13500</v>
      </c>
      <c r="K68" s="512">
        <f t="shared" si="0"/>
        <v>220343</v>
      </c>
      <c r="L68" s="525"/>
    </row>
    <row r="69" spans="1:12" ht="12.75">
      <c r="A69" s="510">
        <v>63</v>
      </c>
      <c r="B69" s="595" t="s">
        <v>664</v>
      </c>
      <c r="C69" s="596"/>
      <c r="D69" s="596"/>
      <c r="E69" s="604"/>
      <c r="F69" s="511">
        <v>168697</v>
      </c>
      <c r="G69" s="515"/>
      <c r="H69" s="88"/>
      <c r="I69" s="512">
        <v>158287</v>
      </c>
      <c r="J69" s="512"/>
      <c r="K69" s="512">
        <f t="shared" si="0"/>
        <v>158287</v>
      </c>
      <c r="L69" s="525"/>
    </row>
    <row r="70" spans="1:12" ht="12.75">
      <c r="A70" s="510">
        <v>64</v>
      </c>
      <c r="B70" s="595" t="s">
        <v>665</v>
      </c>
      <c r="C70" s="596"/>
      <c r="D70" s="596"/>
      <c r="E70" s="604"/>
      <c r="F70" s="511">
        <v>1449077</v>
      </c>
      <c r="G70" s="515"/>
      <c r="H70" s="88"/>
      <c r="I70" s="512">
        <v>883983</v>
      </c>
      <c r="J70" s="512">
        <v>411105</v>
      </c>
      <c r="K70" s="512">
        <f t="shared" si="0"/>
        <v>1295088</v>
      </c>
      <c r="L70" s="525"/>
    </row>
    <row r="71" spans="1:12" ht="12.75">
      <c r="A71" s="510">
        <v>65</v>
      </c>
      <c r="B71" s="595" t="s">
        <v>666</v>
      </c>
      <c r="C71" s="596"/>
      <c r="D71" s="596"/>
      <c r="E71" s="604"/>
      <c r="F71" s="511">
        <v>3000000</v>
      </c>
      <c r="G71" s="515"/>
      <c r="H71" s="88"/>
      <c r="I71" s="512">
        <v>737000</v>
      </c>
      <c r="J71" s="512">
        <v>1778707</v>
      </c>
      <c r="K71" s="512">
        <f t="shared" si="0"/>
        <v>2515707</v>
      </c>
      <c r="L71" s="525"/>
    </row>
    <row r="72" spans="1:12" ht="12.75">
      <c r="A72" s="510">
        <v>66</v>
      </c>
      <c r="B72" s="595" t="s">
        <v>667</v>
      </c>
      <c r="C72" s="596"/>
      <c r="D72" s="596"/>
      <c r="E72" s="604"/>
      <c r="F72" s="511">
        <v>1000000</v>
      </c>
      <c r="G72" s="515"/>
      <c r="H72" s="88"/>
      <c r="I72" s="512">
        <v>950000</v>
      </c>
      <c r="J72" s="512"/>
      <c r="K72" s="512">
        <f t="shared" si="0"/>
        <v>950000</v>
      </c>
      <c r="L72" s="525"/>
    </row>
    <row r="73" spans="1:12" ht="12.75">
      <c r="A73" s="510">
        <v>67</v>
      </c>
      <c r="B73" s="595" t="s">
        <v>668</v>
      </c>
      <c r="C73" s="596"/>
      <c r="D73" s="596"/>
      <c r="E73" s="604"/>
      <c r="F73" s="511">
        <v>956900</v>
      </c>
      <c r="G73" s="515"/>
      <c r="H73" s="88"/>
      <c r="I73" s="512">
        <v>451605</v>
      </c>
      <c r="J73" s="512"/>
      <c r="K73" s="512">
        <f t="shared" si="0"/>
        <v>451605</v>
      </c>
      <c r="L73" s="525"/>
    </row>
    <row r="74" spans="1:12" ht="12.75">
      <c r="A74" s="510">
        <v>68</v>
      </c>
      <c r="B74" s="595" t="s">
        <v>669</v>
      </c>
      <c r="C74" s="596"/>
      <c r="D74" s="596"/>
      <c r="E74" s="604"/>
      <c r="F74" s="511">
        <v>600000</v>
      </c>
      <c r="G74" s="515"/>
      <c r="H74" s="88"/>
      <c r="I74" s="512">
        <v>144288</v>
      </c>
      <c r="J74" s="512">
        <v>230093</v>
      </c>
      <c r="K74" s="512">
        <f t="shared" si="0"/>
        <v>374381</v>
      </c>
      <c r="L74" s="525"/>
    </row>
    <row r="75" spans="1:12" ht="12.75">
      <c r="A75" s="510">
        <v>69</v>
      </c>
      <c r="B75" s="595" t="s">
        <v>670</v>
      </c>
      <c r="C75" s="596"/>
      <c r="D75" s="596"/>
      <c r="E75" s="604"/>
      <c r="F75" s="511">
        <v>3500000</v>
      </c>
      <c r="G75" s="515"/>
      <c r="H75" s="88"/>
      <c r="I75" s="512">
        <v>2020846</v>
      </c>
      <c r="J75" s="512">
        <v>511000</v>
      </c>
      <c r="K75" s="512">
        <f t="shared" si="0"/>
        <v>2531846</v>
      </c>
      <c r="L75" s="525"/>
    </row>
    <row r="76" spans="1:12" ht="12.75">
      <c r="A76" s="510">
        <v>70</v>
      </c>
      <c r="B76" s="595" t="s">
        <v>671</v>
      </c>
      <c r="C76" s="596"/>
      <c r="D76" s="596"/>
      <c r="E76" s="604"/>
      <c r="F76" s="511">
        <v>1759794</v>
      </c>
      <c r="G76" s="515"/>
      <c r="H76" s="88"/>
      <c r="I76" s="512">
        <v>847447</v>
      </c>
      <c r="J76" s="512">
        <v>198888</v>
      </c>
      <c r="K76" s="512">
        <f t="shared" si="0"/>
        <v>1046335</v>
      </c>
      <c r="L76" s="525"/>
    </row>
    <row r="77" spans="1:12" ht="12.75" customHeight="1">
      <c r="A77" s="510">
        <v>71</v>
      </c>
      <c r="B77" s="595" t="s">
        <v>672</v>
      </c>
      <c r="C77" s="596"/>
      <c r="D77" s="596"/>
      <c r="E77" s="604"/>
      <c r="F77" s="511">
        <v>3800000</v>
      </c>
      <c r="G77" s="515"/>
      <c r="H77" s="88"/>
      <c r="I77" s="512"/>
      <c r="J77" s="512">
        <v>2372394</v>
      </c>
      <c r="K77" s="512">
        <f t="shared" si="0"/>
        <v>2372394</v>
      </c>
      <c r="L77" s="525"/>
    </row>
    <row r="78" spans="1:12" ht="12.75" customHeight="1">
      <c r="A78" s="510">
        <v>72</v>
      </c>
      <c r="B78" s="612" t="s">
        <v>673</v>
      </c>
      <c r="C78" s="613"/>
      <c r="D78" s="613"/>
      <c r="E78" s="519"/>
      <c r="F78" s="511"/>
      <c r="G78" s="515"/>
      <c r="H78" s="88"/>
      <c r="I78" s="512">
        <v>2366200</v>
      </c>
      <c r="J78" s="512"/>
      <c r="K78" s="512">
        <f t="shared" si="0"/>
        <v>2366200</v>
      </c>
      <c r="L78" s="525"/>
    </row>
    <row r="79" spans="1:12" ht="12.75">
      <c r="A79" s="510">
        <v>73</v>
      </c>
      <c r="B79" s="595" t="s">
        <v>674</v>
      </c>
      <c r="C79" s="596"/>
      <c r="D79" s="596"/>
      <c r="E79" s="604"/>
      <c r="F79" s="511">
        <v>808500</v>
      </c>
      <c r="G79" s="515"/>
      <c r="H79" s="88"/>
      <c r="I79" s="512">
        <v>404250</v>
      </c>
      <c r="J79" s="512">
        <v>250750</v>
      </c>
      <c r="K79" s="512">
        <f t="shared" si="0"/>
        <v>655000</v>
      </c>
      <c r="L79" s="525"/>
    </row>
    <row r="80" spans="1:12" ht="12.75">
      <c r="A80" s="510">
        <v>74</v>
      </c>
      <c r="B80" s="595" t="s">
        <v>675</v>
      </c>
      <c r="C80" s="596"/>
      <c r="D80" s="596"/>
      <c r="E80" s="604"/>
      <c r="F80" s="511">
        <v>3997000</v>
      </c>
      <c r="G80" s="515"/>
      <c r="H80" s="88"/>
      <c r="I80" s="512">
        <v>935000</v>
      </c>
      <c r="J80" s="512">
        <v>727151</v>
      </c>
      <c r="K80" s="512">
        <f t="shared" si="0"/>
        <v>1662151</v>
      </c>
      <c r="L80" s="525"/>
    </row>
    <row r="81" spans="1:12" ht="12.75">
      <c r="A81" s="510">
        <v>75</v>
      </c>
      <c r="B81" s="595" t="s">
        <v>676</v>
      </c>
      <c r="C81" s="596"/>
      <c r="D81" s="596"/>
      <c r="E81" s="604"/>
      <c r="F81" s="511">
        <v>536485</v>
      </c>
      <c r="G81" s="515"/>
      <c r="H81" s="88"/>
      <c r="I81" s="512">
        <v>175000</v>
      </c>
      <c r="J81" s="512">
        <v>120160</v>
      </c>
      <c r="K81" s="512">
        <f t="shared" si="0"/>
        <v>295160</v>
      </c>
      <c r="L81" s="525"/>
    </row>
    <row r="82" spans="1:12" ht="12.75">
      <c r="A82" s="510">
        <v>76</v>
      </c>
      <c r="B82" s="595" t="s">
        <v>677</v>
      </c>
      <c r="C82" s="596"/>
      <c r="D82" s="596"/>
      <c r="E82" s="604"/>
      <c r="F82" s="511">
        <v>1996314</v>
      </c>
      <c r="G82" s="515"/>
      <c r="H82" s="88"/>
      <c r="I82" s="512">
        <v>53846</v>
      </c>
      <c r="J82" s="512">
        <v>732679</v>
      </c>
      <c r="K82" s="512">
        <f t="shared" si="0"/>
        <v>786525</v>
      </c>
      <c r="L82" s="525"/>
    </row>
    <row r="83" spans="1:12" ht="12.75">
      <c r="A83" s="510">
        <v>77</v>
      </c>
      <c r="B83" s="595" t="s">
        <v>678</v>
      </c>
      <c r="C83" s="596"/>
      <c r="D83" s="596"/>
      <c r="E83" s="604"/>
      <c r="F83" s="511">
        <v>1604478</v>
      </c>
      <c r="G83" s="515"/>
      <c r="H83" s="88"/>
      <c r="I83" s="512">
        <v>134404</v>
      </c>
      <c r="J83" s="512">
        <v>573371</v>
      </c>
      <c r="K83" s="512">
        <f t="shared" si="0"/>
        <v>707775</v>
      </c>
      <c r="L83" s="525"/>
    </row>
    <row r="84" spans="1:12" ht="12.75">
      <c r="A84" s="510">
        <v>78</v>
      </c>
      <c r="B84" s="595" t="s">
        <v>679</v>
      </c>
      <c r="C84" s="596"/>
      <c r="D84" s="596"/>
      <c r="E84" s="604"/>
      <c r="F84" s="511">
        <v>380000</v>
      </c>
      <c r="G84" s="515"/>
      <c r="H84" s="88"/>
      <c r="I84" s="512"/>
      <c r="J84" s="512">
        <v>379399</v>
      </c>
      <c r="K84" s="512">
        <f t="shared" si="0"/>
        <v>379399</v>
      </c>
      <c r="L84" s="525"/>
    </row>
    <row r="85" spans="1:12" ht="12.75">
      <c r="A85" s="510">
        <v>79</v>
      </c>
      <c r="B85" s="595" t="s">
        <v>680</v>
      </c>
      <c r="C85" s="596"/>
      <c r="D85" s="596"/>
      <c r="E85" s="604"/>
      <c r="F85" s="511">
        <v>5438846</v>
      </c>
      <c r="G85" s="515"/>
      <c r="H85" s="88"/>
      <c r="I85" s="512">
        <v>5350542</v>
      </c>
      <c r="J85" s="512"/>
      <c r="K85" s="512">
        <f t="shared" si="0"/>
        <v>5350542</v>
      </c>
      <c r="L85" s="525"/>
    </row>
    <row r="86" spans="1:12" ht="12.75">
      <c r="A86" s="510">
        <v>80</v>
      </c>
      <c r="B86" s="595" t="s">
        <v>681</v>
      </c>
      <c r="C86" s="596"/>
      <c r="D86" s="596"/>
      <c r="E86" s="604"/>
      <c r="F86" s="511">
        <v>2957153</v>
      </c>
      <c r="G86" s="515"/>
      <c r="H86" s="88"/>
      <c r="I86" s="512">
        <v>471644</v>
      </c>
      <c r="J86" s="512">
        <v>1976217</v>
      </c>
      <c r="K86" s="512">
        <f t="shared" si="0"/>
        <v>2447861</v>
      </c>
      <c r="L86" s="525"/>
    </row>
    <row r="87" spans="1:12" ht="12.75">
      <c r="A87" s="510">
        <v>81</v>
      </c>
      <c r="B87" s="595" t="s">
        <v>682</v>
      </c>
      <c r="C87" s="596"/>
      <c r="D87" s="596"/>
      <c r="E87" s="604"/>
      <c r="F87" s="511">
        <v>2463550</v>
      </c>
      <c r="G87" s="515"/>
      <c r="H87" s="88"/>
      <c r="I87" s="512">
        <v>739065</v>
      </c>
      <c r="J87" s="512"/>
      <c r="K87" s="512">
        <f t="shared" si="0"/>
        <v>739065</v>
      </c>
      <c r="L87" s="525"/>
    </row>
    <row r="88" spans="1:12" ht="12.75">
      <c r="A88" s="510">
        <v>82</v>
      </c>
      <c r="B88" s="595" t="s">
        <v>683</v>
      </c>
      <c r="C88" s="596"/>
      <c r="D88" s="596"/>
      <c r="E88" s="604"/>
      <c r="F88" s="511">
        <v>3808160</v>
      </c>
      <c r="G88" s="515"/>
      <c r="H88" s="88"/>
      <c r="I88" s="512"/>
      <c r="J88" s="512">
        <v>2693000</v>
      </c>
      <c r="K88" s="512">
        <f t="shared" si="0"/>
        <v>2693000</v>
      </c>
      <c r="L88" s="525"/>
    </row>
    <row r="89" spans="1:12" ht="12.75">
      <c r="A89" s="510">
        <v>83</v>
      </c>
      <c r="B89" s="595" t="s">
        <v>684</v>
      </c>
      <c r="C89" s="596"/>
      <c r="D89" s="596"/>
      <c r="E89" s="604"/>
      <c r="F89" s="511">
        <v>589450</v>
      </c>
      <c r="G89" s="515"/>
      <c r="H89" s="88"/>
      <c r="I89" s="512"/>
      <c r="J89" s="512">
        <v>473724</v>
      </c>
      <c r="K89" s="512">
        <f t="shared" si="0"/>
        <v>473724</v>
      </c>
      <c r="L89" s="525"/>
    </row>
    <row r="90" spans="1:12" ht="12.75">
      <c r="A90" s="510">
        <v>84</v>
      </c>
      <c r="B90" s="595" t="s">
        <v>685</v>
      </c>
      <c r="C90" s="596"/>
      <c r="D90" s="596"/>
      <c r="E90" s="604"/>
      <c r="F90" s="511">
        <v>68600</v>
      </c>
      <c r="G90" s="515"/>
      <c r="H90" s="88"/>
      <c r="I90" s="512"/>
      <c r="J90" s="512"/>
      <c r="K90" s="512">
        <f t="shared" si="0"/>
        <v>0</v>
      </c>
      <c r="L90" s="525"/>
    </row>
    <row r="91" spans="1:12" ht="12.75">
      <c r="A91" s="510">
        <v>85</v>
      </c>
      <c r="B91" s="595" t="s">
        <v>686</v>
      </c>
      <c r="C91" s="596"/>
      <c r="D91" s="596"/>
      <c r="E91" s="604"/>
      <c r="F91" s="511">
        <v>3631191</v>
      </c>
      <c r="G91" s="515"/>
      <c r="H91" s="88"/>
      <c r="I91" s="512"/>
      <c r="J91" s="512">
        <v>558920</v>
      </c>
      <c r="K91" s="512">
        <f t="shared" si="0"/>
        <v>558920</v>
      </c>
      <c r="L91" s="525"/>
    </row>
    <row r="92" spans="1:12" ht="12.75">
      <c r="A92" s="510">
        <v>86</v>
      </c>
      <c r="B92" s="595" t="s">
        <v>687</v>
      </c>
      <c r="C92" s="596"/>
      <c r="D92" s="596"/>
      <c r="E92" s="604"/>
      <c r="F92" s="511">
        <v>328944</v>
      </c>
      <c r="G92" s="515"/>
      <c r="H92" s="88"/>
      <c r="I92" s="512"/>
      <c r="J92" s="512">
        <v>148944</v>
      </c>
      <c r="K92" s="512">
        <f t="shared" si="0"/>
        <v>148944</v>
      </c>
      <c r="L92" s="525"/>
    </row>
    <row r="93" spans="1:12" ht="12.75">
      <c r="A93" s="510">
        <v>87</v>
      </c>
      <c r="B93" s="595" t="s">
        <v>688</v>
      </c>
      <c r="C93" s="596"/>
      <c r="D93" s="596"/>
      <c r="E93" s="604"/>
      <c r="F93" s="511">
        <v>2113458</v>
      </c>
      <c r="G93" s="515"/>
      <c r="H93" s="88"/>
      <c r="I93" s="512"/>
      <c r="J93" s="512">
        <v>150000</v>
      </c>
      <c r="K93" s="512">
        <f t="shared" si="0"/>
        <v>150000</v>
      </c>
      <c r="L93" s="525"/>
    </row>
    <row r="94" spans="1:12" ht="12.75">
      <c r="A94" s="510">
        <v>88</v>
      </c>
      <c r="B94" s="595" t="s">
        <v>689</v>
      </c>
      <c r="C94" s="596"/>
      <c r="D94" s="596"/>
      <c r="E94" s="604"/>
      <c r="F94" s="511">
        <v>595590</v>
      </c>
      <c r="G94" s="515"/>
      <c r="H94" s="88"/>
      <c r="I94" s="512"/>
      <c r="J94" s="512"/>
      <c r="K94" s="512">
        <f t="shared" si="0"/>
        <v>0</v>
      </c>
      <c r="L94" s="525"/>
    </row>
    <row r="95" spans="1:12" ht="12.75">
      <c r="A95" s="510">
        <v>89</v>
      </c>
      <c r="B95" s="595" t="s">
        <v>690</v>
      </c>
      <c r="C95" s="596"/>
      <c r="D95" s="596"/>
      <c r="E95" s="604"/>
      <c r="F95" s="511">
        <v>1814119</v>
      </c>
      <c r="G95" s="515"/>
      <c r="H95" s="88"/>
      <c r="I95" s="512"/>
      <c r="J95" s="512">
        <v>159517</v>
      </c>
      <c r="K95" s="512">
        <f t="shared" si="0"/>
        <v>159517</v>
      </c>
      <c r="L95" s="525"/>
    </row>
    <row r="96" spans="1:12" ht="12.75">
      <c r="A96" s="510">
        <v>90</v>
      </c>
      <c r="B96" s="595" t="s">
        <v>691</v>
      </c>
      <c r="C96" s="596"/>
      <c r="D96" s="596"/>
      <c r="E96" s="604"/>
      <c r="F96" s="511">
        <v>2095250</v>
      </c>
      <c r="G96" s="515"/>
      <c r="H96" s="88"/>
      <c r="I96" s="512"/>
      <c r="J96" s="512"/>
      <c r="K96" s="512">
        <f t="shared" si="0"/>
        <v>0</v>
      </c>
      <c r="L96" s="525"/>
    </row>
    <row r="97" spans="1:12" ht="12.75">
      <c r="A97" s="510">
        <v>91</v>
      </c>
      <c r="B97" s="595" t="s">
        <v>692</v>
      </c>
      <c r="C97" s="596"/>
      <c r="D97" s="596"/>
      <c r="E97" s="604"/>
      <c r="F97" s="511">
        <v>2936533</v>
      </c>
      <c r="G97" s="515"/>
      <c r="H97" s="88"/>
      <c r="I97" s="512"/>
      <c r="J97" s="512">
        <v>1468267</v>
      </c>
      <c r="K97" s="512">
        <f t="shared" si="0"/>
        <v>1468267</v>
      </c>
      <c r="L97" s="525"/>
    </row>
    <row r="98" spans="1:12" ht="12.75">
      <c r="A98" s="510">
        <v>92</v>
      </c>
      <c r="B98" s="595" t="s">
        <v>693</v>
      </c>
      <c r="C98" s="596"/>
      <c r="D98" s="596"/>
      <c r="E98" s="604"/>
      <c r="F98" s="511">
        <v>1999980</v>
      </c>
      <c r="G98" s="515"/>
      <c r="H98" s="88"/>
      <c r="I98" s="512"/>
      <c r="J98" s="512">
        <v>76100</v>
      </c>
      <c r="K98" s="512">
        <f t="shared" si="0"/>
        <v>76100</v>
      </c>
      <c r="L98" s="525"/>
    </row>
    <row r="99" spans="1:12" ht="12.75">
      <c r="A99" s="510">
        <v>93</v>
      </c>
      <c r="B99" s="595" t="s">
        <v>694</v>
      </c>
      <c r="C99" s="596"/>
      <c r="D99" s="596"/>
      <c r="E99" s="604"/>
      <c r="F99" s="511">
        <v>5000000</v>
      </c>
      <c r="G99" s="515"/>
      <c r="H99" s="88"/>
      <c r="I99" s="512"/>
      <c r="J99" s="512"/>
      <c r="K99" s="512">
        <f t="shared" si="0"/>
        <v>0</v>
      </c>
      <c r="L99" s="525"/>
    </row>
    <row r="100" spans="1:12" ht="12.75">
      <c r="A100" s="510">
        <v>94</v>
      </c>
      <c r="B100" s="595" t="s">
        <v>695</v>
      </c>
      <c r="C100" s="596"/>
      <c r="D100" s="596"/>
      <c r="E100" s="604"/>
      <c r="F100" s="511">
        <v>3000000</v>
      </c>
      <c r="G100" s="515"/>
      <c r="H100" s="88"/>
      <c r="I100" s="512"/>
      <c r="J100" s="512">
        <v>3000000</v>
      </c>
      <c r="K100" s="512">
        <f t="shared" si="0"/>
        <v>3000000</v>
      </c>
      <c r="L100" s="525"/>
    </row>
    <row r="101" spans="1:12" ht="12.75">
      <c r="A101" s="510">
        <v>95</v>
      </c>
      <c r="B101" s="595" t="s">
        <v>696</v>
      </c>
      <c r="C101" s="596"/>
      <c r="D101" s="596"/>
      <c r="E101" s="604"/>
      <c r="F101" s="511">
        <v>1496871</v>
      </c>
      <c r="G101" s="515"/>
      <c r="H101" s="88"/>
      <c r="I101" s="512"/>
      <c r="J101" s="512">
        <v>263182</v>
      </c>
      <c r="K101" s="512">
        <f t="shared" si="0"/>
        <v>263182</v>
      </c>
      <c r="L101" s="525"/>
    </row>
    <row r="102" spans="1:12" ht="12.75" customHeight="1">
      <c r="A102" s="510">
        <v>96</v>
      </c>
      <c r="B102" s="595" t="s">
        <v>697</v>
      </c>
      <c r="C102" s="596"/>
      <c r="D102" s="596"/>
      <c r="E102" s="604"/>
      <c r="F102" s="511">
        <v>2500000</v>
      </c>
      <c r="G102" s="515"/>
      <c r="H102" s="88"/>
      <c r="I102" s="512"/>
      <c r="J102" s="512">
        <v>2500000</v>
      </c>
      <c r="K102" s="512">
        <f t="shared" si="0"/>
        <v>2500000</v>
      </c>
      <c r="L102" s="525"/>
    </row>
    <row r="103" spans="1:12" ht="12.75" customHeight="1">
      <c r="A103" s="510">
        <v>97</v>
      </c>
      <c r="B103" s="595" t="s">
        <v>698</v>
      </c>
      <c r="C103" s="596"/>
      <c r="D103" s="596"/>
      <c r="E103" s="604"/>
      <c r="F103" s="511">
        <v>1000000</v>
      </c>
      <c r="G103" s="515"/>
      <c r="H103" s="88"/>
      <c r="I103" s="512"/>
      <c r="J103" s="512">
        <v>500000</v>
      </c>
      <c r="K103" s="512">
        <f t="shared" si="0"/>
        <v>500000</v>
      </c>
      <c r="L103" s="525"/>
    </row>
    <row r="104" spans="1:12" ht="12.75">
      <c r="A104" s="595" t="s">
        <v>699</v>
      </c>
      <c r="B104" s="596"/>
      <c r="C104" s="596"/>
      <c r="D104" s="596"/>
      <c r="E104" s="596"/>
      <c r="F104" s="596"/>
      <c r="G104" s="596"/>
      <c r="H104" s="596"/>
      <c r="I104" s="596"/>
      <c r="J104" s="596"/>
      <c r="K104" s="604"/>
      <c r="L104" s="525"/>
    </row>
    <row r="105" spans="1:12" ht="12.75">
      <c r="A105" s="510">
        <v>98</v>
      </c>
      <c r="B105" s="595" t="s">
        <v>700</v>
      </c>
      <c r="C105" s="596"/>
      <c r="D105" s="596"/>
      <c r="E105" s="519"/>
      <c r="F105" s="511">
        <v>4987462</v>
      </c>
      <c r="G105" s="515"/>
      <c r="H105" s="88"/>
      <c r="I105" s="512"/>
      <c r="J105" s="512"/>
      <c r="K105" s="88"/>
      <c r="L105" s="525"/>
    </row>
    <row r="106" spans="1:12" ht="12.75">
      <c r="A106" s="510">
        <v>99</v>
      </c>
      <c r="B106" s="595" t="s">
        <v>701</v>
      </c>
      <c r="C106" s="596"/>
      <c r="D106" s="596"/>
      <c r="E106" s="519"/>
      <c r="F106" s="511">
        <v>2792756</v>
      </c>
      <c r="G106" s="515"/>
      <c r="H106" s="88"/>
      <c r="I106" s="512"/>
      <c r="J106" s="512"/>
      <c r="K106" s="88"/>
      <c r="L106" s="525"/>
    </row>
    <row r="107" spans="1:12" ht="12.75">
      <c r="A107" s="510">
        <v>100</v>
      </c>
      <c r="B107" s="595" t="s">
        <v>702</v>
      </c>
      <c r="C107" s="596"/>
      <c r="D107" s="596"/>
      <c r="E107" s="519"/>
      <c r="F107" s="511">
        <v>988200</v>
      </c>
      <c r="G107" s="515"/>
      <c r="H107" s="88"/>
      <c r="I107" s="512"/>
      <c r="J107" s="512">
        <v>988200</v>
      </c>
      <c r="K107" s="514">
        <f>SUM(J107)</f>
        <v>988200</v>
      </c>
      <c r="L107" s="525"/>
    </row>
    <row r="108" spans="1:12" ht="12.75">
      <c r="A108" s="510">
        <v>101</v>
      </c>
      <c r="B108" s="595" t="s">
        <v>703</v>
      </c>
      <c r="C108" s="596"/>
      <c r="D108" s="596"/>
      <c r="E108" s="519"/>
      <c r="F108" s="511">
        <v>3582195</v>
      </c>
      <c r="G108" s="515"/>
      <c r="H108" s="88"/>
      <c r="I108" s="512"/>
      <c r="J108" s="512"/>
      <c r="K108" s="88"/>
      <c r="L108" s="525"/>
    </row>
    <row r="109" spans="1:12" ht="12.75">
      <c r="A109" s="510">
        <v>102</v>
      </c>
      <c r="B109" s="595" t="s">
        <v>704</v>
      </c>
      <c r="C109" s="596"/>
      <c r="D109" s="596"/>
      <c r="E109" s="519"/>
      <c r="F109" s="511">
        <v>1350262</v>
      </c>
      <c r="G109" s="515"/>
      <c r="H109" s="88"/>
      <c r="I109" s="512"/>
      <c r="J109" s="512">
        <v>64927</v>
      </c>
      <c r="K109" s="512">
        <f>SUM(J109)</f>
        <v>64927</v>
      </c>
      <c r="L109" s="525"/>
    </row>
    <row r="110" spans="1:12" ht="12.75">
      <c r="A110" s="510">
        <v>103</v>
      </c>
      <c r="B110" s="595" t="s">
        <v>705</v>
      </c>
      <c r="C110" s="596"/>
      <c r="D110" s="596"/>
      <c r="E110" s="519"/>
      <c r="F110" s="511">
        <v>1397929</v>
      </c>
      <c r="G110" s="515"/>
      <c r="H110" s="88"/>
      <c r="I110" s="512"/>
      <c r="J110" s="512"/>
      <c r="K110" s="88"/>
      <c r="L110" s="525"/>
    </row>
    <row r="111" spans="1:12" ht="12.75">
      <c r="A111" s="510">
        <v>104</v>
      </c>
      <c r="B111" s="595" t="s">
        <v>706</v>
      </c>
      <c r="C111" s="596"/>
      <c r="D111" s="596"/>
      <c r="E111" s="519"/>
      <c r="F111" s="511">
        <v>2000000</v>
      </c>
      <c r="G111" s="515"/>
      <c r="H111" s="88"/>
      <c r="I111" s="512"/>
      <c r="J111" s="512"/>
      <c r="K111" s="88"/>
      <c r="L111" s="525"/>
    </row>
    <row r="112" spans="1:12" ht="12.75">
      <c r="A112" s="510">
        <v>105</v>
      </c>
      <c r="B112" s="595" t="s">
        <v>707</v>
      </c>
      <c r="C112" s="596"/>
      <c r="D112" s="596"/>
      <c r="E112" s="519"/>
      <c r="F112" s="511"/>
      <c r="G112" s="515"/>
      <c r="H112" s="88"/>
      <c r="I112" s="512"/>
      <c r="J112" s="512"/>
      <c r="K112" s="88"/>
      <c r="L112" s="525"/>
    </row>
    <row r="113" spans="1:12" ht="12.75">
      <c r="A113" s="510">
        <v>106</v>
      </c>
      <c r="B113" s="595" t="s">
        <v>708</v>
      </c>
      <c r="C113" s="596"/>
      <c r="D113" s="596"/>
      <c r="E113" s="519"/>
      <c r="F113" s="511"/>
      <c r="G113" s="515"/>
      <c r="H113" s="88"/>
      <c r="I113" s="512"/>
      <c r="J113" s="512"/>
      <c r="K113" s="88"/>
      <c r="L113" s="525"/>
    </row>
    <row r="114" spans="1:12" ht="12.75">
      <c r="A114" s="510">
        <v>107</v>
      </c>
      <c r="B114" s="595" t="s">
        <v>709</v>
      </c>
      <c r="C114" s="596"/>
      <c r="D114" s="596"/>
      <c r="E114" s="519"/>
      <c r="F114" s="511"/>
      <c r="G114" s="515"/>
      <c r="H114" s="88"/>
      <c r="I114" s="512"/>
      <c r="J114" s="512"/>
      <c r="K114" s="88"/>
      <c r="L114" s="525"/>
    </row>
    <row r="115" spans="1:12" ht="12.75">
      <c r="A115" s="510">
        <v>108</v>
      </c>
      <c r="B115" s="595" t="s">
        <v>710</v>
      </c>
      <c r="C115" s="596"/>
      <c r="D115" s="596"/>
      <c r="E115" s="519"/>
      <c r="F115" s="511"/>
      <c r="G115" s="515"/>
      <c r="H115" s="88"/>
      <c r="I115" s="512"/>
      <c r="J115" s="512"/>
      <c r="K115" s="88"/>
      <c r="L115" s="525"/>
    </row>
    <row r="116" spans="1:12" ht="12.75">
      <c r="A116" s="510">
        <v>109</v>
      </c>
      <c r="B116" s="595" t="s">
        <v>711</v>
      </c>
      <c r="C116" s="596"/>
      <c r="D116" s="596"/>
      <c r="E116" s="519"/>
      <c r="F116" s="511"/>
      <c r="G116" s="515"/>
      <c r="H116" s="88"/>
      <c r="I116" s="512"/>
      <c r="J116" s="512"/>
      <c r="K116" s="88"/>
      <c r="L116" s="525"/>
    </row>
    <row r="117" spans="1:12" ht="12.75">
      <c r="A117" s="510">
        <v>110</v>
      </c>
      <c r="B117" s="595" t="s">
        <v>712</v>
      </c>
      <c r="C117" s="596"/>
      <c r="D117" s="596"/>
      <c r="E117" s="519"/>
      <c r="F117" s="511"/>
      <c r="G117" s="515"/>
      <c r="H117" s="88"/>
      <c r="I117" s="512"/>
      <c r="J117" s="512"/>
      <c r="K117" s="88"/>
      <c r="L117" s="525"/>
    </row>
    <row r="118" spans="1:12" ht="12.75">
      <c r="A118" s="510">
        <v>111</v>
      </c>
      <c r="B118" s="595" t="s">
        <v>713</v>
      </c>
      <c r="C118" s="596"/>
      <c r="D118" s="596"/>
      <c r="E118" s="519"/>
      <c r="F118" s="511">
        <v>1408980</v>
      </c>
      <c r="G118" s="515"/>
      <c r="H118" s="88"/>
      <c r="I118" s="512"/>
      <c r="J118" s="512"/>
      <c r="K118" s="88"/>
      <c r="L118" s="525"/>
    </row>
    <row r="119" spans="1:12" ht="12.75">
      <c r="A119" s="510">
        <v>112</v>
      </c>
      <c r="B119" s="595" t="s">
        <v>714</v>
      </c>
      <c r="C119" s="596"/>
      <c r="D119" s="596"/>
      <c r="E119" s="519"/>
      <c r="F119" s="511"/>
      <c r="G119" s="515"/>
      <c r="H119" s="88"/>
      <c r="I119" s="512"/>
      <c r="J119" s="512"/>
      <c r="K119" s="88"/>
      <c r="L119" s="525"/>
    </row>
    <row r="120" spans="1:12" ht="12.75">
      <c r="A120" s="510">
        <v>113</v>
      </c>
      <c r="B120" s="595" t="s">
        <v>715</v>
      </c>
      <c r="C120" s="596"/>
      <c r="D120" s="596"/>
      <c r="E120" s="519"/>
      <c r="F120" s="511"/>
      <c r="G120" s="515"/>
      <c r="H120" s="88"/>
      <c r="I120" s="512"/>
      <c r="J120" s="512"/>
      <c r="K120" s="88"/>
      <c r="L120" s="525"/>
    </row>
    <row r="121" spans="1:12" ht="12.75">
      <c r="A121" s="510">
        <v>114</v>
      </c>
      <c r="B121" s="595" t="s">
        <v>716</v>
      </c>
      <c r="C121" s="596"/>
      <c r="D121" s="596"/>
      <c r="E121" s="519"/>
      <c r="F121" s="511"/>
      <c r="G121" s="515"/>
      <c r="H121" s="88"/>
      <c r="I121" s="512"/>
      <c r="J121" s="512"/>
      <c r="K121" s="88"/>
      <c r="L121" s="525"/>
    </row>
    <row r="122" spans="1:12" ht="12.75">
      <c r="A122" s="510">
        <v>115</v>
      </c>
      <c r="B122" s="595" t="s">
        <v>717</v>
      </c>
      <c r="C122" s="596"/>
      <c r="D122" s="596"/>
      <c r="E122" s="519"/>
      <c r="F122" s="511"/>
      <c r="G122" s="515"/>
      <c r="H122" s="88"/>
      <c r="I122" s="512"/>
      <c r="J122" s="512"/>
      <c r="K122" s="88"/>
      <c r="L122" s="525"/>
    </row>
    <row r="123" spans="1:12" ht="12.75">
      <c r="A123" s="510">
        <v>116</v>
      </c>
      <c r="B123" s="595" t="s">
        <v>718</v>
      </c>
      <c r="C123" s="596"/>
      <c r="D123" s="596"/>
      <c r="E123" s="519"/>
      <c r="F123" s="511"/>
      <c r="G123" s="515"/>
      <c r="H123" s="88"/>
      <c r="I123" s="512"/>
      <c r="J123" s="512"/>
      <c r="K123" s="88"/>
      <c r="L123" s="525"/>
    </row>
    <row r="124" spans="1:12" ht="12.75">
      <c r="A124" s="510">
        <v>117</v>
      </c>
      <c r="B124" s="595" t="s">
        <v>719</v>
      </c>
      <c r="C124" s="596"/>
      <c r="D124" s="596"/>
      <c r="E124" s="519"/>
      <c r="F124" s="511"/>
      <c r="G124" s="515"/>
      <c r="H124" s="88"/>
      <c r="I124" s="512"/>
      <c r="J124" s="512"/>
      <c r="K124" s="88"/>
      <c r="L124" s="525"/>
    </row>
    <row r="125" spans="1:12" ht="12.75">
      <c r="A125" s="510">
        <v>118</v>
      </c>
      <c r="B125" s="595" t="s">
        <v>720</v>
      </c>
      <c r="C125" s="596"/>
      <c r="D125" s="596"/>
      <c r="E125" s="519"/>
      <c r="F125" s="511"/>
      <c r="G125" s="515"/>
      <c r="H125" s="88"/>
      <c r="I125" s="512"/>
      <c r="J125" s="512"/>
      <c r="K125" s="88"/>
      <c r="L125" s="525"/>
    </row>
    <row r="126" spans="1:12" ht="12.75">
      <c r="A126" s="614" t="s">
        <v>721</v>
      </c>
      <c r="B126" s="614"/>
      <c r="C126" s="614"/>
      <c r="D126" s="614"/>
      <c r="E126" s="614"/>
      <c r="F126" s="123">
        <f>SUM(F4:F125)</f>
        <v>203985011</v>
      </c>
      <c r="G126" s="123">
        <f>SUM(G4:G125)</f>
        <v>18392869.15</v>
      </c>
      <c r="H126" s="64">
        <f>SUM(H4:H125)</f>
        <v>40613156.6</v>
      </c>
      <c r="I126" s="64">
        <f>SUM(I4:I125)</f>
        <v>55219925</v>
      </c>
      <c r="J126" s="64">
        <f>SUM(J4:J125)</f>
        <v>30312501</v>
      </c>
      <c r="K126" s="123">
        <f>SUM(G126:H126:I126:J126)</f>
        <v>144538451.75</v>
      </c>
      <c r="L126" s="527"/>
    </row>
    <row r="127" ht="24.75" customHeight="1"/>
    <row r="128" spans="1:11" ht="12.75">
      <c r="A128" s="615" t="s">
        <v>722</v>
      </c>
      <c r="B128" s="615"/>
      <c r="C128" s="615"/>
      <c r="D128" s="615"/>
      <c r="E128" s="615"/>
      <c r="F128" s="615"/>
      <c r="G128" s="615"/>
      <c r="H128" s="615"/>
      <c r="I128" s="615"/>
      <c r="J128" s="615"/>
      <c r="K128" s="615"/>
    </row>
    <row r="129" spans="1:11" ht="39.75" customHeight="1">
      <c r="A129" s="528" t="s">
        <v>723</v>
      </c>
      <c r="B129" s="616" t="s">
        <v>592</v>
      </c>
      <c r="C129" s="616"/>
      <c r="D129" s="616"/>
      <c r="E129" s="616"/>
      <c r="F129" s="4"/>
      <c r="G129" s="4"/>
      <c r="H129" s="4"/>
      <c r="I129" s="528"/>
      <c r="J129" s="528" t="s">
        <v>724</v>
      </c>
      <c r="K129" s="529" t="s">
        <v>598</v>
      </c>
    </row>
    <row r="130" spans="1:11" ht="12.75">
      <c r="A130" s="530">
        <v>33</v>
      </c>
      <c r="B130" s="617" t="s">
        <v>634</v>
      </c>
      <c r="C130" s="617"/>
      <c r="D130" s="617"/>
      <c r="E130" s="617"/>
      <c r="F130" s="4"/>
      <c r="G130" s="4"/>
      <c r="H130" s="4"/>
      <c r="I130" s="516"/>
      <c r="J130" s="516">
        <v>8104</v>
      </c>
      <c r="K130" s="516">
        <v>8104</v>
      </c>
    </row>
    <row r="131" spans="1:11" ht="12.75">
      <c r="A131" s="530">
        <v>38</v>
      </c>
      <c r="B131" s="606" t="s">
        <v>639</v>
      </c>
      <c r="C131" s="607"/>
      <c r="D131" s="607"/>
      <c r="E131" s="524"/>
      <c r="F131" s="4"/>
      <c r="G131" s="4"/>
      <c r="H131" s="4"/>
      <c r="I131" s="516"/>
      <c r="J131" s="516">
        <v>29538</v>
      </c>
      <c r="K131" s="516">
        <v>29538</v>
      </c>
    </row>
    <row r="132" spans="1:11" ht="12.75">
      <c r="A132" s="530">
        <v>44</v>
      </c>
      <c r="B132" s="606" t="s">
        <v>725</v>
      </c>
      <c r="C132" s="607"/>
      <c r="D132" s="607"/>
      <c r="E132" s="608"/>
      <c r="F132" s="4"/>
      <c r="G132" s="4"/>
      <c r="H132" s="4"/>
      <c r="I132" s="516"/>
      <c r="J132" s="516">
        <v>160000</v>
      </c>
      <c r="K132" s="516">
        <f aca="true" t="shared" si="1" ref="K132:K137">SUM(J132)</f>
        <v>160000</v>
      </c>
    </row>
    <row r="133" spans="1:11" ht="12.75">
      <c r="A133" s="530">
        <v>52</v>
      </c>
      <c r="B133" s="617" t="s">
        <v>653</v>
      </c>
      <c r="C133" s="617"/>
      <c r="D133" s="617"/>
      <c r="E133" s="617"/>
      <c r="F133" s="4"/>
      <c r="G133" s="4"/>
      <c r="H133" s="4"/>
      <c r="I133" s="516"/>
      <c r="J133" s="516">
        <v>8451</v>
      </c>
      <c r="K133" s="516">
        <f t="shared" si="1"/>
        <v>8451</v>
      </c>
    </row>
    <row r="134" spans="1:11" ht="12.75">
      <c r="A134" s="530">
        <v>53</v>
      </c>
      <c r="B134" s="617" t="s">
        <v>654</v>
      </c>
      <c r="C134" s="617"/>
      <c r="D134" s="617"/>
      <c r="E134" s="617"/>
      <c r="F134" s="4"/>
      <c r="G134" s="4"/>
      <c r="H134" s="4"/>
      <c r="I134" s="516"/>
      <c r="J134" s="516">
        <v>4470</v>
      </c>
      <c r="K134" s="516">
        <f t="shared" si="1"/>
        <v>4470</v>
      </c>
    </row>
    <row r="135" spans="1:12" ht="12.75">
      <c r="A135" s="530">
        <v>56</v>
      </c>
      <c r="B135" s="606" t="s">
        <v>656</v>
      </c>
      <c r="C135" s="607"/>
      <c r="D135" s="607"/>
      <c r="E135" s="608"/>
      <c r="F135" s="4"/>
      <c r="G135" s="4"/>
      <c r="H135" s="4"/>
      <c r="I135" s="516"/>
      <c r="J135" s="516">
        <v>33476</v>
      </c>
      <c r="K135" s="516">
        <f t="shared" si="1"/>
        <v>33476</v>
      </c>
      <c r="L135" s="531"/>
    </row>
    <row r="136" spans="1:11" ht="12.75">
      <c r="A136" s="530">
        <v>79</v>
      </c>
      <c r="B136" s="617" t="s">
        <v>726</v>
      </c>
      <c r="C136" s="617"/>
      <c r="D136" s="617"/>
      <c r="E136" s="617"/>
      <c r="F136" s="4"/>
      <c r="G136" s="4"/>
      <c r="H136" s="4"/>
      <c r="I136" s="516"/>
      <c r="J136" s="516">
        <v>35</v>
      </c>
      <c r="K136" s="516">
        <f t="shared" si="1"/>
        <v>35</v>
      </c>
    </row>
    <row r="137" spans="1:11" ht="12.75" customHeight="1">
      <c r="A137" s="530"/>
      <c r="B137" s="606"/>
      <c r="C137" s="607"/>
      <c r="D137" s="607"/>
      <c r="E137" s="608"/>
      <c r="F137" s="4"/>
      <c r="G137" s="4"/>
      <c r="H137" s="4"/>
      <c r="I137" s="516"/>
      <c r="J137" s="516"/>
      <c r="K137" s="516">
        <f t="shared" si="1"/>
        <v>0</v>
      </c>
    </row>
    <row r="138" spans="1:11" ht="12.75">
      <c r="A138" s="615" t="s">
        <v>83</v>
      </c>
      <c r="B138" s="615"/>
      <c r="C138" s="615"/>
      <c r="D138" s="615"/>
      <c r="E138" s="615"/>
      <c r="F138" s="4"/>
      <c r="G138" s="4"/>
      <c r="H138" s="4"/>
      <c r="I138" s="532"/>
      <c r="J138" s="532">
        <f>SUM(J130:J137)</f>
        <v>244074</v>
      </c>
      <c r="K138" s="532">
        <f>SUM(K130:K137)</f>
        <v>244074</v>
      </c>
    </row>
    <row r="139" spans="1:11" ht="12.75">
      <c r="A139" s="618" t="s">
        <v>727</v>
      </c>
      <c r="B139" s="619"/>
      <c r="C139" s="619"/>
      <c r="D139" s="619"/>
      <c r="E139" s="620"/>
      <c r="F139" s="4"/>
      <c r="G139" s="4"/>
      <c r="H139" s="4"/>
      <c r="I139" s="532"/>
      <c r="J139" s="532"/>
      <c r="K139" s="532">
        <v>2500000</v>
      </c>
    </row>
    <row r="140" spans="1:11" ht="12.75">
      <c r="A140" s="618" t="s">
        <v>728</v>
      </c>
      <c r="B140" s="619"/>
      <c r="C140" s="619"/>
      <c r="D140" s="619"/>
      <c r="E140" s="533"/>
      <c r="F140" s="4"/>
      <c r="G140" s="4"/>
      <c r="H140" s="4"/>
      <c r="I140" s="532"/>
      <c r="J140" s="532"/>
      <c r="K140" s="532">
        <v>60000000</v>
      </c>
    </row>
    <row r="141" spans="1:11" ht="12.75">
      <c r="A141" s="618" t="s">
        <v>729</v>
      </c>
      <c r="B141" s="619"/>
      <c r="C141" s="619"/>
      <c r="D141" s="619"/>
      <c r="E141" s="620"/>
      <c r="F141" s="4"/>
      <c r="G141" s="4"/>
      <c r="H141" s="4"/>
      <c r="I141" s="532"/>
      <c r="J141" s="532"/>
      <c r="K141" s="532">
        <v>0</v>
      </c>
    </row>
    <row r="142" spans="1:11" ht="12.75">
      <c r="A142" s="615" t="s">
        <v>730</v>
      </c>
      <c r="B142" s="615"/>
      <c r="C142" s="615"/>
      <c r="D142" s="615"/>
      <c r="E142" s="615"/>
      <c r="F142" s="4"/>
      <c r="G142" s="4"/>
      <c r="H142" s="4"/>
      <c r="I142" s="4"/>
      <c r="J142" s="4"/>
      <c r="K142" s="532">
        <v>670152</v>
      </c>
    </row>
    <row r="143" spans="1:11" ht="12.75">
      <c r="A143" s="615" t="s">
        <v>731</v>
      </c>
      <c r="B143" s="615"/>
      <c r="C143" s="615"/>
      <c r="D143" s="615"/>
      <c r="E143" s="615"/>
      <c r="F143" s="4"/>
      <c r="G143" s="4"/>
      <c r="H143" s="4"/>
      <c r="I143" s="534"/>
      <c r="J143" s="535"/>
      <c r="K143" s="536">
        <f>SUM(K138:K142)</f>
        <v>63414226</v>
      </c>
    </row>
    <row r="144" ht="12.75">
      <c r="K144" s="15"/>
    </row>
    <row r="145" spans="1:11" ht="12.75" customHeight="1">
      <c r="A145" s="563"/>
      <c r="B145" s="563"/>
      <c r="C145" s="563"/>
      <c r="D145" s="563"/>
      <c r="E145" s="563"/>
      <c r="F145" s="563"/>
      <c r="J145" s="621"/>
      <c r="K145" s="622"/>
    </row>
    <row r="146" ht="12.75">
      <c r="K146" s="15"/>
    </row>
    <row r="147" spans="1:11" ht="12.75">
      <c r="A147" s="563"/>
      <c r="B147" s="623"/>
      <c r="C147" s="623"/>
      <c r="D147" s="623"/>
      <c r="E147" s="623"/>
      <c r="F147" s="623"/>
      <c r="J147" s="624"/>
      <c r="K147" s="622"/>
    </row>
    <row r="148" spans="1:6" ht="12.75">
      <c r="A148" s="14"/>
      <c r="B148" s="14"/>
      <c r="C148" s="14"/>
      <c r="D148" s="14"/>
      <c r="E148" s="14"/>
      <c r="F148" s="14"/>
    </row>
    <row r="149" spans="1:11" ht="12.75" customHeight="1">
      <c r="A149" s="563"/>
      <c r="B149" s="623"/>
      <c r="C149" s="623"/>
      <c r="D149" s="623"/>
      <c r="E149" s="623"/>
      <c r="F149" s="623"/>
      <c r="J149" s="624"/>
      <c r="K149" s="622"/>
    </row>
    <row r="150" spans="1:11" ht="12.75" customHeight="1">
      <c r="A150" s="433"/>
      <c r="B150" s="437"/>
      <c r="C150" s="437"/>
      <c r="D150" s="437"/>
      <c r="E150" s="437"/>
      <c r="F150" s="437"/>
      <c r="J150" s="438"/>
      <c r="K150" s="438"/>
    </row>
    <row r="151" spans="1:11" ht="12.75">
      <c r="A151" s="563"/>
      <c r="B151" s="623"/>
      <c r="C151" s="623"/>
      <c r="D151" s="623"/>
      <c r="E151" s="623"/>
      <c r="F151" s="623"/>
      <c r="J151" s="621"/>
      <c r="K151" s="622"/>
    </row>
  </sheetData>
  <mergeCells count="150">
    <mergeCell ref="A149:F149"/>
    <mergeCell ref="J149:K149"/>
    <mergeCell ref="A151:F151"/>
    <mergeCell ref="J151:K151"/>
    <mergeCell ref="A145:F145"/>
    <mergeCell ref="J145:K145"/>
    <mergeCell ref="A147:F147"/>
    <mergeCell ref="J147:K147"/>
    <mergeCell ref="A140:D140"/>
    <mergeCell ref="A141:E141"/>
    <mergeCell ref="A142:E142"/>
    <mergeCell ref="A143:E143"/>
    <mergeCell ref="B136:E136"/>
    <mergeCell ref="B137:E137"/>
    <mergeCell ref="A138:E138"/>
    <mergeCell ref="A139:E139"/>
    <mergeCell ref="B132:E132"/>
    <mergeCell ref="B133:E133"/>
    <mergeCell ref="B134:E134"/>
    <mergeCell ref="B135:E135"/>
    <mergeCell ref="A128:K128"/>
    <mergeCell ref="B129:E129"/>
    <mergeCell ref="B130:E130"/>
    <mergeCell ref="B131:D131"/>
    <mergeCell ref="B123:D123"/>
    <mergeCell ref="B124:D124"/>
    <mergeCell ref="B125:D125"/>
    <mergeCell ref="A126:E126"/>
    <mergeCell ref="B119:D119"/>
    <mergeCell ref="B120:D120"/>
    <mergeCell ref="B121:D121"/>
    <mergeCell ref="B122:D122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E103"/>
    <mergeCell ref="A104:K104"/>
    <mergeCell ref="B105:D105"/>
    <mergeCell ref="B106:D106"/>
    <mergeCell ref="B99:E99"/>
    <mergeCell ref="B100:E100"/>
    <mergeCell ref="B101:E101"/>
    <mergeCell ref="B102:E102"/>
    <mergeCell ref="B95:E95"/>
    <mergeCell ref="B96:E96"/>
    <mergeCell ref="B97:E97"/>
    <mergeCell ref="B98:E98"/>
    <mergeCell ref="B91:E91"/>
    <mergeCell ref="B92:E92"/>
    <mergeCell ref="B93:E93"/>
    <mergeCell ref="B94:E94"/>
    <mergeCell ref="B87:E87"/>
    <mergeCell ref="B88:E88"/>
    <mergeCell ref="B89:E89"/>
    <mergeCell ref="B90:E90"/>
    <mergeCell ref="B83:E83"/>
    <mergeCell ref="B84:E84"/>
    <mergeCell ref="B85:E85"/>
    <mergeCell ref="B86:E86"/>
    <mergeCell ref="B79:E79"/>
    <mergeCell ref="B80:E80"/>
    <mergeCell ref="B81:E81"/>
    <mergeCell ref="B82:E82"/>
    <mergeCell ref="B75:E75"/>
    <mergeCell ref="B76:E76"/>
    <mergeCell ref="B77:E77"/>
    <mergeCell ref="B78:D78"/>
    <mergeCell ref="B71:E71"/>
    <mergeCell ref="B72:E72"/>
    <mergeCell ref="B73:E73"/>
    <mergeCell ref="B74:E74"/>
    <mergeCell ref="B67:E67"/>
    <mergeCell ref="B68:E68"/>
    <mergeCell ref="B69:E69"/>
    <mergeCell ref="B70:E70"/>
    <mergeCell ref="A63:K63"/>
    <mergeCell ref="B64:E64"/>
    <mergeCell ref="B65:E65"/>
    <mergeCell ref="B66:E66"/>
    <mergeCell ref="B59:E59"/>
    <mergeCell ref="B60:E60"/>
    <mergeCell ref="B61:E61"/>
    <mergeCell ref="B62:E62"/>
    <mergeCell ref="B55:E55"/>
    <mergeCell ref="B56:E56"/>
    <mergeCell ref="B57:E57"/>
    <mergeCell ref="B58:E58"/>
    <mergeCell ref="B51:E51"/>
    <mergeCell ref="B52:E52"/>
    <mergeCell ref="B53:E53"/>
    <mergeCell ref="B54:E54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A30:K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7:E7"/>
    <mergeCell ref="B8:E8"/>
    <mergeCell ref="B9:E9"/>
    <mergeCell ref="B10:E10"/>
    <mergeCell ref="B5:E5"/>
    <mergeCell ref="B6:E6"/>
    <mergeCell ref="A1:K1"/>
    <mergeCell ref="B2:E2"/>
    <mergeCell ref="A3:K3"/>
    <mergeCell ref="B4:E4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4" r:id="rId1"/>
  <headerFooter alignWithMargins="0">
    <oddFooter>&amp;C&amp;P</oddFooter>
  </headerFooter>
  <rowBreaks count="1" manualBreakCount="1">
    <brk id="7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0">
      <selection activeCell="K39" sqref="K39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523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381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6" ht="15.75">
      <c r="A6" s="1" t="s">
        <v>95</v>
      </c>
      <c r="B6" s="1"/>
      <c r="F6" s="434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25.5">
      <c r="A8" s="435" t="s">
        <v>581</v>
      </c>
      <c r="B8" s="436">
        <v>0</v>
      </c>
      <c r="C8" s="436">
        <v>0</v>
      </c>
      <c r="D8" s="396">
        <v>3450</v>
      </c>
      <c r="E8" s="202" t="s">
        <v>313</v>
      </c>
    </row>
    <row r="9" spans="1:5" ht="12.75">
      <c r="A9" s="387" t="s">
        <v>377</v>
      </c>
      <c r="B9" s="28">
        <v>0</v>
      </c>
      <c r="C9" s="28">
        <v>0</v>
      </c>
      <c r="D9" s="28">
        <v>11042000</v>
      </c>
      <c r="E9" s="36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11045450</v>
      </c>
      <c r="E10" s="27" t="s">
        <v>313</v>
      </c>
    </row>
    <row r="11" spans="1:5" ht="12.75">
      <c r="A11" s="295"/>
      <c r="B11" s="296"/>
      <c r="C11" s="296"/>
      <c r="D11" s="296"/>
      <c r="E11" s="356"/>
    </row>
    <row r="12" spans="1:5" ht="12.75">
      <c r="A12" s="295"/>
      <c r="B12" s="296"/>
      <c r="C12" s="296"/>
      <c r="D12" s="296"/>
      <c r="E12" s="356"/>
    </row>
    <row r="15" ht="15.75">
      <c r="A15" s="1" t="s">
        <v>439</v>
      </c>
    </row>
    <row r="16" spans="1:5" ht="24" customHeight="1">
      <c r="A16" s="3"/>
      <c r="B16" s="52" t="s">
        <v>126</v>
      </c>
      <c r="C16" s="6" t="s">
        <v>127</v>
      </c>
      <c r="D16" s="277" t="s">
        <v>2</v>
      </c>
      <c r="E16" s="51" t="s">
        <v>128</v>
      </c>
    </row>
    <row r="17" spans="1:5" ht="26.25" customHeight="1">
      <c r="A17" s="387" t="s">
        <v>422</v>
      </c>
      <c r="B17" s="342">
        <v>0</v>
      </c>
      <c r="C17" s="342">
        <v>0</v>
      </c>
      <c r="D17" s="342">
        <v>106326720</v>
      </c>
      <c r="E17" s="388" t="s">
        <v>313</v>
      </c>
    </row>
    <row r="18" spans="1:5" ht="12.75">
      <c r="A18" s="3" t="s">
        <v>338</v>
      </c>
      <c r="B18" s="9">
        <v>0</v>
      </c>
      <c r="C18" s="333">
        <v>0</v>
      </c>
      <c r="D18" s="9">
        <f>SUM(D17:D17)</f>
        <v>106326720</v>
      </c>
      <c r="E18" s="10" t="s">
        <v>313</v>
      </c>
    </row>
    <row r="19" ht="12.75">
      <c r="A19" s="384"/>
    </row>
    <row r="21" spans="1:5" ht="13.5" customHeight="1">
      <c r="A21" t="s">
        <v>421</v>
      </c>
      <c r="D21" s="354">
        <v>120000000</v>
      </c>
      <c r="E21" t="s">
        <v>94</v>
      </c>
    </row>
    <row r="23" spans="1:5" ht="15.75">
      <c r="A23" s="1" t="s">
        <v>582</v>
      </c>
      <c r="D23" s="351">
        <v>189337181.52</v>
      </c>
      <c r="E23" s="352" t="s">
        <v>94</v>
      </c>
    </row>
    <row r="25" ht="12.75">
      <c r="A25" s="2" t="s">
        <v>440</v>
      </c>
    </row>
    <row r="27" spans="1:5" ht="14.25">
      <c r="A27" s="401" t="s">
        <v>441</v>
      </c>
      <c r="B27" s="401"/>
      <c r="C27" s="401"/>
      <c r="D27" s="403">
        <v>-998000</v>
      </c>
      <c r="E27" t="s">
        <v>94</v>
      </c>
    </row>
    <row r="28" spans="1:4" ht="14.25">
      <c r="A28" s="401"/>
      <c r="B28" s="401"/>
      <c r="C28" s="401"/>
      <c r="D28" s="403"/>
    </row>
    <row r="29" spans="1:5" ht="15">
      <c r="A29" s="401" t="s">
        <v>442</v>
      </c>
      <c r="B29" s="402"/>
      <c r="C29" s="402"/>
      <c r="D29" s="403">
        <v>-243000000</v>
      </c>
      <c r="E29" t="s">
        <v>94</v>
      </c>
    </row>
    <row r="30" spans="1:4" ht="15">
      <c r="A30" s="401"/>
      <c r="B30" s="402"/>
      <c r="C30" s="402"/>
      <c r="D30" s="403"/>
    </row>
    <row r="31" spans="1:4" ht="15">
      <c r="A31" s="401" t="s">
        <v>490</v>
      </c>
      <c r="B31" s="402"/>
      <c r="C31" s="402"/>
      <c r="D31" s="403"/>
    </row>
    <row r="32" spans="1:5" ht="15">
      <c r="A32" s="401" t="s">
        <v>491</v>
      </c>
      <c r="B32" s="402"/>
      <c r="C32" s="402"/>
      <c r="D32" s="403">
        <v>-12900000</v>
      </c>
      <c r="E32" t="s">
        <v>94</v>
      </c>
    </row>
    <row r="34" ht="14.25">
      <c r="A34" s="401" t="s">
        <v>492</v>
      </c>
    </row>
    <row r="35" spans="1:5" ht="14.25">
      <c r="A35" s="401" t="s">
        <v>493</v>
      </c>
      <c r="D35" s="403">
        <v>-39800000</v>
      </c>
      <c r="E35" t="s">
        <v>94</v>
      </c>
    </row>
    <row r="36" spans="1:4" ht="14.25">
      <c r="A36" s="401"/>
      <c r="D36" s="15"/>
    </row>
    <row r="37" spans="1:5" ht="14.25">
      <c r="A37" s="401" t="s">
        <v>494</v>
      </c>
      <c r="D37" s="403">
        <v>-300000</v>
      </c>
      <c r="E37" t="s">
        <v>94</v>
      </c>
    </row>
    <row r="38" spans="1:4" ht="14.25">
      <c r="A38" s="401"/>
      <c r="D38" s="15"/>
    </row>
    <row r="39" spans="1:5" ht="14.25">
      <c r="A39" s="401" t="s">
        <v>467</v>
      </c>
      <c r="D39" s="538" t="s">
        <v>736</v>
      </c>
      <c r="E39" t="s">
        <v>94</v>
      </c>
    </row>
    <row r="40" spans="1:4" ht="14.25">
      <c r="A40" s="401"/>
      <c r="D40" s="15"/>
    </row>
    <row r="41" spans="1:4" ht="14.25">
      <c r="A41" s="401"/>
      <c r="D41" s="15"/>
    </row>
    <row r="42" spans="1:4" ht="14.25">
      <c r="A42" s="401"/>
      <c r="D42" s="15"/>
    </row>
    <row r="43" spans="1:4" ht="14.25">
      <c r="A43" s="401"/>
      <c r="D43" s="15"/>
    </row>
    <row r="44" ht="14.25">
      <c r="A44" s="401"/>
    </row>
    <row r="45" spans="1:4" ht="14.25">
      <c r="A45" s="401"/>
      <c r="D45" s="456"/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2005-07-21T04:58:32Z</cp:lastPrinted>
  <dcterms:created xsi:type="dcterms:W3CDTF">1997-01-24T11:07:25Z</dcterms:created>
  <dcterms:modified xsi:type="dcterms:W3CDTF">2005-07-21T09:31:43Z</dcterms:modified>
  <cp:category/>
  <cp:version/>
  <cp:contentType/>
  <cp:contentStatus/>
</cp:coreProperties>
</file>