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8" firstSheet="1" activeTab="1"/>
  </bookViews>
  <sheets>
    <sheet name="náklady" sheetId="1" state="hidden" r:id="rId1"/>
    <sheet name="RK-15-2005-49, př. 1, str.1 - 3" sheetId="2" r:id="rId2"/>
    <sheet name="str. 4" sheetId="3" r:id="rId3"/>
    <sheet name="str. 5,  2 x tabulka" sheetId="4" r:id="rId4"/>
    <sheet name="pohledávky" sheetId="5" state="hidden" r:id="rId5"/>
    <sheet name="str. 6, 2 x tabulka" sheetId="6" r:id="rId6"/>
    <sheet name="HV" sheetId="7" state="hidden" r:id="rId7"/>
    <sheet name="Běžné účty" sheetId="8" state="hidden" r:id="rId8"/>
  </sheets>
  <definedNames>
    <definedName name="_xlnm.Print_Area" localSheetId="0">'náklady'!$A$1:$H$34</definedName>
  </definedNames>
  <calcPr fullCalcOnLoad="1"/>
</workbook>
</file>

<file path=xl/sharedStrings.xml><?xml version="1.0" encoding="utf-8"?>
<sst xmlns="http://schemas.openxmlformats.org/spreadsheetml/2006/main" count="743" uniqueCount="208">
  <si>
    <t>NÁKLADY CELKEM</t>
  </si>
  <si>
    <t>HČ</t>
  </si>
  <si>
    <t>DČ</t>
  </si>
  <si>
    <t>Skutečnost</t>
  </si>
  <si>
    <t>CELKEM</t>
  </si>
  <si>
    <t>celkem</t>
  </si>
  <si>
    <t>Výnosy celkem</t>
  </si>
  <si>
    <t xml:space="preserve"> provozní dotace </t>
  </si>
  <si>
    <t>vlastní činnost</t>
  </si>
  <si>
    <t xml:space="preserve">z toho: dotace přímé NIV </t>
  </si>
  <si>
    <t>z toho:</t>
  </si>
  <si>
    <t>v tom:</t>
  </si>
  <si>
    <t>do 1 roku</t>
  </si>
  <si>
    <t>starší 1 roku</t>
  </si>
  <si>
    <t>/v tis. Kč/</t>
  </si>
  <si>
    <t>Hospodářský</t>
  </si>
  <si>
    <t>z toho: činnost</t>
  </si>
  <si>
    <t>Návrh přídělu ze zisku:</t>
  </si>
  <si>
    <t>Zůstatky neuhrazené ztráty a fondů před finančním vypořádáním:</t>
  </si>
  <si>
    <t>Neuhrazená</t>
  </si>
  <si>
    <t>výsledek</t>
  </si>
  <si>
    <t>hlavní</t>
  </si>
  <si>
    <t>doplňková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</si>
  <si>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</si>
  <si>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</si>
  <si>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</si>
  <si>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</si>
  <si>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</si>
  <si>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</si>
  <si>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</si>
  <si>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>ztráta po</t>
  </si>
  <si>
    <t xml:space="preserve">celkem </t>
  </si>
  <si>
    <t>ztráty min.let</t>
  </si>
  <si>
    <t>odměn</t>
  </si>
  <si>
    <t>z min.let</t>
  </si>
  <si>
    <t>vypořádání</t>
  </si>
  <si>
    <t>fondu</t>
  </si>
  <si>
    <r>
      <t xml:space="preserve">Běžný účet </t>
    </r>
    <r>
      <rPr>
        <b/>
        <sz val="8"/>
        <rFont val="Arial CE"/>
        <family val="2"/>
      </rPr>
      <t>/úč. 241/</t>
    </r>
  </si>
  <si>
    <t>Běžný</t>
  </si>
  <si>
    <t>Účetní stav peněžních fondů k 31.12.2001</t>
  </si>
  <si>
    <t>z toho prostředky:</t>
  </si>
  <si>
    <t>účet</t>
  </si>
  <si>
    <t>Organizace</t>
  </si>
  <si>
    <t>provozní</t>
  </si>
  <si>
    <t xml:space="preserve">fondu </t>
  </si>
  <si>
    <t xml:space="preserve">rezervního </t>
  </si>
  <si>
    <t>investičního</t>
  </si>
  <si>
    <t xml:space="preserve">/úč. 243/ </t>
  </si>
  <si>
    <t xml:space="preserve"> /úč. 911/</t>
  </si>
  <si>
    <t xml:space="preserve"> /úč. 912/</t>
  </si>
  <si>
    <t xml:space="preserve"> /úč. 914/</t>
  </si>
  <si>
    <t xml:space="preserve">/úč. 916/ </t>
  </si>
  <si>
    <t>DD Humpolec</t>
  </si>
  <si>
    <t>změna</t>
  </si>
  <si>
    <t>k</t>
  </si>
  <si>
    <t xml:space="preserve"> " +   - "</t>
  </si>
  <si>
    <t xml:space="preserve">změna </t>
  </si>
  <si>
    <t>" +  - "</t>
  </si>
  <si>
    <t>Celkem</t>
  </si>
  <si>
    <t>ostatní</t>
  </si>
  <si>
    <t>na platy</t>
  </si>
  <si>
    <t>Limit</t>
  </si>
  <si>
    <t>prostředků</t>
  </si>
  <si>
    <t>Čerpání</t>
  </si>
  <si>
    <t>zapojení</t>
  </si>
  <si>
    <t>fondu odměn</t>
  </si>
  <si>
    <t>mim.zdroje</t>
  </si>
  <si>
    <t>limitu</t>
  </si>
  <si>
    <t>/v tis.Kč/</t>
  </si>
  <si>
    <t>" - " úspora</t>
  </si>
  <si>
    <t xml:space="preserve">" + " překročení </t>
  </si>
  <si>
    <t>Pohledávky</t>
  </si>
  <si>
    <t>Dobytné pohledávky</t>
  </si>
  <si>
    <t>od 91 dne</t>
  </si>
  <si>
    <t>po lhůtě</t>
  </si>
  <si>
    <t>splatnosti v</t>
  </si>
  <si>
    <t>Závazky po lhůtě splatnosti</t>
  </si>
  <si>
    <t>Závazky</t>
  </si>
  <si>
    <t>soudním řízení</t>
  </si>
  <si>
    <t>Nedobytné pohledávky celkem</t>
  </si>
  <si>
    <t>Index</t>
  </si>
  <si>
    <t>rok</t>
  </si>
  <si>
    <t>2001/2000</t>
  </si>
  <si>
    <t>Zaměstnanci</t>
  </si>
  <si>
    <t>Průměrná mzda v Kč</t>
  </si>
  <si>
    <t>Změna</t>
  </si>
  <si>
    <t>" +   -  "</t>
  </si>
  <si>
    <t>účet 521</t>
  </si>
  <si>
    <t>účet 524</t>
  </si>
  <si>
    <t>toto nemazat, ale skrýt !!!</t>
  </si>
  <si>
    <t>Sociální zařízení</t>
  </si>
  <si>
    <t>DÚSP Černovice</t>
  </si>
  <si>
    <t>§ 4313</t>
  </si>
  <si>
    <t>Sociální věci</t>
  </si>
  <si>
    <t>rok 2002</t>
  </si>
  <si>
    <t>rok 2003</t>
  </si>
  <si>
    <t>2003/2002</t>
  </si>
  <si>
    <t>§ 4311</t>
  </si>
  <si>
    <t>Stav finančních prostředků na běžných účtech k 31.12.2003</t>
  </si>
  <si>
    <t>celkem § 4311</t>
  </si>
  <si>
    <t>celkem § 4313</t>
  </si>
  <si>
    <t>§ 4316</t>
  </si>
  <si>
    <t>celkem § 4316</t>
  </si>
  <si>
    <t>§ 4311 Sociální ústavy pro dospělé</t>
  </si>
  <si>
    <t>ÚSP Zboží</t>
  </si>
  <si>
    <t>ÚSP Věž</t>
  </si>
  <si>
    <t>ÚSP Ledeč nad Sázavou</t>
  </si>
  <si>
    <t>ÚSP Lidmaň</t>
  </si>
  <si>
    <t>ÚSP Těchobuz</t>
  </si>
  <si>
    <t>DD Havlíčkův Brod</t>
  </si>
  <si>
    <t>DD Ždírec</t>
  </si>
  <si>
    <t>DD Onšov</t>
  </si>
  <si>
    <t>DD Proseč Obořiště</t>
  </si>
  <si>
    <t>DD Proseč u Pošné</t>
  </si>
  <si>
    <t>Návrh na rozdělení zlepšeného hospodářského výsledku za rok 2003</t>
  </si>
  <si>
    <t xml:space="preserve">§ 4311 Sociální ústavy pro dospělé </t>
  </si>
  <si>
    <t>ÚSPLedeč nad Sázavou</t>
  </si>
  <si>
    <t>Celkem § 4311</t>
  </si>
  <si>
    <t>§ 4313 Sociální ústavy pro zdrav. postiženou mládež</t>
  </si>
  <si>
    <t>Celkem § 4313</t>
  </si>
  <si>
    <t>§ 4316 Domovy důchodců</t>
  </si>
  <si>
    <t>Celkem § 4316</t>
  </si>
  <si>
    <t>§ 4399 Záležitosti soc. věcí a politiky zam. j. n.</t>
  </si>
  <si>
    <t>OÚSS Třebíč</t>
  </si>
  <si>
    <t>OSÚSS Žďár nad Sázavou</t>
  </si>
  <si>
    <t>Celkem § 4399</t>
  </si>
  <si>
    <t>§ 4399</t>
  </si>
  <si>
    <t>celkem § 4399</t>
  </si>
  <si>
    <t>DČ - doplňková činnost</t>
  </si>
  <si>
    <t>HČ - hlavní činnost</t>
  </si>
  <si>
    <t>Ostatní</t>
  </si>
  <si>
    <t>běžné účty</t>
  </si>
  <si>
    <t xml:space="preserve">/úč. 245/ </t>
  </si>
  <si>
    <t>Účetní stav peněžních fondů k 31.12.2003</t>
  </si>
  <si>
    <t>/úč. 245/</t>
  </si>
  <si>
    <t>Závazky ve lhůtě splatnosti</t>
  </si>
  <si>
    <t>za zaměstanci</t>
  </si>
  <si>
    <t>obchodní</t>
  </si>
  <si>
    <t>styk</t>
  </si>
  <si>
    <t>Stav pohledávek a závazků k 31. 12. 2003</t>
  </si>
  <si>
    <t>Vybrané ukazatele nákladů - rozbor hospodaření za rok 2003</t>
  </si>
  <si>
    <t xml:space="preserve">§ 4311  </t>
  </si>
  <si>
    <t xml:space="preserve">§ 4313 </t>
  </si>
  <si>
    <t xml:space="preserve">§ 4316 </t>
  </si>
  <si>
    <t xml:space="preserve">      Dobytné pohledávky</t>
  </si>
  <si>
    <t>Záv. po lhůtě splatnosti</t>
  </si>
  <si>
    <t>mzdy,</t>
  </si>
  <si>
    <t xml:space="preserve"> odvody,</t>
  </si>
  <si>
    <t>ost. závazky</t>
  </si>
  <si>
    <t xml:space="preserve">§ 4311 </t>
  </si>
  <si>
    <t>/úč.245/</t>
  </si>
  <si>
    <t>DNM celkem</t>
  </si>
  <si>
    <t>DHM celkem</t>
  </si>
  <si>
    <t>DNM - dlouhodobý nehmotný majetek</t>
  </si>
  <si>
    <t>DHM - dlouhodobý hmotný majetek</t>
  </si>
  <si>
    <t>Pohledávky celkem</t>
  </si>
  <si>
    <t>Příspěvkové organizace na úseku sociálních služeb</t>
  </si>
  <si>
    <t>Příspěvkové organizace na úseku sociálnich služeb</t>
  </si>
  <si>
    <t>Vybrané ukazatele výnosů - rozbor hospodaření za rok 2004</t>
  </si>
  <si>
    <t>rok 2004</t>
  </si>
  <si>
    <t>2004/2003</t>
  </si>
  <si>
    <t>Návrh na rozdělení zlepšeného hospodářského výsledku za rok 2004</t>
  </si>
  <si>
    <t>Počty zaměstnanců a usměrňování prostředků na platy za rok 2004</t>
  </si>
  <si>
    <t>Stav pohledávek a závazků k 31. 12. 2004</t>
  </si>
  <si>
    <t xml:space="preserve">                           Přehled o stavu dlouhodobého majetku k 31. 12. 2004</t>
  </si>
  <si>
    <t>Stav finančních prostředků na běžných účtech k 31.12.2004</t>
  </si>
  <si>
    <t>Účetní stav peněžních fondů k 31.12.2004</t>
  </si>
  <si>
    <t>ÚSP Jinošov</t>
  </si>
  <si>
    <t>ÚSP Nové Syrovice</t>
  </si>
  <si>
    <t>ÚSP Křižanov</t>
  </si>
  <si>
    <t>DD Mitrov</t>
  </si>
  <si>
    <t>DD Velké Meziříčí</t>
  </si>
  <si>
    <t>DD Třebíč Koutkova</t>
  </si>
  <si>
    <t>DD Třebíč Kubešova</t>
  </si>
  <si>
    <t>DD Třebíč Manž. Curieových</t>
  </si>
  <si>
    <t>DD Náměšť nad Oslavou</t>
  </si>
  <si>
    <t>DD Velký Újezd</t>
  </si>
  <si>
    <r>
      <t>§ 4339</t>
    </r>
    <r>
      <rPr>
        <sz val="10"/>
        <rFont val="Arial CE"/>
        <family val="0"/>
      </rPr>
      <t xml:space="preserve"> </t>
    </r>
  </si>
  <si>
    <t>Celkem § 4339</t>
  </si>
  <si>
    <t>Psychocentrum-MRP kr. Vysočina</t>
  </si>
  <si>
    <t>§ 4339</t>
  </si>
  <si>
    <t>C E L K E M</t>
  </si>
  <si>
    <t>Psychocentrum - MRP kraje Vysočina</t>
  </si>
  <si>
    <t>Psychocentrum-MRP kr. Vysoč.</t>
  </si>
  <si>
    <t>celkem § 4339</t>
  </si>
  <si>
    <t>Index
2004/2003</t>
  </si>
  <si>
    <t>" +   - "</t>
  </si>
  <si>
    <t>/úč.911/</t>
  </si>
  <si>
    <t>pohledávky</t>
  </si>
  <si>
    <t>(1-360 dnů)</t>
  </si>
  <si>
    <t>(nad 360 dnů)</t>
  </si>
  <si>
    <t>Psychocentrum - MRP kr. Vysočina</t>
  </si>
  <si>
    <t>439    *</t>
  </si>
  <si>
    <t>ÚSP Křižanov - k 31. 12. 2004 byly nedoplatky na ošetřovném celkem 455.556,- Kč</t>
  </si>
  <si>
    <t>z toho splatné do jednoho roku     16.682,- Kč</t>
  </si>
  <si>
    <t>z toho splatné nad jeden rok       438.874,- Kč</t>
  </si>
  <si>
    <t>* Poznámka:</t>
  </si>
  <si>
    <t>počet stran: 6</t>
  </si>
  <si>
    <t>Návrh na řešení ztráty:</t>
  </si>
  <si>
    <t>ze zůstatku</t>
  </si>
  <si>
    <t>rezervního fondu</t>
  </si>
  <si>
    <t>z rozpočtu</t>
  </si>
  <si>
    <t>zřizovatele</t>
  </si>
  <si>
    <t>do dalších let</t>
  </si>
  <si>
    <t>převod ztráty</t>
  </si>
  <si>
    <t>Návrh na vypořádání zhoršeného výsledku hospodaření za rok 2004</t>
  </si>
  <si>
    <r>
      <t xml:space="preserve">Vybrané ukazatele nákladů - rozbor hospodaření za rok 2004             </t>
    </r>
    <r>
      <rPr>
        <sz val="9"/>
        <rFont val="Arial CE"/>
        <family val="2"/>
      </rPr>
      <t>/v tis. Kč/</t>
    </r>
  </si>
  <si>
    <t xml:space="preserve">RK-15-2005-49, př. 1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</si>
</sst>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8"/>
      <name val="Arial CE"/>
      <family val="2"/>
    </font>
    <font>
      <b/>
      <sz val="9"/>
      <color indexed="14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"/>
      <family val="2"/>
    </font>
    <font>
      <b/>
      <sz val="10"/>
      <color indexed="12"/>
      <name val="Arial CE"/>
      <family val="0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57"/>
      <name val="Arial CE"/>
      <family val="2"/>
    </font>
    <font>
      <b/>
      <sz val="8"/>
      <color indexed="57"/>
      <name val="Arial CE"/>
      <family val="2"/>
    </font>
    <font>
      <sz val="12"/>
      <name val="Arial CE"/>
      <family val="2"/>
    </font>
    <font>
      <b/>
      <sz val="12"/>
      <color indexed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3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3" fontId="10" fillId="0" borderId="6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3" fontId="7" fillId="0" borderId="16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center"/>
      <protection locked="0"/>
    </xf>
    <xf numFmtId="3" fontId="7" fillId="0" borderId="18" xfId="0" applyNumberFormat="1" applyFont="1" applyBorder="1" applyAlignment="1" applyProtection="1">
      <alignment horizontal="center"/>
      <protection locked="0"/>
    </xf>
    <xf numFmtId="3" fontId="11" fillId="0" borderId="16" xfId="0" applyNumberFormat="1" applyFont="1" applyBorder="1" applyAlignment="1" applyProtection="1">
      <alignment horizontal="center"/>
      <protection locked="0"/>
    </xf>
    <xf numFmtId="3" fontId="7" fillId="0" borderId="19" xfId="0" applyNumberFormat="1" applyFont="1" applyBorder="1" applyAlignment="1" applyProtection="1">
      <alignment horizontal="center"/>
      <protection locked="0"/>
    </xf>
    <xf numFmtId="3" fontId="7" fillId="0" borderId="20" xfId="0" applyNumberFormat="1" applyFont="1" applyBorder="1" applyAlignment="1" applyProtection="1">
      <alignment horizontal="center"/>
      <protection locked="0"/>
    </xf>
    <xf numFmtId="3" fontId="7" fillId="0" borderId="2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Fill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3" fontId="7" fillId="0" borderId="25" xfId="0" applyNumberFormat="1" applyFont="1" applyBorder="1" applyAlignment="1" applyProtection="1">
      <alignment horizontal="center"/>
      <protection locked="0"/>
    </xf>
    <xf numFmtId="3" fontId="7" fillId="0" borderId="26" xfId="0" applyNumberFormat="1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7" fillId="0" borderId="27" xfId="0" applyNumberFormat="1" applyFont="1" applyBorder="1" applyAlignment="1" applyProtection="1">
      <alignment horizontal="center"/>
      <protection locked="0"/>
    </xf>
    <xf numFmtId="3" fontId="7" fillId="0" borderId="28" xfId="0" applyNumberFormat="1" applyFont="1" applyBorder="1" applyAlignment="1" applyProtection="1">
      <alignment horizontal="center"/>
      <protection locked="0"/>
    </xf>
    <xf numFmtId="3" fontId="7" fillId="0" borderId="29" xfId="0" applyNumberFormat="1" applyFont="1" applyBorder="1" applyAlignment="1" applyProtection="1">
      <alignment horizontal="center"/>
      <protection locked="0"/>
    </xf>
    <xf numFmtId="3" fontId="7" fillId="0" borderId="24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Fill="1" applyBorder="1" applyAlignment="1" applyProtection="1">
      <alignment horizontal="center"/>
      <protection locked="0"/>
    </xf>
    <xf numFmtId="3" fontId="12" fillId="0" borderId="5" xfId="0" applyNumberFormat="1" applyFont="1" applyBorder="1" applyAlignment="1" applyProtection="1">
      <alignment/>
      <protection/>
    </xf>
    <xf numFmtId="3" fontId="0" fillId="0" borderId="2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8" xfId="0" applyNumberFormat="1" applyBorder="1" applyAlignment="1" applyProtection="1">
      <alignment/>
      <protection locked="0"/>
    </xf>
    <xf numFmtId="3" fontId="12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12" fillId="0" borderId="31" xfId="0" applyNumberFormat="1" applyFont="1" applyBorder="1" applyAlignment="1" applyProtection="1">
      <alignment/>
      <protection/>
    </xf>
    <xf numFmtId="3" fontId="11" fillId="0" borderId="32" xfId="0" applyNumberFormat="1" applyFont="1" applyBorder="1" applyAlignment="1" applyProtection="1">
      <alignment horizontal="center"/>
      <protection/>
    </xf>
    <xf numFmtId="3" fontId="11" fillId="0" borderId="33" xfId="0" applyNumberFormat="1" applyFont="1" applyBorder="1" applyAlignment="1" applyProtection="1">
      <alignment horizontal="center"/>
      <protection locked="0"/>
    </xf>
    <xf numFmtId="3" fontId="11" fillId="0" borderId="34" xfId="0" applyNumberFormat="1" applyFont="1" applyBorder="1" applyAlignment="1" applyProtection="1">
      <alignment horizontal="center"/>
      <protection locked="0"/>
    </xf>
    <xf numFmtId="3" fontId="11" fillId="0" borderId="35" xfId="0" applyNumberFormat="1" applyFont="1" applyBorder="1" applyAlignment="1" applyProtection="1">
      <alignment horizontal="center"/>
      <protection locked="0"/>
    </xf>
    <xf numFmtId="3" fontId="11" fillId="0" borderId="36" xfId="0" applyNumberFormat="1" applyFont="1" applyBorder="1" applyAlignment="1" applyProtection="1">
      <alignment horizontal="center"/>
      <protection/>
    </xf>
    <xf numFmtId="3" fontId="11" fillId="0" borderId="37" xfId="0" applyNumberFormat="1" applyFont="1" applyBorder="1" applyAlignment="1" applyProtection="1">
      <alignment horizontal="center"/>
      <protection locked="0"/>
    </xf>
    <xf numFmtId="3" fontId="11" fillId="0" borderId="38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3" fontId="0" fillId="0" borderId="39" xfId="0" applyNumberFormat="1" applyBorder="1" applyAlignment="1" applyProtection="1">
      <alignment/>
      <protection locked="0"/>
    </xf>
    <xf numFmtId="3" fontId="12" fillId="0" borderId="6" xfId="0" applyNumberFormat="1" applyFont="1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4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41" xfId="0" applyFont="1" applyBorder="1" applyAlignment="1" applyProtection="1">
      <alignment/>
      <protection locked="0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47" xfId="0" applyFont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3" fillId="0" borderId="5" xfId="0" applyFont="1" applyBorder="1" applyAlignment="1">
      <alignment/>
    </xf>
    <xf numFmtId="3" fontId="13" fillId="0" borderId="2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7" fillId="0" borderId="0" xfId="0" applyFont="1" applyAlignment="1">
      <alignment/>
    </xf>
    <xf numFmtId="3" fontId="0" fillId="0" borderId="7" xfId="0" applyNumberFormat="1" applyBorder="1" applyAlignment="1">
      <alignment/>
    </xf>
    <xf numFmtId="0" fontId="7" fillId="0" borderId="26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4" fillId="0" borderId="50" xfId="0" applyFont="1" applyBorder="1" applyAlignment="1">
      <alignment/>
    </xf>
    <xf numFmtId="3" fontId="15" fillId="0" borderId="1" xfId="0" applyNumberFormat="1" applyFont="1" applyBorder="1" applyAlignment="1">
      <alignment/>
    </xf>
    <xf numFmtId="3" fontId="16" fillId="0" borderId="51" xfId="0" applyNumberFormat="1" applyFont="1" applyBorder="1" applyAlignment="1">
      <alignment/>
    </xf>
    <xf numFmtId="3" fontId="16" fillId="0" borderId="52" xfId="0" applyNumberFormat="1" applyFont="1" applyBorder="1" applyAlignment="1">
      <alignment/>
    </xf>
    <xf numFmtId="3" fontId="16" fillId="0" borderId="50" xfId="0" applyNumberFormat="1" applyFont="1" applyBorder="1" applyAlignment="1">
      <alignment/>
    </xf>
    <xf numFmtId="3" fontId="16" fillId="0" borderId="53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7" xfId="0" applyFont="1" applyBorder="1" applyAlignment="1">
      <alignment/>
    </xf>
    <xf numFmtId="3" fontId="17" fillId="0" borderId="7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40" xfId="0" applyFont="1" applyBorder="1" applyAlignment="1">
      <alignment/>
    </xf>
    <xf numFmtId="0" fontId="7" fillId="0" borderId="5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7" xfId="0" applyFill="1" applyBorder="1" applyAlignment="1">
      <alignment/>
    </xf>
    <xf numFmtId="3" fontId="0" fillId="0" borderId="0" xfId="0" applyNumberFormat="1" applyBorder="1" applyAlignment="1">
      <alignment/>
    </xf>
    <xf numFmtId="3" fontId="11" fillId="0" borderId="0" xfId="0" applyNumberFormat="1" applyFont="1" applyBorder="1" applyAlignment="1" applyProtection="1">
      <alignment horizontal="center"/>
      <protection/>
    </xf>
    <xf numFmtId="3" fontId="12" fillId="0" borderId="47" xfId="0" applyNumberFormat="1" applyFont="1" applyBorder="1" applyAlignment="1" applyProtection="1">
      <alignment/>
      <protection/>
    </xf>
    <xf numFmtId="3" fontId="0" fillId="0" borderId="54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12" fillId="0" borderId="55" xfId="0" applyNumberFormat="1" applyFont="1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3" fontId="0" fillId="0" borderId="57" xfId="0" applyNumberFormat="1" applyBorder="1" applyAlignment="1" applyProtection="1">
      <alignment/>
      <protection locked="0"/>
    </xf>
    <xf numFmtId="3" fontId="12" fillId="0" borderId="50" xfId="0" applyNumberFormat="1" applyFont="1" applyBorder="1" applyAlignment="1" applyProtection="1">
      <alignment/>
      <protection/>
    </xf>
    <xf numFmtId="3" fontId="12" fillId="0" borderId="52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0" fontId="19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3" fontId="2" fillId="0" borderId="5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0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" xfId="0" applyFont="1" applyBorder="1" applyAlignment="1">
      <alignment/>
    </xf>
    <xf numFmtId="0" fontId="19" fillId="0" borderId="0" xfId="0" applyFont="1" applyAlignment="1">
      <alignment/>
    </xf>
    <xf numFmtId="3" fontId="20" fillId="0" borderId="5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0" fontId="21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3" fontId="23" fillId="0" borderId="5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7" fillId="0" borderId="4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33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14" xfId="0" applyFont="1" applyBorder="1" applyAlignment="1">
      <alignment horizontal="center"/>
    </xf>
    <xf numFmtId="3" fontId="0" fillId="0" borderId="56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23" fillId="0" borderId="47" xfId="0" applyNumberFormat="1" applyFon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59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6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61" xfId="0" applyFont="1" applyBorder="1" applyAlignment="1">
      <alignment horizontal="centerContinuous"/>
    </xf>
    <xf numFmtId="0" fontId="24" fillId="0" borderId="16" xfId="0" applyFont="1" applyBorder="1" applyAlignment="1">
      <alignment horizontal="center" vertical="center"/>
    </xf>
    <xf numFmtId="3" fontId="25" fillId="0" borderId="5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25" fillId="0" borderId="62" xfId="0" applyNumberFormat="1" applyFont="1" applyBorder="1" applyAlignment="1">
      <alignment/>
    </xf>
    <xf numFmtId="3" fontId="25" fillId="0" borderId="51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5" fillId="0" borderId="4" xfId="0" applyNumberFormat="1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/>
    </xf>
    <xf numFmtId="2" fontId="25" fillId="0" borderId="0" xfId="0" applyNumberFormat="1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3" fontId="25" fillId="0" borderId="58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center"/>
    </xf>
    <xf numFmtId="3" fontId="6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0" fillId="0" borderId="63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0" fillId="0" borderId="64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26" fillId="0" borderId="64" xfId="0" applyNumberFormat="1" applyFont="1" applyBorder="1" applyAlignment="1">
      <alignment/>
    </xf>
    <xf numFmtId="2" fontId="25" fillId="0" borderId="63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/>
    </xf>
    <xf numFmtId="3" fontId="24" fillId="0" borderId="58" xfId="0" applyNumberFormat="1" applyFont="1" applyBorder="1" applyAlignment="1">
      <alignment/>
    </xf>
    <xf numFmtId="2" fontId="24" fillId="0" borderId="53" xfId="0" applyNumberFormat="1" applyFont="1" applyBorder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3" fontId="21" fillId="0" borderId="58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12" fillId="0" borderId="0" xfId="0" applyFont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28" fillId="0" borderId="47" xfId="0" applyFont="1" applyBorder="1" applyAlignment="1" applyProtection="1">
      <alignment/>
      <protection locked="0"/>
    </xf>
    <xf numFmtId="0" fontId="28" fillId="0" borderId="5" xfId="0" applyFont="1" applyBorder="1" applyAlignment="1" applyProtection="1">
      <alignment/>
      <protection locked="0"/>
    </xf>
    <xf numFmtId="0" fontId="29" fillId="0" borderId="32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7" fillId="0" borderId="32" xfId="0" applyFont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29" fillId="0" borderId="65" xfId="0" applyFont="1" applyBorder="1" applyAlignment="1" applyProtection="1">
      <alignment horizontal="center"/>
      <protection locked="0"/>
    </xf>
    <xf numFmtId="3" fontId="11" fillId="0" borderId="65" xfId="0" applyNumberFormat="1" applyFont="1" applyBorder="1" applyAlignment="1" applyProtection="1">
      <alignment horizontal="center"/>
      <protection/>
    </xf>
    <xf numFmtId="3" fontId="11" fillId="0" borderId="66" xfId="0" applyNumberFormat="1" applyFont="1" applyBorder="1" applyAlignment="1" applyProtection="1">
      <alignment horizontal="center"/>
      <protection locked="0"/>
    </xf>
    <xf numFmtId="3" fontId="11" fillId="0" borderId="67" xfId="0" applyNumberFormat="1" applyFont="1" applyBorder="1" applyAlignment="1" applyProtection="1">
      <alignment horizontal="center"/>
      <protection locked="0"/>
    </xf>
    <xf numFmtId="3" fontId="11" fillId="0" borderId="68" xfId="0" applyNumberFormat="1" applyFont="1" applyBorder="1" applyAlignment="1" applyProtection="1">
      <alignment horizontal="center"/>
      <protection locked="0"/>
    </xf>
    <xf numFmtId="3" fontId="11" fillId="0" borderId="69" xfId="0" applyNumberFormat="1" applyFont="1" applyBorder="1" applyAlignment="1" applyProtection="1">
      <alignment horizontal="center"/>
      <protection/>
    </xf>
    <xf numFmtId="3" fontId="11" fillId="0" borderId="70" xfId="0" applyNumberFormat="1" applyFont="1" applyBorder="1" applyAlignment="1" applyProtection="1">
      <alignment horizontal="center"/>
      <protection locked="0"/>
    </xf>
    <xf numFmtId="3" fontId="11" fillId="0" borderId="71" xfId="0" applyNumberFormat="1" applyFon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52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58" xfId="0" applyNumberFormat="1" applyBorder="1" applyAlignment="1" applyProtection="1">
      <alignment/>
      <protection locked="0"/>
    </xf>
    <xf numFmtId="0" fontId="28" fillId="0" borderId="50" xfId="0" applyFont="1" applyBorder="1" applyAlignment="1" applyProtection="1">
      <alignment/>
      <protection locked="0"/>
    </xf>
    <xf numFmtId="0" fontId="2" fillId="2" borderId="47" xfId="0" applyFont="1" applyFill="1" applyBorder="1" applyAlignment="1" applyProtection="1">
      <alignment/>
      <protection locked="0"/>
    </xf>
    <xf numFmtId="0" fontId="2" fillId="2" borderId="22" xfId="0" applyFont="1" applyFill="1" applyBorder="1" applyAlignment="1" applyProtection="1">
      <alignment/>
      <protection locked="0"/>
    </xf>
    <xf numFmtId="0" fontId="28" fillId="0" borderId="5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left" vertical="center"/>
    </xf>
    <xf numFmtId="0" fontId="3" fillId="2" borderId="65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3" fontId="21" fillId="0" borderId="2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3" fillId="2" borderId="10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3" fontId="23" fillId="2" borderId="2" xfId="0" applyNumberFormat="1" applyFon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30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0" fontId="7" fillId="2" borderId="66" xfId="0" applyFont="1" applyFill="1" applyBorder="1" applyAlignment="1">
      <alignment horizontal="left" vertical="center"/>
    </xf>
    <xf numFmtId="0" fontId="23" fillId="2" borderId="65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3" fontId="23" fillId="0" borderId="19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23" fillId="0" borderId="31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5" xfId="0" applyNumberFormat="1" applyBorder="1" applyAlignment="1" applyProtection="1">
      <alignment/>
      <protection locked="0"/>
    </xf>
    <xf numFmtId="3" fontId="12" fillId="0" borderId="42" xfId="0" applyNumberFormat="1" applyFont="1" applyBorder="1" applyAlignment="1" applyProtection="1">
      <alignment/>
      <protection/>
    </xf>
    <xf numFmtId="0" fontId="29" fillId="0" borderId="32" xfId="0" applyFont="1" applyBorder="1" applyAlignment="1">
      <alignment horizontal="center"/>
    </xf>
    <xf numFmtId="3" fontId="6" fillId="0" borderId="53" xfId="0" applyNumberFormat="1" applyFont="1" applyBorder="1" applyAlignment="1">
      <alignment/>
    </xf>
    <xf numFmtId="0" fontId="24" fillId="0" borderId="15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25" fillId="0" borderId="20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/>
    </xf>
    <xf numFmtId="3" fontId="25" fillId="0" borderId="3" xfId="0" applyNumberFormat="1" applyFont="1" applyBorder="1" applyAlignment="1">
      <alignment/>
    </xf>
    <xf numFmtId="0" fontId="3" fillId="2" borderId="66" xfId="0" applyFont="1" applyFill="1" applyBorder="1" applyAlignment="1">
      <alignment/>
    </xf>
    <xf numFmtId="3" fontId="20" fillId="0" borderId="50" xfId="0" applyNumberFormat="1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3" fontId="11" fillId="0" borderId="12" xfId="0" applyNumberFormat="1" applyFont="1" applyBorder="1" applyAlignment="1" applyProtection="1">
      <alignment horizontal="center"/>
      <protection locked="0"/>
    </xf>
    <xf numFmtId="3" fontId="12" fillId="2" borderId="47" xfId="0" applyNumberFormat="1" applyFont="1" applyFill="1" applyBorder="1" applyAlignment="1" applyProtection="1">
      <alignment/>
      <protection/>
    </xf>
    <xf numFmtId="3" fontId="0" fillId="2" borderId="54" xfId="0" applyNumberFormat="1" applyFill="1" applyBorder="1" applyAlignment="1" applyProtection="1">
      <alignment/>
      <protection locked="0"/>
    </xf>
    <xf numFmtId="3" fontId="0" fillId="2" borderId="55" xfId="0" applyNumberFormat="1" applyFill="1" applyBorder="1" applyAlignment="1" applyProtection="1">
      <alignment/>
      <protection locked="0"/>
    </xf>
    <xf numFmtId="3" fontId="0" fillId="2" borderId="56" xfId="0" applyNumberFormat="1" applyFill="1" applyBorder="1" applyAlignment="1" applyProtection="1">
      <alignment/>
      <protection locked="0"/>
    </xf>
    <xf numFmtId="3" fontId="12" fillId="2" borderId="55" xfId="0" applyNumberFormat="1" applyFont="1" applyFill="1" applyBorder="1" applyAlignment="1" applyProtection="1">
      <alignment/>
      <protection/>
    </xf>
    <xf numFmtId="3" fontId="0" fillId="2" borderId="9" xfId="0" applyNumberFormat="1" applyFill="1" applyBorder="1" applyAlignment="1" applyProtection="1">
      <alignment/>
      <protection locked="0"/>
    </xf>
    <xf numFmtId="3" fontId="0" fillId="2" borderId="57" xfId="0" applyNumberFormat="1" applyFill="1" applyBorder="1" applyAlignment="1" applyProtection="1">
      <alignment/>
      <protection locked="0"/>
    </xf>
    <xf numFmtId="3" fontId="0" fillId="2" borderId="12" xfId="0" applyNumberFormat="1" applyFill="1" applyBorder="1" applyAlignment="1" applyProtection="1">
      <alignment/>
      <protection locked="0"/>
    </xf>
    <xf numFmtId="3" fontId="7" fillId="0" borderId="3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 vertical="center" wrapText="1"/>
    </xf>
    <xf numFmtId="3" fontId="32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6" fillId="2" borderId="72" xfId="0" applyNumberFormat="1" applyFont="1" applyFill="1" applyBorder="1" applyAlignment="1">
      <alignment/>
    </xf>
    <xf numFmtId="3" fontId="6" fillId="2" borderId="73" xfId="0" applyNumberFormat="1" applyFont="1" applyFill="1" applyBorder="1" applyAlignment="1">
      <alignment/>
    </xf>
    <xf numFmtId="3" fontId="25" fillId="2" borderId="71" xfId="0" applyNumberFormat="1" applyFont="1" applyFill="1" applyBorder="1" applyAlignment="1">
      <alignment horizontal="right"/>
    </xf>
    <xf numFmtId="3" fontId="25" fillId="2" borderId="73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 vertical="center" wrapText="1"/>
    </xf>
    <xf numFmtId="3" fontId="25" fillId="0" borderId="1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6" fillId="0" borderId="31" xfId="0" applyFont="1" applyBorder="1" applyAlignment="1">
      <alignment horizontal="centerContinuous"/>
    </xf>
    <xf numFmtId="0" fontId="24" fillId="0" borderId="65" xfId="0" applyFont="1" applyBorder="1" applyAlignment="1">
      <alignment horizontal="center" vertical="center"/>
    </xf>
    <xf numFmtId="2" fontId="25" fillId="0" borderId="65" xfId="0" applyNumberFormat="1" applyFont="1" applyBorder="1" applyAlignment="1">
      <alignment/>
    </xf>
    <xf numFmtId="2" fontId="25" fillId="2" borderId="65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25" fillId="0" borderId="5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2" fontId="25" fillId="0" borderId="14" xfId="0" applyNumberFormat="1" applyFont="1" applyBorder="1" applyAlignment="1">
      <alignment horizontal="right"/>
    </xf>
    <xf numFmtId="3" fontId="6" fillId="2" borderId="71" xfId="0" applyNumberFormat="1" applyFont="1" applyFill="1" applyBorder="1" applyAlignment="1">
      <alignment/>
    </xf>
    <xf numFmtId="0" fontId="3" fillId="2" borderId="2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2" fontId="25" fillId="0" borderId="6" xfId="0" applyNumberFormat="1" applyFont="1" applyBorder="1" applyAlignment="1">
      <alignment/>
    </xf>
    <xf numFmtId="2" fontId="25" fillId="0" borderId="22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 locked="0"/>
    </xf>
    <xf numFmtId="3" fontId="6" fillId="0" borderId="2" xfId="0" applyNumberFormat="1" applyFont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/>
      <protection locked="0"/>
    </xf>
    <xf numFmtId="3" fontId="6" fillId="0" borderId="8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52" xfId="0" applyNumberFormat="1" applyFont="1" applyBorder="1" applyAlignment="1" applyProtection="1">
      <alignment/>
      <protection locked="0"/>
    </xf>
    <xf numFmtId="3" fontId="6" fillId="0" borderId="53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58" xfId="0" applyNumberFormat="1" applyFont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3" fontId="6" fillId="0" borderId="61" xfId="0" applyNumberFormat="1" applyFont="1" applyBorder="1" applyAlignment="1" applyProtection="1">
      <alignment/>
      <protection locked="0"/>
    </xf>
    <xf numFmtId="3" fontId="6" fillId="0" borderId="61" xfId="0" applyNumberFormat="1" applyFont="1" applyBorder="1" applyAlignment="1">
      <alignment/>
    </xf>
    <xf numFmtId="3" fontId="0" fillId="0" borderId="2" xfId="0" applyNumberFormat="1" applyFont="1" applyFill="1" applyBorder="1" applyAlignment="1">
      <alignment vertical="center" wrapText="1"/>
    </xf>
    <xf numFmtId="0" fontId="19" fillId="0" borderId="31" xfId="0" applyFont="1" applyBorder="1" applyAlignment="1">
      <alignment horizontal="center"/>
    </xf>
    <xf numFmtId="3" fontId="25" fillId="0" borderId="30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 vertical="center" wrapText="1"/>
    </xf>
    <xf numFmtId="3" fontId="0" fillId="0" borderId="13" xfId="0" applyNumberFormat="1" applyBorder="1" applyAlignment="1">
      <alignment horizontal="right"/>
    </xf>
    <xf numFmtId="0" fontId="7" fillId="0" borderId="6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3" fontId="0" fillId="0" borderId="61" xfId="0" applyNumberFormat="1" applyBorder="1" applyAlignment="1">
      <alignment horizontal="right"/>
    </xf>
    <xf numFmtId="0" fontId="7" fillId="0" borderId="20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5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47" xfId="0" applyFont="1" applyBorder="1" applyAlignment="1">
      <alignment/>
    </xf>
    <xf numFmtId="0" fontId="21" fillId="0" borderId="32" xfId="0" applyFont="1" applyBorder="1" applyAlignment="1">
      <alignment/>
    </xf>
    <xf numFmtId="3" fontId="6" fillId="0" borderId="19" xfId="0" applyNumberFormat="1" applyFont="1" applyFill="1" applyBorder="1" applyAlignment="1">
      <alignment vertical="center" wrapText="1"/>
    </xf>
    <xf numFmtId="3" fontId="6" fillId="0" borderId="17" xfId="0" applyNumberFormat="1" applyFont="1" applyBorder="1" applyAlignment="1">
      <alignment/>
    </xf>
    <xf numFmtId="3" fontId="24" fillId="0" borderId="71" xfId="0" applyNumberFormat="1" applyFont="1" applyBorder="1" applyAlignment="1">
      <alignment horizontal="right"/>
    </xf>
    <xf numFmtId="3" fontId="24" fillId="0" borderId="67" xfId="0" applyNumberFormat="1" applyFont="1" applyBorder="1" applyAlignment="1">
      <alignment/>
    </xf>
    <xf numFmtId="3" fontId="21" fillId="0" borderId="14" xfId="0" applyNumberFormat="1" applyFont="1" applyBorder="1" applyAlignment="1" applyProtection="1">
      <alignment horizontal="center"/>
      <protection locked="0"/>
    </xf>
    <xf numFmtId="3" fontId="21" fillId="0" borderId="22" xfId="0" applyNumberFormat="1" applyFont="1" applyBorder="1" applyAlignment="1" applyProtection="1">
      <alignment horizontal="center"/>
      <protection locked="0"/>
    </xf>
    <xf numFmtId="3" fontId="25" fillId="0" borderId="5" xfId="0" applyNumberFormat="1" applyFont="1" applyBorder="1" applyAlignment="1" applyProtection="1">
      <alignment/>
      <protection/>
    </xf>
    <xf numFmtId="3" fontId="25" fillId="0" borderId="50" xfId="0" applyNumberFormat="1" applyFont="1" applyBorder="1" applyAlignment="1" applyProtection="1">
      <alignment/>
      <protection/>
    </xf>
    <xf numFmtId="3" fontId="21" fillId="0" borderId="14" xfId="0" applyNumberFormat="1" applyFont="1" applyFill="1" applyBorder="1" applyAlignment="1" applyProtection="1">
      <alignment horizontal="center"/>
      <protection locked="0"/>
    </xf>
    <xf numFmtId="3" fontId="21" fillId="0" borderId="22" xfId="0" applyNumberFormat="1" applyFont="1" applyFill="1" applyBorder="1" applyAlignment="1" applyProtection="1">
      <alignment horizontal="center"/>
      <protection locked="0"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3" fontId="2" fillId="0" borderId="1" xfId="0" applyNumberFormat="1" applyFont="1" applyBorder="1" applyAlignment="1">
      <alignment/>
    </xf>
    <xf numFmtId="0" fontId="24" fillId="0" borderId="22" xfId="0" applyFont="1" applyBorder="1" applyAlignment="1">
      <alignment/>
    </xf>
    <xf numFmtId="3" fontId="0" fillId="0" borderId="51" xfId="0" applyNumberFormat="1" applyBorder="1" applyAlignment="1">
      <alignment horizontal="right"/>
    </xf>
    <xf numFmtId="3" fontId="0" fillId="0" borderId="74" xfId="0" applyNumberFormat="1" applyBorder="1" applyAlignment="1">
      <alignment horizontal="right"/>
    </xf>
    <xf numFmtId="0" fontId="5" fillId="0" borderId="64" xfId="0" applyFont="1" applyBorder="1" applyAlignment="1">
      <alignment horizontal="center"/>
    </xf>
    <xf numFmtId="14" fontId="5" fillId="0" borderId="29" xfId="0" applyNumberFormat="1" applyFont="1" applyBorder="1" applyAlignment="1">
      <alignment horizontal="center" vertical="center"/>
    </xf>
    <xf numFmtId="3" fontId="24" fillId="0" borderId="58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/>
    </xf>
    <xf numFmtId="3" fontId="21" fillId="0" borderId="50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/>
    </xf>
    <xf numFmtId="0" fontId="6" fillId="0" borderId="50" xfId="0" applyFont="1" applyBorder="1" applyAlignment="1">
      <alignment horizontal="left" vertic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2" fontId="25" fillId="0" borderId="5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0" fontId="24" fillId="0" borderId="23" xfId="0" applyFont="1" applyBorder="1" applyAlignment="1">
      <alignment/>
    </xf>
    <xf numFmtId="3" fontId="24" fillId="0" borderId="28" xfId="0" applyNumberFormat="1" applyFont="1" applyBorder="1" applyAlignment="1">
      <alignment horizontal="right"/>
    </xf>
    <xf numFmtId="2" fontId="25" fillId="0" borderId="5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3" fontId="20" fillId="0" borderId="14" xfId="0" applyNumberFormat="1" applyFont="1" applyBorder="1" applyAlignment="1">
      <alignment/>
    </xf>
    <xf numFmtId="0" fontId="21" fillId="0" borderId="22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7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wrapText="1"/>
    </xf>
    <xf numFmtId="3" fontId="21" fillId="0" borderId="58" xfId="0" applyNumberFormat="1" applyFont="1" applyBorder="1" applyAlignment="1">
      <alignment horizontal="right"/>
    </xf>
    <xf numFmtId="2" fontId="23" fillId="0" borderId="14" xfId="0" applyNumberFormat="1" applyFont="1" applyBorder="1" applyAlignment="1">
      <alignment/>
    </xf>
    <xf numFmtId="2" fontId="23" fillId="0" borderId="5" xfId="0" applyNumberFormat="1" applyFont="1" applyBorder="1" applyAlignment="1">
      <alignment/>
    </xf>
    <xf numFmtId="0" fontId="7" fillId="0" borderId="49" xfId="0" applyFont="1" applyBorder="1" applyAlignment="1">
      <alignment horizontal="center"/>
    </xf>
    <xf numFmtId="3" fontId="24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" fillId="0" borderId="30" xfId="0" applyNumberFormat="1" applyFont="1" applyFill="1" applyBorder="1" applyAlignment="1">
      <alignment vertical="center" wrapText="1"/>
    </xf>
    <xf numFmtId="3" fontId="2" fillId="0" borderId="58" xfId="0" applyNumberFormat="1" applyFont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 wrapText="1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3" fillId="0" borderId="21" xfId="0" applyNumberFormat="1" applyFont="1" applyBorder="1" applyAlignment="1" applyProtection="1">
      <alignment horizont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" fontId="6" fillId="0" borderId="52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6" fillId="0" borderId="3" xfId="0" applyNumberFormat="1" applyFont="1" applyBorder="1" applyAlignment="1" applyProtection="1">
      <alignment/>
      <protection/>
    </xf>
    <xf numFmtId="0" fontId="6" fillId="0" borderId="50" xfId="0" applyFont="1" applyBorder="1" applyAlignment="1">
      <alignment/>
    </xf>
    <xf numFmtId="3" fontId="24" fillId="0" borderId="3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0" fillId="0" borderId="11" xfId="0" applyNumberFormat="1" applyFont="1" applyBorder="1" applyAlignment="1">
      <alignment/>
    </xf>
    <xf numFmtId="0" fontId="5" fillId="3" borderId="72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/>
    </xf>
    <xf numFmtId="0" fontId="5" fillId="3" borderId="73" xfId="0" applyFont="1" applyFill="1" applyBorder="1" applyAlignment="1">
      <alignment horizontal="center"/>
    </xf>
    <xf numFmtId="0" fontId="19" fillId="3" borderId="73" xfId="0" applyFont="1" applyFill="1" applyBorder="1" applyAlignment="1">
      <alignment horizontal="center"/>
    </xf>
    <xf numFmtId="0" fontId="19" fillId="3" borderId="65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6" fillId="0" borderId="75" xfId="0" applyFon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25" fillId="0" borderId="78" xfId="0" applyNumberFormat="1" applyFont="1" applyBorder="1" applyAlignment="1">
      <alignment/>
    </xf>
    <xf numFmtId="2" fontId="25" fillId="0" borderId="79" xfId="0" applyNumberFormat="1" applyFont="1" applyBorder="1" applyAlignment="1">
      <alignment horizontal="right"/>
    </xf>
    <xf numFmtId="3" fontId="6" fillId="0" borderId="80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2" fontId="25" fillId="0" borderId="79" xfId="0" applyNumberFormat="1" applyFont="1" applyBorder="1" applyAlignment="1">
      <alignment/>
    </xf>
    <xf numFmtId="0" fontId="6" fillId="0" borderId="79" xfId="0" applyFont="1" applyBorder="1" applyAlignment="1" applyProtection="1">
      <alignment/>
      <protection locked="0"/>
    </xf>
    <xf numFmtId="3" fontId="25" fillId="0" borderId="79" xfId="0" applyNumberFormat="1" applyFont="1" applyBorder="1" applyAlignment="1" applyProtection="1">
      <alignment/>
      <protection/>
    </xf>
    <xf numFmtId="3" fontId="6" fillId="0" borderId="76" xfId="0" applyNumberFormat="1" applyFont="1" applyBorder="1" applyAlignment="1" applyProtection="1">
      <alignment/>
      <protection locked="0"/>
    </xf>
    <xf numFmtId="3" fontId="6" fillId="0" borderId="81" xfId="0" applyNumberFormat="1" applyFont="1" applyBorder="1" applyAlignment="1" applyProtection="1">
      <alignment/>
      <protection locked="0"/>
    </xf>
    <xf numFmtId="3" fontId="6" fillId="0" borderId="82" xfId="0" applyNumberFormat="1" applyFont="1" applyBorder="1" applyAlignment="1" applyProtection="1">
      <alignment/>
      <protection locked="0"/>
    </xf>
    <xf numFmtId="3" fontId="6" fillId="0" borderId="81" xfId="0" applyNumberFormat="1" applyFont="1" applyBorder="1" applyAlignment="1" applyProtection="1">
      <alignment/>
      <protection/>
    </xf>
    <xf numFmtId="3" fontId="6" fillId="0" borderId="80" xfId="0" applyNumberFormat="1" applyFont="1" applyBorder="1" applyAlignment="1" applyProtection="1">
      <alignment/>
      <protection locked="0"/>
    </xf>
    <xf numFmtId="3" fontId="6" fillId="0" borderId="77" xfId="0" applyNumberFormat="1" applyFont="1" applyBorder="1" applyAlignment="1" applyProtection="1">
      <alignment/>
      <protection locked="0"/>
    </xf>
    <xf numFmtId="0" fontId="24" fillId="0" borderId="13" xfId="0" applyFont="1" applyBorder="1" applyAlignment="1">
      <alignment/>
    </xf>
    <xf numFmtId="3" fontId="21" fillId="0" borderId="1" xfId="0" applyNumberFormat="1" applyFont="1" applyBorder="1" applyAlignment="1">
      <alignment horizontal="right"/>
    </xf>
    <xf numFmtId="3" fontId="21" fillId="0" borderId="52" xfId="0" applyNumberFormat="1" applyFont="1" applyBorder="1" applyAlignment="1">
      <alignment horizontal="right"/>
    </xf>
    <xf numFmtId="3" fontId="6" fillId="0" borderId="75" xfId="0" applyNumberFormat="1" applyFont="1" applyBorder="1" applyAlignment="1">
      <alignment horizontal="right" vertical="center"/>
    </xf>
    <xf numFmtId="3" fontId="6" fillId="0" borderId="77" xfId="0" applyNumberFormat="1" applyFont="1" applyBorder="1" applyAlignment="1">
      <alignment horizontal="right" vertical="center"/>
    </xf>
    <xf numFmtId="3" fontId="0" fillId="0" borderId="79" xfId="0" applyNumberFormat="1" applyFont="1" applyBorder="1" applyAlignment="1">
      <alignment horizontal="right"/>
    </xf>
    <xf numFmtId="3" fontId="0" fillId="0" borderId="76" xfId="0" applyNumberFormat="1" applyFont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23" fillId="0" borderId="75" xfId="0" applyNumberFormat="1" applyFont="1" applyBorder="1" applyAlignment="1">
      <alignment horizontal="right"/>
    </xf>
    <xf numFmtId="3" fontId="23" fillId="0" borderId="79" xfId="0" applyNumberFormat="1" applyFont="1" applyBorder="1" applyAlignment="1">
      <alignment horizontal="right"/>
    </xf>
    <xf numFmtId="3" fontId="21" fillId="0" borderId="51" xfId="0" applyNumberFormat="1" applyFont="1" applyBorder="1" applyAlignment="1">
      <alignment horizontal="right"/>
    </xf>
    <xf numFmtId="3" fontId="21" fillId="0" borderId="74" xfId="0" applyNumberFormat="1" applyFont="1" applyBorder="1" applyAlignment="1">
      <alignment horizontal="right"/>
    </xf>
    <xf numFmtId="0" fontId="6" fillId="0" borderId="79" xfId="0" applyFont="1" applyBorder="1" applyAlignment="1">
      <alignment/>
    </xf>
    <xf numFmtId="3" fontId="0" fillId="0" borderId="77" xfId="0" applyNumberFormat="1" applyBorder="1" applyAlignment="1">
      <alignment horizontal="right"/>
    </xf>
    <xf numFmtId="3" fontId="0" fillId="0" borderId="83" xfId="0" applyNumberFormat="1" applyBorder="1" applyAlignment="1">
      <alignment horizontal="right"/>
    </xf>
    <xf numFmtId="3" fontId="0" fillId="0" borderId="80" xfId="0" applyNumberFormat="1" applyBorder="1" applyAlignment="1">
      <alignment horizontal="right"/>
    </xf>
    <xf numFmtId="3" fontId="0" fillId="0" borderId="79" xfId="0" applyNumberFormat="1" applyBorder="1" applyAlignment="1">
      <alignment horizontal="right"/>
    </xf>
    <xf numFmtId="3" fontId="0" fillId="0" borderId="81" xfId="0" applyNumberForma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0" fontId="19" fillId="0" borderId="22" xfId="0" applyFont="1" applyBorder="1" applyAlignment="1">
      <alignment vertical="center"/>
    </xf>
    <xf numFmtId="0" fontId="2" fillId="0" borderId="79" xfId="0" applyFont="1" applyBorder="1" applyAlignment="1">
      <alignment horizontal="left" vertical="center"/>
    </xf>
    <xf numFmtId="3" fontId="2" fillId="0" borderId="8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20" fillId="0" borderId="78" xfId="0" applyNumberFormat="1" applyFont="1" applyBorder="1" applyAlignment="1">
      <alignment/>
    </xf>
    <xf numFmtId="3" fontId="2" fillId="0" borderId="7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0" fontId="2" fillId="0" borderId="79" xfId="0" applyFont="1" applyBorder="1" applyAlignment="1">
      <alignment/>
    </xf>
    <xf numFmtId="0" fontId="21" fillId="0" borderId="22" xfId="0" applyFont="1" applyBorder="1" applyAlignment="1">
      <alignment horizontal="left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0" fontId="0" fillId="0" borderId="79" xfId="0" applyFon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13" fillId="0" borderId="79" xfId="0" applyFont="1" applyBorder="1" applyAlignment="1">
      <alignment/>
    </xf>
    <xf numFmtId="3" fontId="13" fillId="0" borderId="76" xfId="0" applyNumberFormat="1" applyFont="1" applyBorder="1" applyAlignment="1">
      <alignment/>
    </xf>
    <xf numFmtId="0" fontId="21" fillId="0" borderId="22" xfId="0" applyFont="1" applyFill="1" applyBorder="1" applyAlignment="1">
      <alignment horizontal="left"/>
    </xf>
    <xf numFmtId="3" fontId="21" fillId="0" borderId="26" xfId="0" applyNumberFormat="1" applyFont="1" applyBorder="1" applyAlignment="1">
      <alignment/>
    </xf>
    <xf numFmtId="0" fontId="0" fillId="0" borderId="79" xfId="0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23" fillId="3" borderId="50" xfId="0" applyNumberFormat="1" applyFont="1" applyFill="1" applyBorder="1" applyAlignment="1">
      <alignment horizontal="right"/>
    </xf>
    <xf numFmtId="3" fontId="6" fillId="0" borderId="44" xfId="0" applyNumberFormat="1" applyFont="1" applyBorder="1" applyAlignment="1">
      <alignment/>
    </xf>
    <xf numFmtId="0" fontId="6" fillId="0" borderId="15" xfId="0" applyFont="1" applyBorder="1" applyAlignment="1">
      <alignment/>
    </xf>
    <xf numFmtId="2" fontId="25" fillId="0" borderId="31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0" fontId="0" fillId="0" borderId="77" xfId="0" applyBorder="1" applyAlignment="1">
      <alignment/>
    </xf>
    <xf numFmtId="2" fontId="25" fillId="0" borderId="31" xfId="0" applyNumberFormat="1" applyFon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21" fillId="0" borderId="0" xfId="0" applyFont="1" applyBorder="1" applyAlignment="1">
      <alignment/>
    </xf>
    <xf numFmtId="0" fontId="7" fillId="2" borderId="54" xfId="0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21" fillId="0" borderId="0" xfId="0" applyNumberFormat="1" applyFont="1" applyBorder="1" applyAlignment="1">
      <alignment/>
    </xf>
    <xf numFmtId="0" fontId="6" fillId="0" borderId="31" xfId="0" applyFont="1" applyBorder="1" applyAlignment="1" applyProtection="1">
      <alignment/>
      <protection locked="0"/>
    </xf>
    <xf numFmtId="3" fontId="25" fillId="0" borderId="31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75" xfId="0" applyFont="1" applyBorder="1" applyAlignment="1" applyProtection="1">
      <alignment/>
      <protection locked="0"/>
    </xf>
    <xf numFmtId="3" fontId="6" fillId="0" borderId="4" xfId="0" applyNumberFormat="1" applyFont="1" applyBorder="1" applyAlignment="1" applyProtection="1">
      <alignment/>
      <protection locked="0"/>
    </xf>
    <xf numFmtId="3" fontId="6" fillId="0" borderId="78" xfId="0" applyNumberFormat="1" applyFont="1" applyBorder="1" applyAlignment="1" applyProtection="1">
      <alignment/>
      <protection locked="0"/>
    </xf>
    <xf numFmtId="0" fontId="0" fillId="0" borderId="78" xfId="0" applyBorder="1" applyAlignment="1">
      <alignment/>
    </xf>
    <xf numFmtId="0" fontId="7" fillId="2" borderId="62" xfId="0" applyFont="1" applyFill="1" applyBorder="1" applyAlignment="1">
      <alignment/>
    </xf>
    <xf numFmtId="0" fontId="21" fillId="0" borderId="29" xfId="0" applyFont="1" applyBorder="1" applyAlignment="1">
      <alignment/>
    </xf>
    <xf numFmtId="0" fontId="0" fillId="0" borderId="27" xfId="0" applyBorder="1" applyAlignment="1">
      <alignment/>
    </xf>
    <xf numFmtId="0" fontId="21" fillId="0" borderId="84" xfId="0" applyFont="1" applyFill="1" applyBorder="1" applyAlignment="1">
      <alignment/>
    </xf>
    <xf numFmtId="3" fontId="6" fillId="0" borderId="75" xfId="0" applyNumberFormat="1" applyFont="1" applyBorder="1" applyAlignment="1" applyProtection="1">
      <alignment/>
      <protection locked="0"/>
    </xf>
    <xf numFmtId="3" fontId="6" fillId="0" borderId="83" xfId="0" applyNumberFormat="1" applyFont="1" applyBorder="1" applyAlignment="1" applyProtection="1">
      <alignment/>
      <protection/>
    </xf>
    <xf numFmtId="3" fontId="0" fillId="0" borderId="75" xfId="0" applyNumberFormat="1" applyBorder="1" applyAlignment="1">
      <alignment/>
    </xf>
    <xf numFmtId="0" fontId="0" fillId="0" borderId="82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75" xfId="0" applyNumberFormat="1" applyFont="1" applyBorder="1" applyAlignment="1">
      <alignment/>
    </xf>
    <xf numFmtId="0" fontId="0" fillId="0" borderId="82" xfId="0" applyFont="1" applyBorder="1" applyAlignment="1">
      <alignment/>
    </xf>
    <xf numFmtId="0" fontId="21" fillId="0" borderId="84" xfId="0" applyFont="1" applyBorder="1" applyAlignment="1">
      <alignment/>
    </xf>
    <xf numFmtId="0" fontId="3" fillId="2" borderId="54" xfId="0" applyFont="1" applyFill="1" applyBorder="1" applyAlignment="1" applyProtection="1">
      <alignment horizontal="left"/>
      <protection locked="0"/>
    </xf>
    <xf numFmtId="3" fontId="11" fillId="2" borderId="85" xfId="0" applyNumberFormat="1" applyFont="1" applyFill="1" applyBorder="1" applyAlignment="1" applyProtection="1">
      <alignment horizontal="center"/>
      <protection/>
    </xf>
    <xf numFmtId="3" fontId="6" fillId="0" borderId="15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25" fillId="0" borderId="18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2" fontId="23" fillId="0" borderId="3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/>
    </xf>
    <xf numFmtId="3" fontId="0" fillId="0" borderId="8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25" fillId="0" borderId="30" xfId="0" applyNumberFormat="1" applyFont="1" applyBorder="1" applyAlignment="1">
      <alignment horizontal="right" vertical="center"/>
    </xf>
    <xf numFmtId="3" fontId="6" fillId="0" borderId="76" xfId="0" applyNumberFormat="1" applyFont="1" applyBorder="1" applyAlignment="1">
      <alignment horizontal="right" vertical="center"/>
    </xf>
    <xf numFmtId="3" fontId="25" fillId="0" borderId="8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24" fillId="0" borderId="52" xfId="0" applyNumberFormat="1" applyFont="1" applyBorder="1" applyAlignment="1">
      <alignment horizontal="right"/>
    </xf>
    <xf numFmtId="3" fontId="6" fillId="0" borderId="78" xfId="0" applyNumberFormat="1" applyFont="1" applyBorder="1" applyAlignment="1">
      <alignment horizontal="right" vertical="center"/>
    </xf>
    <xf numFmtId="2" fontId="23" fillId="0" borderId="86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0" fontId="6" fillId="0" borderId="31" xfId="0" applyFon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82" xfId="0" applyNumberFormat="1" applyBorder="1" applyAlignment="1">
      <alignment horizontal="right"/>
    </xf>
    <xf numFmtId="2" fontId="23" fillId="0" borderId="22" xfId="0" applyNumberFormat="1" applyFont="1" applyBorder="1" applyAlignment="1">
      <alignment/>
    </xf>
    <xf numFmtId="0" fontId="34" fillId="0" borderId="87" xfId="0" applyFont="1" applyBorder="1" applyAlignment="1">
      <alignment/>
    </xf>
    <xf numFmtId="3" fontId="0" fillId="0" borderId="75" xfId="0" applyNumberFormat="1" applyBorder="1" applyAlignment="1">
      <alignment horizontal="right"/>
    </xf>
    <xf numFmtId="3" fontId="21" fillId="2" borderId="58" xfId="0" applyNumberFormat="1" applyFont="1" applyFill="1" applyBorder="1" applyAlignment="1">
      <alignment horizontal="right"/>
    </xf>
    <xf numFmtId="3" fontId="23" fillId="0" borderId="88" xfId="0" applyNumberFormat="1" applyFont="1" applyBorder="1" applyAlignment="1">
      <alignment horizontal="right"/>
    </xf>
    <xf numFmtId="0" fontId="33" fillId="2" borderId="13" xfId="0" applyFont="1" applyFill="1" applyBorder="1" applyAlignment="1">
      <alignment/>
    </xf>
    <xf numFmtId="3" fontId="24" fillId="2" borderId="58" xfId="0" applyNumberFormat="1" applyFont="1" applyFill="1" applyBorder="1" applyAlignment="1">
      <alignment horizontal="right" vertical="center"/>
    </xf>
    <xf numFmtId="0" fontId="34" fillId="0" borderId="79" xfId="0" applyFont="1" applyBorder="1" applyAlignment="1">
      <alignment/>
    </xf>
    <xf numFmtId="0" fontId="24" fillId="0" borderId="89" xfId="0" applyFont="1" applyBorder="1" applyAlignment="1">
      <alignment/>
    </xf>
    <xf numFmtId="3" fontId="21" fillId="0" borderId="84" xfId="0" applyNumberFormat="1" applyFont="1" applyBorder="1" applyAlignment="1">
      <alignment horizontal="right"/>
    </xf>
    <xf numFmtId="3" fontId="21" fillId="0" borderId="90" xfId="0" applyNumberFormat="1" applyFont="1" applyBorder="1" applyAlignment="1">
      <alignment horizontal="right"/>
    </xf>
    <xf numFmtId="3" fontId="21" fillId="0" borderId="91" xfId="0" applyNumberFormat="1" applyFont="1" applyBorder="1" applyAlignment="1">
      <alignment horizontal="right"/>
    </xf>
    <xf numFmtId="3" fontId="21" fillId="0" borderId="92" xfId="0" applyNumberFormat="1" applyFont="1" applyBorder="1" applyAlignment="1">
      <alignment horizontal="right"/>
    </xf>
    <xf numFmtId="0" fontId="2" fillId="0" borderId="31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3" fontId="20" fillId="0" borderId="8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5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19" fillId="0" borderId="89" xfId="0" applyFont="1" applyBorder="1" applyAlignment="1">
      <alignment vertical="center"/>
    </xf>
    <xf numFmtId="0" fontId="0" fillId="0" borderId="31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3" fillId="0" borderId="31" xfId="0" applyFont="1" applyBorder="1" applyAlignment="1">
      <alignment/>
    </xf>
    <xf numFmtId="3" fontId="13" fillId="0" borderId="19" xfId="0" applyNumberFormat="1" applyFont="1" applyBorder="1" applyAlignment="1">
      <alignment/>
    </xf>
    <xf numFmtId="0" fontId="0" fillId="0" borderId="31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80" xfId="0" applyNumberFormat="1" applyFont="1" applyBorder="1" applyAlignment="1">
      <alignment/>
    </xf>
    <xf numFmtId="0" fontId="23" fillId="0" borderId="80" xfId="0" applyFont="1" applyBorder="1" applyAlignment="1">
      <alignment/>
    </xf>
    <xf numFmtId="3" fontId="21" fillId="0" borderId="83" xfId="0" applyNumberFormat="1" applyFont="1" applyBorder="1" applyAlignment="1">
      <alignment/>
    </xf>
    <xf numFmtId="3" fontId="20" fillId="2" borderId="57" xfId="0" applyNumberFormat="1" applyFont="1" applyFill="1" applyBorder="1" applyAlignment="1">
      <alignment vertical="center"/>
    </xf>
    <xf numFmtId="0" fontId="37" fillId="0" borderId="79" xfId="0" applyFont="1" applyFill="1" applyBorder="1" applyAlignment="1">
      <alignment horizontal="left"/>
    </xf>
    <xf numFmtId="0" fontId="21" fillId="0" borderId="89" xfId="0" applyFont="1" applyFill="1" applyBorder="1" applyAlignment="1">
      <alignment horizontal="left"/>
    </xf>
    <xf numFmtId="3" fontId="21" fillId="0" borderId="93" xfId="0" applyNumberFormat="1" applyFont="1" applyBorder="1" applyAlignment="1">
      <alignment/>
    </xf>
    <xf numFmtId="3" fontId="21" fillId="0" borderId="94" xfId="0" applyNumberFormat="1" applyFont="1" applyBorder="1" applyAlignment="1">
      <alignment/>
    </xf>
    <xf numFmtId="3" fontId="21" fillId="0" borderId="91" xfId="0" applyNumberFormat="1" applyFont="1" applyBorder="1" applyAlignment="1">
      <alignment/>
    </xf>
    <xf numFmtId="3" fontId="21" fillId="0" borderId="92" xfId="0" applyNumberFormat="1" applyFont="1" applyBorder="1" applyAlignment="1">
      <alignment/>
    </xf>
    <xf numFmtId="3" fontId="21" fillId="0" borderId="90" xfId="0" applyNumberFormat="1" applyFont="1" applyBorder="1" applyAlignment="1">
      <alignment/>
    </xf>
    <xf numFmtId="0" fontId="36" fillId="2" borderId="54" xfId="0" applyFont="1" applyFill="1" applyBorder="1" applyAlignment="1">
      <alignment horizontal="left"/>
    </xf>
    <xf numFmtId="3" fontId="21" fillId="2" borderId="57" xfId="0" applyNumberFormat="1" applyFont="1" applyFill="1" applyBorder="1" applyAlignment="1">
      <alignment/>
    </xf>
    <xf numFmtId="3" fontId="21" fillId="2" borderId="57" xfId="0" applyNumberFormat="1" applyFont="1" applyFill="1" applyBorder="1" applyAlignment="1">
      <alignment/>
    </xf>
    <xf numFmtId="0" fontId="23" fillId="2" borderId="57" xfId="0" applyFont="1" applyFill="1" applyBorder="1" applyAlignment="1">
      <alignment/>
    </xf>
    <xf numFmtId="3" fontId="24" fillId="0" borderId="26" xfId="0" applyNumberFormat="1" applyFont="1" applyBorder="1" applyAlignment="1">
      <alignment horizontal="right"/>
    </xf>
    <xf numFmtId="3" fontId="24" fillId="0" borderId="90" xfId="0" applyNumberFormat="1" applyFont="1" applyBorder="1" applyAlignment="1">
      <alignment horizontal="right"/>
    </xf>
    <xf numFmtId="3" fontId="24" fillId="0" borderId="92" xfId="0" applyNumberFormat="1" applyFont="1" applyBorder="1" applyAlignment="1">
      <alignment horizontal="right"/>
    </xf>
    <xf numFmtId="3" fontId="21" fillId="0" borderId="94" xfId="0" applyNumberFormat="1" applyFont="1" applyBorder="1" applyAlignment="1">
      <alignment horizontal="right"/>
    </xf>
    <xf numFmtId="3" fontId="25" fillId="0" borderId="4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 horizontal="right"/>
    </xf>
    <xf numFmtId="3" fontId="25" fillId="0" borderId="78" xfId="0" applyNumberFormat="1" applyFont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right"/>
    </xf>
    <xf numFmtId="3" fontId="25" fillId="0" borderId="4" xfId="0" applyNumberFormat="1" applyFont="1" applyFill="1" applyBorder="1" applyAlignment="1">
      <alignment vertical="center" wrapText="1"/>
    </xf>
    <xf numFmtId="0" fontId="0" fillId="2" borderId="57" xfId="0" applyFill="1" applyBorder="1" applyAlignment="1">
      <alignment/>
    </xf>
    <xf numFmtId="0" fontId="23" fillId="2" borderId="57" xfId="0" applyFont="1" applyFill="1" applyBorder="1" applyAlignment="1">
      <alignment/>
    </xf>
    <xf numFmtId="0" fontId="23" fillId="2" borderId="85" xfId="0" applyFont="1" applyFill="1" applyBorder="1" applyAlignment="1">
      <alignment/>
    </xf>
    <xf numFmtId="0" fontId="5" fillId="3" borderId="72" xfId="0" applyFont="1" applyFill="1" applyBorder="1" applyAlignment="1">
      <alignment horizontal="center"/>
    </xf>
    <xf numFmtId="0" fontId="19" fillId="3" borderId="67" xfId="0" applyFont="1" applyFill="1" applyBorder="1" applyAlignment="1">
      <alignment horizontal="center"/>
    </xf>
    <xf numFmtId="0" fontId="0" fillId="2" borderId="85" xfId="0" applyFill="1" applyBorder="1" applyAlignment="1">
      <alignment/>
    </xf>
    <xf numFmtId="3" fontId="25" fillId="0" borderId="52" xfId="0" applyNumberFormat="1" applyFont="1" applyBorder="1" applyAlignment="1">
      <alignment/>
    </xf>
    <xf numFmtId="3" fontId="25" fillId="0" borderId="81" xfId="0" applyNumberFormat="1" applyFont="1" applyBorder="1" applyAlignment="1">
      <alignment horizontal="right"/>
    </xf>
    <xf numFmtId="3" fontId="25" fillId="0" borderId="81" xfId="0" applyNumberFormat="1" applyFont="1" applyBorder="1" applyAlignment="1">
      <alignment/>
    </xf>
    <xf numFmtId="3" fontId="6" fillId="0" borderId="81" xfId="0" applyNumberFormat="1" applyFont="1" applyBorder="1" applyAlignment="1">
      <alignment/>
    </xf>
    <xf numFmtId="3" fontId="34" fillId="0" borderId="78" xfId="0" applyNumberFormat="1" applyFont="1" applyBorder="1" applyAlignment="1">
      <alignment/>
    </xf>
    <xf numFmtId="0" fontId="21" fillId="0" borderId="90" xfId="0" applyFont="1" applyFill="1" applyBorder="1" applyAlignment="1">
      <alignment/>
    </xf>
    <xf numFmtId="0" fontId="21" fillId="0" borderId="95" xfId="0" applyFont="1" applyFill="1" applyBorder="1" applyAlignment="1">
      <alignment/>
    </xf>
    <xf numFmtId="3" fontId="21" fillId="0" borderId="91" xfId="0" applyNumberFormat="1" applyFont="1" applyFill="1" applyBorder="1" applyAlignment="1">
      <alignment/>
    </xf>
    <xf numFmtId="3" fontId="21" fillId="0" borderId="95" xfId="0" applyNumberFormat="1" applyFont="1" applyFill="1" applyBorder="1" applyAlignment="1">
      <alignment/>
    </xf>
    <xf numFmtId="3" fontId="21" fillId="0" borderId="29" xfId="0" applyNumberFormat="1" applyFont="1" applyBorder="1" applyAlignment="1">
      <alignment/>
    </xf>
    <xf numFmtId="0" fontId="21" fillId="0" borderId="28" xfId="0" applyFont="1" applyBorder="1" applyAlignment="1">
      <alignment/>
    </xf>
    <xf numFmtId="0" fontId="38" fillId="0" borderId="66" xfId="0" applyFont="1" applyBorder="1" applyAlignment="1">
      <alignment/>
    </xf>
    <xf numFmtId="3" fontId="35" fillId="0" borderId="82" xfId="0" applyNumberFormat="1" applyFont="1" applyBorder="1" applyAlignment="1">
      <alignment vertical="center"/>
    </xf>
    <xf numFmtId="3" fontId="35" fillId="0" borderId="80" xfId="0" applyNumberFormat="1" applyFont="1" applyBorder="1" applyAlignment="1">
      <alignment vertical="center"/>
    </xf>
    <xf numFmtId="3" fontId="35" fillId="0" borderId="76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0" fontId="5" fillId="0" borderId="60" xfId="0" applyFont="1" applyBorder="1" applyAlignment="1">
      <alignment horizontal="left" vertical="center"/>
    </xf>
    <xf numFmtId="3" fontId="20" fillId="2" borderId="85" xfId="0" applyNumberFormat="1" applyFont="1" applyFill="1" applyBorder="1" applyAlignment="1">
      <alignment/>
    </xf>
    <xf numFmtId="3" fontId="20" fillId="0" borderId="83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3" fontId="20" fillId="0" borderId="30" xfId="0" applyNumberFormat="1" applyFont="1" applyBorder="1" applyAlignment="1">
      <alignment/>
    </xf>
    <xf numFmtId="3" fontId="20" fillId="2" borderId="74" xfId="0" applyNumberFormat="1" applyFont="1" applyFill="1" applyBorder="1" applyAlignment="1">
      <alignment vertical="center"/>
    </xf>
    <xf numFmtId="3" fontId="20" fillId="0" borderId="42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3" fontId="21" fillId="0" borderId="89" xfId="0" applyNumberFormat="1" applyFont="1" applyBorder="1" applyAlignment="1">
      <alignment/>
    </xf>
    <xf numFmtId="3" fontId="25" fillId="0" borderId="88" xfId="0" applyNumberFormat="1" applyFont="1" applyBorder="1" applyAlignment="1" applyProtection="1">
      <alignment/>
      <protection/>
    </xf>
    <xf numFmtId="3" fontId="25" fillId="0" borderId="14" xfId="0" applyNumberFormat="1" applyFont="1" applyBorder="1" applyAlignment="1" applyProtection="1">
      <alignment/>
      <protection/>
    </xf>
    <xf numFmtId="3" fontId="34" fillId="0" borderId="50" xfId="0" applyNumberFormat="1" applyFont="1" applyBorder="1" applyAlignment="1" applyProtection="1">
      <alignment/>
      <protection/>
    </xf>
    <xf numFmtId="0" fontId="6" fillId="0" borderId="82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81" xfId="0" applyFont="1" applyBorder="1" applyAlignment="1">
      <alignment/>
    </xf>
    <xf numFmtId="3" fontId="34" fillId="0" borderId="53" xfId="0" applyNumberFormat="1" applyFont="1" applyBorder="1" applyAlignment="1" applyProtection="1">
      <alignment/>
      <protection locked="0"/>
    </xf>
    <xf numFmtId="3" fontId="34" fillId="0" borderId="3" xfId="0" applyNumberFormat="1" applyFont="1" applyBorder="1" applyAlignment="1" applyProtection="1">
      <alignment/>
      <protection/>
    </xf>
    <xf numFmtId="3" fontId="34" fillId="0" borderId="12" xfId="0" applyNumberFormat="1" applyFont="1" applyBorder="1" applyAlignment="1" applyProtection="1">
      <alignment/>
      <protection locked="0"/>
    </xf>
    <xf numFmtId="3" fontId="34" fillId="0" borderId="30" xfId="0" applyNumberFormat="1" applyFont="1" applyBorder="1" applyAlignment="1" applyProtection="1">
      <alignment/>
      <protection/>
    </xf>
    <xf numFmtId="3" fontId="37" fillId="0" borderId="10" xfId="0" applyNumberFormat="1" applyFont="1" applyBorder="1" applyAlignment="1">
      <alignment horizontal="right"/>
    </xf>
    <xf numFmtId="3" fontId="23" fillId="0" borderId="76" xfId="0" applyNumberFormat="1" applyFont="1" applyBorder="1" applyAlignment="1">
      <alignment horizontal="right"/>
    </xf>
    <xf numFmtId="3" fontId="0" fillId="0" borderId="76" xfId="0" applyNumberFormat="1" applyBorder="1" applyAlignment="1">
      <alignment horizontal="right"/>
    </xf>
    <xf numFmtId="3" fontId="21" fillId="0" borderId="89" xfId="0" applyNumberFormat="1" applyFont="1" applyBorder="1" applyAlignment="1">
      <alignment horizontal="right"/>
    </xf>
    <xf numFmtId="3" fontId="21" fillId="0" borderId="93" xfId="0" applyNumberFormat="1" applyFont="1" applyBorder="1" applyAlignment="1">
      <alignment horizontal="right"/>
    </xf>
    <xf numFmtId="3" fontId="23" fillId="2" borderId="58" xfId="0" applyNumberFormat="1" applyFont="1" applyFill="1" applyBorder="1" applyAlignment="1">
      <alignment horizontal="right"/>
    </xf>
    <xf numFmtId="3" fontId="37" fillId="0" borderId="80" xfId="0" applyNumberFormat="1" applyFont="1" applyBorder="1" applyAlignment="1">
      <alignment horizontal="right"/>
    </xf>
    <xf numFmtId="3" fontId="37" fillId="0" borderId="79" xfId="0" applyNumberFormat="1" applyFont="1" applyBorder="1" applyAlignment="1">
      <alignment horizontal="right"/>
    </xf>
    <xf numFmtId="3" fontId="0" fillId="0" borderId="61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5" fillId="0" borderId="79" xfId="0" applyFont="1" applyBorder="1" applyAlignment="1">
      <alignment/>
    </xf>
    <xf numFmtId="0" fontId="25" fillId="0" borderId="89" xfId="0" applyFont="1" applyBorder="1" applyAlignment="1">
      <alignment/>
    </xf>
    <xf numFmtId="0" fontId="21" fillId="0" borderId="41" xfId="0" applyFont="1" applyBorder="1" applyAlignment="1">
      <alignment/>
    </xf>
    <xf numFmtId="2" fontId="21" fillId="0" borderId="14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/>
    </xf>
    <xf numFmtId="3" fontId="21" fillId="0" borderId="64" xfId="0" applyNumberFormat="1" applyFont="1" applyBorder="1" applyAlignment="1">
      <alignment/>
    </xf>
    <xf numFmtId="0" fontId="21" fillId="0" borderId="23" xfId="0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64" xfId="0" applyNumberFormat="1" applyFont="1" applyBorder="1" applyAlignment="1">
      <alignment horizontal="right"/>
    </xf>
    <xf numFmtId="2" fontId="21" fillId="0" borderId="14" xfId="0" applyNumberFormat="1" applyFont="1" applyBorder="1" applyAlignment="1">
      <alignment/>
    </xf>
    <xf numFmtId="0" fontId="21" fillId="0" borderId="23" xfId="0" applyFont="1" applyFill="1" applyBorder="1" applyAlignment="1">
      <alignment/>
    </xf>
    <xf numFmtId="3" fontId="21" fillId="0" borderId="27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 horizontal="right"/>
    </xf>
    <xf numFmtId="2" fontId="21" fillId="0" borderId="22" xfId="0" applyNumberFormat="1" applyFont="1" applyFill="1" applyBorder="1" applyAlignment="1">
      <alignment/>
    </xf>
    <xf numFmtId="0" fontId="21" fillId="0" borderId="22" xfId="0" applyFont="1" applyBorder="1" applyAlignment="1" applyProtection="1">
      <alignment horizontal="left"/>
      <protection locked="0"/>
    </xf>
    <xf numFmtId="3" fontId="21" fillId="0" borderId="22" xfId="0" applyNumberFormat="1" applyFont="1" applyBorder="1" applyAlignment="1" applyProtection="1">
      <alignment horizontal="right"/>
      <protection/>
    </xf>
    <xf numFmtId="3" fontId="21" fillId="0" borderId="23" xfId="0" applyNumberFormat="1" applyFont="1" applyBorder="1" applyAlignment="1" applyProtection="1">
      <alignment horizontal="right"/>
      <protection locked="0"/>
    </xf>
    <xf numFmtId="3" fontId="21" fillId="0" borderId="24" xfId="0" applyNumberFormat="1" applyFont="1" applyBorder="1" applyAlignment="1" applyProtection="1">
      <alignment horizontal="right"/>
      <protection locked="0"/>
    </xf>
    <xf numFmtId="3" fontId="21" fillId="0" borderId="25" xfId="0" applyNumberFormat="1" applyFont="1" applyBorder="1" applyAlignment="1" applyProtection="1">
      <alignment horizontal="right"/>
      <protection locked="0"/>
    </xf>
    <xf numFmtId="3" fontId="21" fillId="0" borderId="49" xfId="0" applyNumberFormat="1" applyFont="1" applyBorder="1" applyAlignment="1" applyProtection="1">
      <alignment horizontal="right"/>
      <protection/>
    </xf>
    <xf numFmtId="3" fontId="21" fillId="0" borderId="26" xfId="0" applyNumberFormat="1" applyFont="1" applyBorder="1" applyAlignment="1" applyProtection="1">
      <alignment horizontal="right"/>
      <protection locked="0"/>
    </xf>
    <xf numFmtId="3" fontId="21" fillId="0" borderId="28" xfId="0" applyNumberFormat="1" applyFont="1" applyBorder="1" applyAlignment="1" applyProtection="1">
      <alignment horizontal="right"/>
      <protection locked="0"/>
    </xf>
    <xf numFmtId="3" fontId="11" fillId="2" borderId="57" xfId="0" applyNumberFormat="1" applyFont="1" applyFill="1" applyBorder="1" applyAlignment="1" applyProtection="1">
      <alignment horizontal="center"/>
      <protection/>
    </xf>
    <xf numFmtId="3" fontId="11" fillId="2" borderId="57" xfId="0" applyNumberFormat="1" applyFont="1" applyFill="1" applyBorder="1" applyAlignment="1" applyProtection="1">
      <alignment horizontal="center"/>
      <protection locked="0"/>
    </xf>
    <xf numFmtId="3" fontId="24" fillId="2" borderId="58" xfId="0" applyNumberFormat="1" applyFont="1" applyFill="1" applyBorder="1" applyAlignment="1">
      <alignment horizontal="right"/>
    </xf>
    <xf numFmtId="2" fontId="21" fillId="2" borderId="74" xfId="0" applyNumberFormat="1" applyFont="1" applyFill="1" applyBorder="1" applyAlignment="1">
      <alignment/>
    </xf>
    <xf numFmtId="2" fontId="23" fillId="0" borderId="79" xfId="0" applyNumberFormat="1" applyFont="1" applyBorder="1" applyAlignment="1">
      <alignment/>
    </xf>
    <xf numFmtId="0" fontId="33" fillId="2" borderId="54" xfId="0" applyFont="1" applyFill="1" applyBorder="1" applyAlignment="1">
      <alignment/>
    </xf>
    <xf numFmtId="3" fontId="21" fillId="2" borderId="57" xfId="0" applyNumberFormat="1" applyFont="1" applyFill="1" applyBorder="1" applyAlignment="1">
      <alignment horizontal="right"/>
    </xf>
    <xf numFmtId="3" fontId="23" fillId="2" borderId="57" xfId="0" applyNumberFormat="1" applyFont="1" applyFill="1" applyBorder="1" applyAlignment="1">
      <alignment horizontal="right"/>
    </xf>
    <xf numFmtId="3" fontId="21" fillId="2" borderId="85" xfId="0" applyNumberFormat="1" applyFont="1" applyFill="1" applyBorder="1" applyAlignment="1">
      <alignment horizontal="right"/>
    </xf>
    <xf numFmtId="0" fontId="33" fillId="2" borderId="54" xfId="0" applyFont="1" applyFill="1" applyBorder="1" applyAlignment="1">
      <alignment vertical="center"/>
    </xf>
    <xf numFmtId="3" fontId="39" fillId="0" borderId="71" xfId="0" applyNumberFormat="1" applyFont="1" applyBorder="1" applyAlignment="1">
      <alignment/>
    </xf>
    <xf numFmtId="3" fontId="39" fillId="0" borderId="72" xfId="0" applyNumberFormat="1" applyFont="1" applyBorder="1" applyAlignment="1">
      <alignment/>
    </xf>
    <xf numFmtId="3" fontId="39" fillId="0" borderId="73" xfId="0" applyNumberFormat="1" applyFont="1" applyBorder="1" applyAlignment="1">
      <alignment/>
    </xf>
    <xf numFmtId="2" fontId="39" fillId="0" borderId="22" xfId="0" applyNumberFormat="1" applyFont="1" applyBorder="1" applyAlignment="1">
      <alignment horizontal="right"/>
    </xf>
    <xf numFmtId="2" fontId="39" fillId="0" borderId="65" xfId="0" applyNumberFormat="1" applyFont="1" applyBorder="1" applyAlignment="1">
      <alignment horizontal="right"/>
    </xf>
    <xf numFmtId="2" fontId="39" fillId="0" borderId="65" xfId="0" applyNumberFormat="1" applyFont="1" applyBorder="1" applyAlignment="1">
      <alignment/>
    </xf>
    <xf numFmtId="2" fontId="39" fillId="0" borderId="22" xfId="0" applyNumberFormat="1" applyFont="1" applyBorder="1" applyAlignment="1">
      <alignment/>
    </xf>
    <xf numFmtId="3" fontId="39" fillId="0" borderId="65" xfId="0" applyNumberFormat="1" applyFont="1" applyBorder="1" applyAlignment="1">
      <alignment/>
    </xf>
    <xf numFmtId="3" fontId="39" fillId="0" borderId="66" xfId="0" applyNumberFormat="1" applyFont="1" applyBorder="1" applyAlignment="1">
      <alignment/>
    </xf>
    <xf numFmtId="3" fontId="39" fillId="0" borderId="67" xfId="0" applyNumberFormat="1" applyFont="1" applyBorder="1" applyAlignment="1">
      <alignment/>
    </xf>
    <xf numFmtId="3" fontId="39" fillId="0" borderId="69" xfId="0" applyNumberFormat="1" applyFont="1" applyBorder="1" applyAlignment="1">
      <alignment/>
    </xf>
    <xf numFmtId="3" fontId="24" fillId="0" borderId="96" xfId="0" applyNumberFormat="1" applyFont="1" applyBorder="1" applyAlignment="1">
      <alignment horizontal="right"/>
    </xf>
    <xf numFmtId="3" fontId="37" fillId="0" borderId="12" xfId="0" applyNumberFormat="1" applyFont="1" applyBorder="1" applyAlignment="1">
      <alignment horizontal="right"/>
    </xf>
    <xf numFmtId="3" fontId="37" fillId="0" borderId="61" xfId="0" applyNumberFormat="1" applyFont="1" applyBorder="1" applyAlignment="1">
      <alignment horizontal="right"/>
    </xf>
    <xf numFmtId="3" fontId="37" fillId="0" borderId="5" xfId="0" applyNumberFormat="1" applyFont="1" applyBorder="1" applyAlignment="1">
      <alignment horizontal="right"/>
    </xf>
    <xf numFmtId="3" fontId="37" fillId="0" borderId="2" xfId="0" applyNumberFormat="1" applyFont="1" applyBorder="1" applyAlignment="1">
      <alignment horizontal="right"/>
    </xf>
    <xf numFmtId="3" fontId="37" fillId="0" borderId="30" xfId="0" applyNumberFormat="1" applyFont="1" applyBorder="1" applyAlignment="1">
      <alignment horizontal="right"/>
    </xf>
    <xf numFmtId="3" fontId="37" fillId="0" borderId="75" xfId="0" applyNumberFormat="1" applyFont="1" applyBorder="1" applyAlignment="1">
      <alignment horizontal="right"/>
    </xf>
    <xf numFmtId="3" fontId="37" fillId="0" borderId="76" xfId="0" applyNumberFormat="1" applyFont="1" applyBorder="1" applyAlignment="1">
      <alignment horizontal="right"/>
    </xf>
    <xf numFmtId="3" fontId="37" fillId="0" borderId="81" xfId="0" applyNumberFormat="1" applyFont="1" applyBorder="1" applyAlignment="1">
      <alignment horizontal="right"/>
    </xf>
    <xf numFmtId="3" fontId="37" fillId="0" borderId="77" xfId="0" applyNumberFormat="1" applyFont="1" applyBorder="1" applyAlignment="1">
      <alignment horizontal="right"/>
    </xf>
    <xf numFmtId="3" fontId="37" fillId="0" borderId="76" xfId="0" applyNumberFormat="1" applyFont="1" applyBorder="1" applyAlignment="1">
      <alignment/>
    </xf>
    <xf numFmtId="3" fontId="37" fillId="0" borderId="77" xfId="0" applyNumberFormat="1" applyFont="1" applyBorder="1" applyAlignment="1">
      <alignment/>
    </xf>
    <xf numFmtId="3" fontId="37" fillId="0" borderId="81" xfId="0" applyNumberFormat="1" applyFont="1" applyBorder="1" applyAlignment="1">
      <alignment/>
    </xf>
    <xf numFmtId="3" fontId="37" fillId="0" borderId="75" xfId="0" applyNumberFormat="1" applyFont="1" applyBorder="1" applyAlignment="1">
      <alignment/>
    </xf>
    <xf numFmtId="3" fontId="37" fillId="0" borderId="75" xfId="0" applyNumberFormat="1" applyFont="1" applyBorder="1" applyAlignment="1">
      <alignment/>
    </xf>
    <xf numFmtId="3" fontId="37" fillId="0" borderId="78" xfId="0" applyNumberFormat="1" applyFont="1" applyBorder="1" applyAlignment="1">
      <alignment/>
    </xf>
    <xf numFmtId="3" fontId="21" fillId="0" borderId="97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3" fontId="21" fillId="0" borderId="89" xfId="0" applyNumberFormat="1" applyFont="1" applyBorder="1" applyAlignment="1">
      <alignment vertical="center"/>
    </xf>
    <xf numFmtId="0" fontId="38" fillId="0" borderId="22" xfId="0" applyFont="1" applyBorder="1" applyAlignment="1">
      <alignment horizontal="left"/>
    </xf>
    <xf numFmtId="3" fontId="38" fillId="0" borderId="23" xfId="0" applyNumberFormat="1" applyFont="1" applyBorder="1" applyAlignment="1">
      <alignment/>
    </xf>
    <xf numFmtId="3" fontId="38" fillId="0" borderId="71" xfId="0" applyNumberFormat="1" applyFont="1" applyBorder="1" applyAlignment="1">
      <alignment/>
    </xf>
    <xf numFmtId="3" fontId="38" fillId="0" borderId="26" xfId="0" applyNumberFormat="1" applyFont="1" applyBorder="1" applyAlignment="1">
      <alignment/>
    </xf>
    <xf numFmtId="0" fontId="38" fillId="0" borderId="22" xfId="0" applyFont="1" applyBorder="1" applyAlignment="1">
      <alignment/>
    </xf>
    <xf numFmtId="3" fontId="34" fillId="0" borderId="81" xfId="0" applyNumberFormat="1" applyFont="1" applyBorder="1" applyAlignment="1">
      <alignment horizontal="right" vertical="center"/>
    </xf>
    <xf numFmtId="3" fontId="34" fillId="0" borderId="87" xfId="0" applyNumberFormat="1" applyFont="1" applyBorder="1" applyAlignment="1">
      <alignment horizontal="right"/>
    </xf>
    <xf numFmtId="3" fontId="34" fillId="0" borderId="98" xfId="0" applyNumberFormat="1" applyFont="1" applyBorder="1" applyAlignment="1">
      <alignment horizontal="right"/>
    </xf>
    <xf numFmtId="3" fontId="37" fillId="0" borderId="87" xfId="0" applyNumberFormat="1" applyFont="1" applyBorder="1" applyAlignment="1">
      <alignment horizontal="right"/>
    </xf>
    <xf numFmtId="3" fontId="37" fillId="0" borderId="99" xfId="0" applyNumberFormat="1" applyFont="1" applyBorder="1" applyAlignment="1">
      <alignment horizontal="right"/>
    </xf>
    <xf numFmtId="3" fontId="37" fillId="0" borderId="100" xfId="0" applyNumberFormat="1" applyFont="1" applyBorder="1" applyAlignment="1">
      <alignment horizontal="right"/>
    </xf>
    <xf numFmtId="2" fontId="23" fillId="0" borderId="89" xfId="0" applyNumberFormat="1" applyFont="1" applyBorder="1" applyAlignment="1">
      <alignment/>
    </xf>
    <xf numFmtId="0" fontId="21" fillId="0" borderId="89" xfId="0" applyFont="1" applyBorder="1" applyAlignment="1">
      <alignment/>
    </xf>
    <xf numFmtId="0" fontId="21" fillId="0" borderId="92" xfId="0" applyFont="1" applyBorder="1" applyAlignment="1">
      <alignment/>
    </xf>
    <xf numFmtId="0" fontId="21" fillId="0" borderId="90" xfId="0" applyFont="1" applyBorder="1" applyAlignment="1">
      <alignment/>
    </xf>
    <xf numFmtId="0" fontId="21" fillId="0" borderId="94" xfId="0" applyFont="1" applyBorder="1" applyAlignment="1">
      <alignment/>
    </xf>
    <xf numFmtId="3" fontId="24" fillId="0" borderId="31" xfId="0" applyNumberFormat="1" applyFont="1" applyBorder="1" applyAlignment="1" applyProtection="1">
      <alignment/>
      <protection/>
    </xf>
    <xf numFmtId="3" fontId="19" fillId="0" borderId="25" xfId="0" applyNumberFormat="1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52" xfId="0" applyNumberFormat="1" applyFont="1" applyBorder="1" applyAlignment="1">
      <alignment/>
    </xf>
    <xf numFmtId="3" fontId="19" fillId="0" borderId="26" xfId="0" applyNumberFormat="1" applyFont="1" applyBorder="1" applyAlignment="1">
      <alignment vertical="center"/>
    </xf>
    <xf numFmtId="3" fontId="19" fillId="0" borderId="92" xfId="0" applyNumberFormat="1" applyFont="1" applyBorder="1" applyAlignment="1">
      <alignment/>
    </xf>
    <xf numFmtId="3" fontId="19" fillId="0" borderId="97" xfId="0" applyNumberFormat="1" applyFont="1" applyBorder="1" applyAlignment="1">
      <alignment vertical="center"/>
    </xf>
    <xf numFmtId="3" fontId="19" fillId="0" borderId="91" xfId="0" applyNumberFormat="1" applyFont="1" applyBorder="1" applyAlignment="1">
      <alignment vertical="center"/>
    </xf>
    <xf numFmtId="3" fontId="19" fillId="0" borderId="93" xfId="0" applyNumberFormat="1" applyFont="1" applyBorder="1" applyAlignment="1">
      <alignment vertical="center"/>
    </xf>
    <xf numFmtId="3" fontId="19" fillId="0" borderId="89" xfId="0" applyNumberFormat="1" applyFont="1" applyBorder="1" applyAlignment="1">
      <alignment vertical="center"/>
    </xf>
    <xf numFmtId="0" fontId="39" fillId="0" borderId="22" xfId="0" applyFont="1" applyBorder="1" applyAlignment="1">
      <alignment/>
    </xf>
    <xf numFmtId="3" fontId="39" fillId="0" borderId="23" xfId="0" applyNumberFormat="1" applyFont="1" applyBorder="1" applyAlignment="1">
      <alignment/>
    </xf>
    <xf numFmtId="3" fontId="39" fillId="0" borderId="28" xfId="0" applyNumberFormat="1" applyFont="1" applyBorder="1" applyAlignment="1">
      <alignment/>
    </xf>
    <xf numFmtId="3" fontId="39" fillId="0" borderId="26" xfId="0" applyNumberFormat="1" applyFont="1" applyBorder="1" applyAlignment="1">
      <alignment/>
    </xf>
    <xf numFmtId="3" fontId="39" fillId="0" borderId="23" xfId="0" applyNumberFormat="1" applyFont="1" applyBorder="1" applyAlignment="1">
      <alignment horizontal="right"/>
    </xf>
    <xf numFmtId="3" fontId="39" fillId="0" borderId="24" xfId="0" applyNumberFormat="1" applyFont="1" applyBorder="1" applyAlignment="1">
      <alignment horizontal="right"/>
    </xf>
    <xf numFmtId="3" fontId="40" fillId="0" borderId="22" xfId="0" applyNumberFormat="1" applyFont="1" applyBorder="1" applyAlignment="1">
      <alignment horizontal="right"/>
    </xf>
    <xf numFmtId="3" fontId="39" fillId="0" borderId="65" xfId="0" applyNumberFormat="1" applyFont="1" applyBorder="1" applyAlignment="1">
      <alignment horizontal="right"/>
    </xf>
    <xf numFmtId="2" fontId="40" fillId="0" borderId="65" xfId="0" applyNumberFormat="1" applyFont="1" applyBorder="1" applyAlignment="1">
      <alignment/>
    </xf>
    <xf numFmtId="3" fontId="39" fillId="0" borderId="28" xfId="0" applyNumberFormat="1" applyFont="1" applyBorder="1" applyAlignment="1">
      <alignment horizontal="right"/>
    </xf>
    <xf numFmtId="3" fontId="39" fillId="0" borderId="26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3" fontId="21" fillId="0" borderId="29" xfId="0" applyNumberFormat="1" applyFont="1" applyBorder="1" applyAlignment="1">
      <alignment vertical="center"/>
    </xf>
    <xf numFmtId="3" fontId="21" fillId="0" borderId="67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7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81" xfId="0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3" fontId="21" fillId="0" borderId="95" xfId="0" applyNumberFormat="1" applyFont="1" applyBorder="1" applyAlignment="1">
      <alignment vertical="center"/>
    </xf>
    <xf numFmtId="3" fontId="38" fillId="0" borderId="70" xfId="0" applyNumberFormat="1" applyFont="1" applyBorder="1" applyAlignment="1">
      <alignment/>
    </xf>
    <xf numFmtId="0" fontId="0" fillId="0" borderId="16" xfId="0" applyBorder="1" applyAlignment="1">
      <alignment/>
    </xf>
    <xf numFmtId="3" fontId="38" fillId="0" borderId="67" xfId="0" applyNumberFormat="1" applyFont="1" applyBorder="1" applyAlignment="1">
      <alignment/>
    </xf>
    <xf numFmtId="3" fontId="37" fillId="0" borderId="83" xfId="0" applyNumberFormat="1" applyFont="1" applyBorder="1" applyAlignment="1">
      <alignment horizontal="right"/>
    </xf>
    <xf numFmtId="3" fontId="0" fillId="0" borderId="81" xfId="0" applyNumberFormat="1" applyBorder="1" applyAlignment="1">
      <alignment horizontal="center"/>
    </xf>
    <xf numFmtId="0" fontId="7" fillId="0" borderId="0" xfId="0" applyFont="1" applyAlignment="1">
      <alignment/>
    </xf>
    <xf numFmtId="3" fontId="0" fillId="0" borderId="23" xfId="0" applyNumberFormat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3" fontId="21" fillId="0" borderId="6" xfId="0" applyNumberFormat="1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85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/>
    </xf>
    <xf numFmtId="3" fontId="7" fillId="0" borderId="60" xfId="0" applyNumberFormat="1" applyFont="1" applyBorder="1" applyAlignment="1" applyProtection="1">
      <alignment horizontal="center" vertical="center"/>
      <protection locked="0"/>
    </xf>
    <xf numFmtId="3" fontId="7" fillId="0" borderId="54" xfId="0" applyNumberFormat="1" applyFont="1" applyBorder="1" applyAlignment="1" applyProtection="1">
      <alignment horizontal="center" vertical="center"/>
      <protection locked="0"/>
    </xf>
    <xf numFmtId="3" fontId="7" fillId="0" borderId="57" xfId="0" applyNumberFormat="1" applyFont="1" applyBorder="1" applyAlignment="1" applyProtection="1">
      <alignment horizontal="center" vertical="center"/>
      <protection locked="0"/>
    </xf>
    <xf numFmtId="3" fontId="7" fillId="0" borderId="85" xfId="0" applyNumberFormat="1" applyFont="1" applyBorder="1" applyAlignment="1" applyProtection="1">
      <alignment horizontal="center" vertical="center"/>
      <protection locked="0"/>
    </xf>
    <xf numFmtId="1" fontId="7" fillId="0" borderId="54" xfId="0" applyNumberFormat="1" applyFont="1" applyBorder="1" applyAlignment="1" applyProtection="1">
      <alignment horizontal="center" vertical="center" wrapText="1"/>
      <protection locked="0"/>
    </xf>
    <xf numFmtId="1" fontId="7" fillId="0" borderId="57" xfId="0" applyNumberFormat="1" applyFont="1" applyBorder="1" applyAlignment="1" applyProtection="1">
      <alignment horizontal="center" vertical="center" wrapText="1"/>
      <protection locked="0"/>
    </xf>
    <xf numFmtId="1" fontId="7" fillId="0" borderId="8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/>
      <protection locked="0"/>
    </xf>
    <xf numFmtId="0" fontId="0" fillId="0" borderId="57" xfId="0" applyBorder="1" applyAlignment="1">
      <alignment/>
    </xf>
    <xf numFmtId="0" fontId="0" fillId="0" borderId="7" xfId="0" applyBorder="1" applyAlignment="1">
      <alignment/>
    </xf>
    <xf numFmtId="0" fontId="0" fillId="0" borderId="6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7" fillId="0" borderId="4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6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85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/>
      <protection locked="0"/>
    </xf>
    <xf numFmtId="0" fontId="3" fillId="2" borderId="54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74" xfId="0" applyBorder="1" applyAlignment="1">
      <alignment/>
    </xf>
    <xf numFmtId="0" fontId="24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54" xfId="0" applyFont="1" applyFill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0" xfId="0" applyAlignment="1">
      <alignment/>
    </xf>
    <xf numFmtId="0" fontId="7" fillId="2" borderId="54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74" xfId="0" applyBorder="1" applyAlignment="1">
      <alignment horizontal="left"/>
    </xf>
    <xf numFmtId="0" fontId="2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54" xfId="0" applyFont="1" applyBorder="1" applyAlignment="1">
      <alignment horizontal="left"/>
    </xf>
    <xf numFmtId="0" fontId="7" fillId="0" borderId="85" xfId="0" applyFont="1" applyBorder="1" applyAlignment="1">
      <alignment horizontal="left"/>
    </xf>
    <xf numFmtId="0" fontId="21" fillId="0" borderId="5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61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3" fontId="38" fillId="0" borderId="23" xfId="0" applyNumberFormat="1" applyFont="1" applyBorder="1" applyAlignment="1">
      <alignment/>
    </xf>
    <xf numFmtId="0" fontId="38" fillId="0" borderId="49" xfId="0" applyFont="1" applyBorder="1" applyAlignment="1">
      <alignment/>
    </xf>
    <xf numFmtId="0" fontId="3" fillId="0" borderId="54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21" fillId="0" borderId="91" xfId="0" applyNumberFormat="1" applyFont="1" applyBorder="1" applyAlignment="1">
      <alignment/>
    </xf>
    <xf numFmtId="0" fontId="23" fillId="0" borderId="9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8" xfId="0" applyBorder="1" applyAlignment="1">
      <alignment/>
    </xf>
    <xf numFmtId="3" fontId="21" fillId="0" borderId="23" xfId="0" applyNumberFormat="1" applyFont="1" applyBorder="1" applyAlignment="1">
      <alignment/>
    </xf>
    <xf numFmtId="0" fontId="23" fillId="0" borderId="25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53" xfId="0" applyBorder="1" applyAlignment="1">
      <alignment/>
    </xf>
    <xf numFmtId="0" fontId="3" fillId="0" borderId="4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5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7" fillId="2" borderId="54" xfId="0" applyFont="1" applyFill="1" applyBorder="1" applyAlignment="1" applyProtection="1">
      <alignment/>
      <protection locked="0"/>
    </xf>
    <xf numFmtId="3" fontId="0" fillId="0" borderId="13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7" fillId="0" borderId="101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3" fontId="7" fillId="0" borderId="40" xfId="0" applyNumberFormat="1" applyFont="1" applyBorder="1" applyAlignment="1" applyProtection="1">
      <alignment horizontal="center"/>
      <protection locked="0"/>
    </xf>
    <xf numFmtId="3" fontId="7" fillId="0" borderId="60" xfId="0" applyNumberFormat="1" applyFont="1" applyBorder="1" applyAlignment="1" applyProtection="1">
      <alignment horizontal="center"/>
      <protection locked="0"/>
    </xf>
    <xf numFmtId="3" fontId="7" fillId="0" borderId="54" xfId="0" applyNumberFormat="1" applyFont="1" applyBorder="1" applyAlignment="1" applyProtection="1">
      <alignment horizontal="center"/>
      <protection locked="0"/>
    </xf>
    <xf numFmtId="3" fontId="7" fillId="0" borderId="57" xfId="0" applyNumberFormat="1" applyFont="1" applyBorder="1" applyAlignment="1" applyProtection="1">
      <alignment horizontal="center"/>
      <protection locked="0"/>
    </xf>
    <xf numFmtId="3" fontId="7" fillId="0" borderId="85" xfId="0" applyNumberFormat="1" applyFont="1" applyBorder="1" applyAlignment="1" applyProtection="1">
      <alignment horizontal="center"/>
      <protection locked="0"/>
    </xf>
    <xf numFmtId="1" fontId="3" fillId="0" borderId="54" xfId="0" applyNumberFormat="1" applyFont="1" applyBorder="1" applyAlignment="1" applyProtection="1">
      <alignment horizontal="center"/>
      <protection locked="0"/>
    </xf>
    <xf numFmtId="1" fontId="3" fillId="0" borderId="57" xfId="0" applyNumberFormat="1" applyFont="1" applyBorder="1" applyAlignment="1" applyProtection="1">
      <alignment horizontal="center"/>
      <protection locked="0"/>
    </xf>
    <xf numFmtId="1" fontId="3" fillId="0" borderId="85" xfId="0" applyNumberFormat="1" applyFont="1" applyBorder="1" applyAlignment="1" applyProtection="1">
      <alignment horizontal="center"/>
      <protection locked="0"/>
    </xf>
    <xf numFmtId="3" fontId="7" fillId="0" borderId="33" xfId="0" applyNumberFormat="1" applyFont="1" applyBorder="1" applyAlignment="1">
      <alignment/>
    </xf>
    <xf numFmtId="0" fontId="0" fillId="0" borderId="35" xfId="0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0" fillId="0" borderId="54" xfId="0" applyNumberFormat="1" applyBorder="1" applyAlignment="1">
      <alignment/>
    </xf>
    <xf numFmtId="0" fontId="0" fillId="0" borderId="56" xfId="0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4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3" fontId="16" fillId="0" borderId="54" xfId="0" applyNumberFormat="1" applyFont="1" applyBorder="1" applyAlignment="1">
      <alignment/>
    </xf>
    <xf numFmtId="0" fontId="0" fillId="0" borderId="35" xfId="0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56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5.00390625" style="0" customWidth="1"/>
    <col min="2" max="2" width="11.25390625" style="0" customWidth="1"/>
    <col min="3" max="3" width="11.625" style="0" customWidth="1"/>
    <col min="4" max="4" width="11.125" style="0" customWidth="1"/>
    <col min="5" max="5" width="10.875" style="0" customWidth="1"/>
    <col min="6" max="6" width="11.625" style="0" customWidth="1"/>
    <col min="7" max="7" width="11.25390625" style="0" customWidth="1"/>
    <col min="8" max="8" width="11.00390625" style="0" customWidth="1"/>
    <col min="9" max="16" width="0" style="0" hidden="1" customWidth="1"/>
  </cols>
  <sheetData>
    <row r="1" spans="1:12" ht="21.75" customHeight="1">
      <c r="A1" s="1004" t="s">
        <v>140</v>
      </c>
      <c r="B1" s="1004"/>
      <c r="C1" s="1004"/>
      <c r="D1" s="1004"/>
      <c r="E1" s="1004"/>
      <c r="F1" s="1004"/>
      <c r="G1" s="1004"/>
      <c r="H1" s="1004"/>
      <c r="I1" s="1"/>
      <c r="L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234"/>
      <c r="K2" s="234"/>
      <c r="L2" s="1"/>
      <c r="M2" s="1"/>
    </row>
    <row r="3" spans="1:13" ht="13.5" thickBot="1">
      <c r="A3" s="7"/>
      <c r="B3" s="22"/>
      <c r="C3" s="8"/>
      <c r="D3" s="8"/>
      <c r="E3" s="8"/>
      <c r="F3" s="9"/>
      <c r="G3" s="9"/>
      <c r="H3" s="239" t="s">
        <v>68</v>
      </c>
      <c r="I3" s="8"/>
      <c r="J3" s="8"/>
      <c r="K3" s="9"/>
      <c r="L3" s="8"/>
      <c r="M3" s="9"/>
    </row>
    <row r="4" spans="1:16" ht="12.75">
      <c r="A4" s="152" t="s">
        <v>93</v>
      </c>
      <c r="B4" s="240" t="s">
        <v>0</v>
      </c>
      <c r="C4" s="241"/>
      <c r="D4" s="241"/>
      <c r="E4" s="241"/>
      <c r="F4" s="242"/>
      <c r="G4" s="242"/>
      <c r="H4" s="13"/>
      <c r="I4" s="1005" t="s">
        <v>9</v>
      </c>
      <c r="J4" s="1006"/>
      <c r="K4" s="1007"/>
      <c r="M4" s="999" t="s">
        <v>87</v>
      </c>
      <c r="N4" s="1001"/>
      <c r="O4" s="999" t="s">
        <v>88</v>
      </c>
      <c r="P4" s="1000"/>
    </row>
    <row r="5" spans="1:16" ht="13.5" thickBot="1">
      <c r="A5" s="233"/>
      <c r="B5" s="243" t="s">
        <v>3</v>
      </c>
      <c r="C5" s="244"/>
      <c r="D5" s="244"/>
      <c r="E5" s="244"/>
      <c r="F5" s="244"/>
      <c r="G5" s="245"/>
      <c r="H5" s="432"/>
      <c r="I5" s="1008" t="s">
        <v>89</v>
      </c>
      <c r="J5" s="1009"/>
      <c r="K5" s="1010"/>
      <c r="M5" s="1002" t="s">
        <v>89</v>
      </c>
      <c r="N5" s="1003"/>
      <c r="O5" s="1003"/>
      <c r="P5" s="276"/>
    </row>
    <row r="6" spans="2:16" ht="13.5" customHeight="1" thickBot="1">
      <c r="B6" s="1011" t="s">
        <v>94</v>
      </c>
      <c r="C6" s="1012"/>
      <c r="D6" s="1013"/>
      <c r="E6" s="1012" t="s">
        <v>95</v>
      </c>
      <c r="F6" s="1012"/>
      <c r="G6" s="1012"/>
      <c r="H6" s="433" t="s">
        <v>80</v>
      </c>
      <c r="I6" s="235" t="s">
        <v>81</v>
      </c>
      <c r="J6" s="280" t="s">
        <v>81</v>
      </c>
      <c r="K6" s="289" t="s">
        <v>80</v>
      </c>
      <c r="M6" s="262" t="s">
        <v>81</v>
      </c>
      <c r="N6" s="280" t="s">
        <v>81</v>
      </c>
      <c r="O6" s="262" t="s">
        <v>81</v>
      </c>
      <c r="P6" s="281" t="s">
        <v>81</v>
      </c>
    </row>
    <row r="7" spans="1:16" ht="13.5" thickBot="1">
      <c r="A7" s="327" t="s">
        <v>97</v>
      </c>
      <c r="B7" s="452" t="s">
        <v>1</v>
      </c>
      <c r="C7" s="453" t="s">
        <v>2</v>
      </c>
      <c r="D7" s="454" t="s">
        <v>5</v>
      </c>
      <c r="E7" s="455" t="s">
        <v>1</v>
      </c>
      <c r="F7" s="453" t="s">
        <v>2</v>
      </c>
      <c r="G7" s="453" t="s">
        <v>5</v>
      </c>
      <c r="H7" s="355" t="s">
        <v>96</v>
      </c>
      <c r="I7" s="290">
        <v>2000</v>
      </c>
      <c r="J7" s="278">
        <v>2001</v>
      </c>
      <c r="K7" s="291" t="s">
        <v>82</v>
      </c>
      <c r="M7" s="277">
        <v>2000</v>
      </c>
      <c r="N7" s="278">
        <v>2001</v>
      </c>
      <c r="O7" s="277">
        <v>2000</v>
      </c>
      <c r="P7" s="279">
        <v>2001</v>
      </c>
    </row>
    <row r="8" spans="1:16" ht="13.5" thickBot="1">
      <c r="A8" s="328" t="s">
        <v>104</v>
      </c>
      <c r="B8" s="16">
        <v>11101</v>
      </c>
      <c r="C8" s="10">
        <v>0</v>
      </c>
      <c r="D8" s="247">
        <f aca="true" t="shared" si="0" ref="D8:D15">SUM(B8:C8)</f>
        <v>11101</v>
      </c>
      <c r="E8" s="264">
        <v>10838</v>
      </c>
      <c r="F8" s="248">
        <v>0</v>
      </c>
      <c r="G8" s="249">
        <f>SUM(E8:F8)</f>
        <v>10838</v>
      </c>
      <c r="H8" s="434">
        <f>SUM(G8/D8)*100</f>
        <v>97.63084406810198</v>
      </c>
      <c r="I8" s="274">
        <v>95</v>
      </c>
      <c r="J8" s="18">
        <v>100</v>
      </c>
      <c r="K8" s="285">
        <f aca="true" t="shared" si="1" ref="K8:K15">IF(J8=0,0,J8/I8)*100</f>
        <v>105.26315789473684</v>
      </c>
      <c r="M8" s="282">
        <v>10</v>
      </c>
      <c r="N8" s="140">
        <v>5</v>
      </c>
      <c r="O8" s="282">
        <v>2</v>
      </c>
      <c r="P8" s="283">
        <v>3</v>
      </c>
    </row>
    <row r="9" spans="1:16" ht="13.5" thickBot="1">
      <c r="A9" s="19" t="s">
        <v>105</v>
      </c>
      <c r="B9" s="431">
        <v>16400</v>
      </c>
      <c r="C9" s="11">
        <v>0</v>
      </c>
      <c r="D9" s="251">
        <f t="shared" si="0"/>
        <v>16400</v>
      </c>
      <c r="E9" s="429">
        <v>16363</v>
      </c>
      <c r="F9" s="11">
        <v>0</v>
      </c>
      <c r="G9" s="252">
        <f>SUM(E9:F9)</f>
        <v>16363</v>
      </c>
      <c r="H9" s="434">
        <f aca="true" t="shared" si="2" ref="H9:H29">SUM(G9/D9)*100</f>
        <v>99.77439024390245</v>
      </c>
      <c r="I9" s="274"/>
      <c r="J9" s="18"/>
      <c r="K9" s="285">
        <f t="shared" si="1"/>
        <v>0</v>
      </c>
      <c r="M9" s="282"/>
      <c r="N9" s="140"/>
      <c r="O9" s="282"/>
      <c r="P9" s="283"/>
    </row>
    <row r="10" spans="1:16" ht="13.5" thickBot="1">
      <c r="A10" s="19" t="s">
        <v>106</v>
      </c>
      <c r="B10" s="6">
        <v>15642</v>
      </c>
      <c r="C10" s="11">
        <v>1652</v>
      </c>
      <c r="D10" s="251">
        <f t="shared" si="0"/>
        <v>17294</v>
      </c>
      <c r="E10" s="21">
        <v>15611</v>
      </c>
      <c r="F10" s="11">
        <v>950</v>
      </c>
      <c r="G10" s="252">
        <f aca="true" t="shared" si="3" ref="G10:G15">SUM(E10:F10)</f>
        <v>16561</v>
      </c>
      <c r="H10" s="434">
        <f t="shared" si="2"/>
        <v>95.7615357927605</v>
      </c>
      <c r="I10" s="274"/>
      <c r="J10" s="18"/>
      <c r="K10" s="285">
        <f t="shared" si="1"/>
        <v>0</v>
      </c>
      <c r="M10" s="282"/>
      <c r="N10" s="140"/>
      <c r="O10" s="282"/>
      <c r="P10" s="283"/>
    </row>
    <row r="11" spans="1:16" ht="13.5" thickBot="1">
      <c r="A11" s="369" t="s">
        <v>117</v>
      </c>
      <c r="B11" s="370">
        <f>SUM(B8:B10)</f>
        <v>43143</v>
      </c>
      <c r="C11" s="371">
        <f>SUM(C8:C10)</f>
        <v>1652</v>
      </c>
      <c r="D11" s="372">
        <f t="shared" si="0"/>
        <v>44795</v>
      </c>
      <c r="E11" s="447">
        <f>SUM(E8:E10)</f>
        <v>42812</v>
      </c>
      <c r="F11" s="371">
        <f>SUM(F8:F10)</f>
        <v>950</v>
      </c>
      <c r="G11" s="373">
        <f t="shared" si="3"/>
        <v>43762</v>
      </c>
      <c r="H11" s="456">
        <f t="shared" si="2"/>
        <v>97.69393905569818</v>
      </c>
      <c r="I11" s="274"/>
      <c r="J11" s="18"/>
      <c r="K11" s="285">
        <f t="shared" si="1"/>
        <v>0</v>
      </c>
      <c r="M11" s="282"/>
      <c r="N11" s="140"/>
      <c r="O11" s="282"/>
      <c r="P11" s="283"/>
    </row>
    <row r="12" spans="1:16" ht="13.5" thickBot="1">
      <c r="A12" s="375" t="s">
        <v>92</v>
      </c>
      <c r="B12" s="419"/>
      <c r="C12" s="420"/>
      <c r="D12" s="421"/>
      <c r="E12" s="451"/>
      <c r="F12" s="420"/>
      <c r="G12" s="422"/>
      <c r="H12" s="435"/>
      <c r="I12" s="274"/>
      <c r="J12" s="18"/>
      <c r="K12" s="285">
        <f t="shared" si="1"/>
        <v>0</v>
      </c>
      <c r="M12" s="284"/>
      <c r="N12" s="140"/>
      <c r="O12" s="282"/>
      <c r="P12" s="283"/>
    </row>
    <row r="13" spans="1:16" ht="13.5" thickBot="1">
      <c r="A13" s="24" t="s">
        <v>91</v>
      </c>
      <c r="B13" s="5">
        <v>50238</v>
      </c>
      <c r="C13" s="10">
        <v>2155</v>
      </c>
      <c r="D13" s="250">
        <f t="shared" si="0"/>
        <v>52393</v>
      </c>
      <c r="E13" s="448">
        <v>53167</v>
      </c>
      <c r="F13" s="10">
        <v>1229</v>
      </c>
      <c r="G13" s="374">
        <f t="shared" si="3"/>
        <v>54396</v>
      </c>
      <c r="H13" s="457">
        <f t="shared" si="2"/>
        <v>103.82302979405647</v>
      </c>
      <c r="I13" s="274"/>
      <c r="J13" s="18"/>
      <c r="K13" s="285">
        <f t="shared" si="1"/>
        <v>0</v>
      </c>
      <c r="M13" s="282"/>
      <c r="N13" s="140"/>
      <c r="O13" s="282"/>
      <c r="P13" s="283"/>
    </row>
    <row r="14" spans="1:16" ht="13.5" thickBot="1">
      <c r="A14" s="19" t="s">
        <v>107</v>
      </c>
      <c r="B14" s="431">
        <v>19244</v>
      </c>
      <c r="C14" s="11">
        <v>0</v>
      </c>
      <c r="D14" s="251">
        <f t="shared" si="0"/>
        <v>19244</v>
      </c>
      <c r="E14" s="429">
        <v>19024</v>
      </c>
      <c r="F14" s="11">
        <v>0</v>
      </c>
      <c r="G14" s="252">
        <f t="shared" si="3"/>
        <v>19024</v>
      </c>
      <c r="H14" s="434">
        <f t="shared" si="2"/>
        <v>98.85678653086676</v>
      </c>
      <c r="I14" s="274"/>
      <c r="J14" s="18"/>
      <c r="K14" s="285">
        <f t="shared" si="1"/>
        <v>0</v>
      </c>
      <c r="M14" s="282"/>
      <c r="N14" s="140"/>
      <c r="O14" s="282"/>
      <c r="P14" s="283"/>
    </row>
    <row r="15" spans="1:16" ht="13.5" thickBot="1">
      <c r="A15" s="19" t="s">
        <v>108</v>
      </c>
      <c r="B15" s="6">
        <v>13022</v>
      </c>
      <c r="C15" s="11">
        <v>0</v>
      </c>
      <c r="D15" s="251">
        <f t="shared" si="0"/>
        <v>13022</v>
      </c>
      <c r="E15" s="21">
        <v>12733</v>
      </c>
      <c r="F15" s="11">
        <v>0</v>
      </c>
      <c r="G15" s="252">
        <f t="shared" si="3"/>
        <v>12733</v>
      </c>
      <c r="H15" s="434">
        <f t="shared" si="2"/>
        <v>97.78067885117493</v>
      </c>
      <c r="I15" s="275"/>
      <c r="J15" s="18"/>
      <c r="K15" s="285">
        <f t="shared" si="1"/>
        <v>0</v>
      </c>
      <c r="M15" s="282"/>
      <c r="N15" s="140"/>
      <c r="O15" s="282"/>
      <c r="P15" s="283"/>
    </row>
    <row r="16" spans="1:16" ht="13.5" thickBot="1">
      <c r="A16" s="369" t="s">
        <v>119</v>
      </c>
      <c r="B16" s="370">
        <f aca="true" t="shared" si="4" ref="B16:G16">SUM(B13:B15)</f>
        <v>82504</v>
      </c>
      <c r="C16" s="371">
        <f t="shared" si="4"/>
        <v>2155</v>
      </c>
      <c r="D16" s="372">
        <f t="shared" si="4"/>
        <v>84659</v>
      </c>
      <c r="E16" s="447">
        <f t="shared" si="4"/>
        <v>84924</v>
      </c>
      <c r="F16" s="371">
        <f t="shared" si="4"/>
        <v>1229</v>
      </c>
      <c r="G16" s="373">
        <f t="shared" si="4"/>
        <v>86153</v>
      </c>
      <c r="H16" s="456">
        <f t="shared" si="2"/>
        <v>101.76472672722332</v>
      </c>
      <c r="I16" s="275"/>
      <c r="J16" s="18"/>
      <c r="K16" s="285"/>
      <c r="M16" s="282"/>
      <c r="N16" s="140"/>
      <c r="O16" s="282"/>
      <c r="P16" s="283"/>
    </row>
    <row r="17" spans="1:16" ht="13.5" thickBot="1">
      <c r="A17" s="375" t="s">
        <v>101</v>
      </c>
      <c r="B17" s="419"/>
      <c r="C17" s="420"/>
      <c r="D17" s="421"/>
      <c r="E17" s="451"/>
      <c r="F17" s="420"/>
      <c r="G17" s="422"/>
      <c r="H17" s="435"/>
      <c r="I17" s="275"/>
      <c r="J17" s="18"/>
      <c r="K17" s="285"/>
      <c r="M17" s="282"/>
      <c r="N17" s="140"/>
      <c r="O17" s="282"/>
      <c r="P17" s="283"/>
    </row>
    <row r="18" spans="1:16" ht="13.5" thickBot="1">
      <c r="A18" s="24" t="s">
        <v>109</v>
      </c>
      <c r="B18" s="5">
        <v>11694</v>
      </c>
      <c r="C18" s="10">
        <v>0</v>
      </c>
      <c r="D18" s="250">
        <f>SUM(B18:C18)</f>
        <v>11694</v>
      </c>
      <c r="E18" s="448">
        <v>12614</v>
      </c>
      <c r="F18" s="10">
        <v>0</v>
      </c>
      <c r="G18" s="374">
        <f>SUM(E18:F18)</f>
        <v>12614</v>
      </c>
      <c r="H18" s="457">
        <f t="shared" si="2"/>
        <v>107.86728236702584</v>
      </c>
      <c r="I18" s="275"/>
      <c r="J18" s="18"/>
      <c r="K18" s="285"/>
      <c r="M18" s="282"/>
      <c r="N18" s="140"/>
      <c r="O18" s="282"/>
      <c r="P18" s="283"/>
    </row>
    <row r="19" spans="1:16" ht="13.5" thickBot="1">
      <c r="A19" s="19" t="s">
        <v>110</v>
      </c>
      <c r="B19" s="431">
        <v>17849</v>
      </c>
      <c r="C19" s="11">
        <v>0</v>
      </c>
      <c r="D19" s="372">
        <f>SUM(B19:C19)</f>
        <v>17849</v>
      </c>
      <c r="E19" s="429">
        <v>20336</v>
      </c>
      <c r="F19" s="11">
        <v>0</v>
      </c>
      <c r="G19" s="374">
        <f aca="true" t="shared" si="5" ref="G19:G24">SUM(E19:F19)</f>
        <v>20336</v>
      </c>
      <c r="H19" s="434">
        <f t="shared" si="2"/>
        <v>113.93355370048744</v>
      </c>
      <c r="I19" s="275"/>
      <c r="J19" s="18"/>
      <c r="K19" s="285"/>
      <c r="M19" s="282"/>
      <c r="N19" s="140"/>
      <c r="O19" s="282"/>
      <c r="P19" s="283"/>
    </row>
    <row r="20" spans="1:16" ht="13.5" thickBot="1">
      <c r="A20" s="19" t="s">
        <v>111</v>
      </c>
      <c r="B20" s="431">
        <v>6466</v>
      </c>
      <c r="C20" s="11">
        <v>0</v>
      </c>
      <c r="D20" s="430">
        <f>SUM(B20)</f>
        <v>6466</v>
      </c>
      <c r="E20" s="429">
        <v>6601</v>
      </c>
      <c r="F20" s="11">
        <v>0</v>
      </c>
      <c r="G20" s="374">
        <f t="shared" si="5"/>
        <v>6601</v>
      </c>
      <c r="H20" s="434">
        <f t="shared" si="2"/>
        <v>102.08784410763995</v>
      </c>
      <c r="I20" s="275"/>
      <c r="J20" s="18"/>
      <c r="K20" s="285"/>
      <c r="M20" s="282"/>
      <c r="N20" s="140"/>
      <c r="O20" s="282"/>
      <c r="P20" s="283"/>
    </row>
    <row r="21" spans="1:16" ht="13.5" thickBot="1">
      <c r="A21" s="19" t="s">
        <v>112</v>
      </c>
      <c r="B21" s="500">
        <v>10220</v>
      </c>
      <c r="C21" s="11">
        <v>0</v>
      </c>
      <c r="D21" s="250">
        <f>SUM(B21)</f>
        <v>10220</v>
      </c>
      <c r="E21" s="481">
        <v>11582</v>
      </c>
      <c r="F21" s="11">
        <v>0</v>
      </c>
      <c r="G21" s="374">
        <f t="shared" si="5"/>
        <v>11582</v>
      </c>
      <c r="H21" s="434">
        <f t="shared" si="2"/>
        <v>113.32681017612525</v>
      </c>
      <c r="I21" s="275"/>
      <c r="J21" s="18"/>
      <c r="K21" s="285"/>
      <c r="M21" s="282"/>
      <c r="N21" s="140"/>
      <c r="O21" s="282"/>
      <c r="P21" s="283"/>
    </row>
    <row r="22" spans="1:16" ht="13.5" thickBot="1">
      <c r="A22" s="19" t="s">
        <v>113</v>
      </c>
      <c r="B22" s="431">
        <v>9875</v>
      </c>
      <c r="C22" s="11">
        <v>0</v>
      </c>
      <c r="D22" s="251">
        <f>SUM(B22)</f>
        <v>9875</v>
      </c>
      <c r="E22" s="429">
        <v>10595</v>
      </c>
      <c r="F22" s="11">
        <v>0</v>
      </c>
      <c r="G22" s="374">
        <f t="shared" si="5"/>
        <v>10595</v>
      </c>
      <c r="H22" s="434">
        <f t="shared" si="2"/>
        <v>107.29113924050633</v>
      </c>
      <c r="I22" s="275"/>
      <c r="J22" s="18"/>
      <c r="K22" s="285"/>
      <c r="M22" s="282"/>
      <c r="N22" s="140"/>
      <c r="O22" s="282"/>
      <c r="P22" s="283"/>
    </row>
    <row r="23" spans="1:16" ht="13.5" thickBot="1">
      <c r="A23" s="19" t="s">
        <v>52</v>
      </c>
      <c r="B23" s="5">
        <v>29121</v>
      </c>
      <c r="C23" s="11">
        <v>566</v>
      </c>
      <c r="D23" s="251">
        <v>29687</v>
      </c>
      <c r="E23" s="448">
        <v>31058</v>
      </c>
      <c r="F23" s="11">
        <v>540</v>
      </c>
      <c r="G23" s="374">
        <f t="shared" si="5"/>
        <v>31598</v>
      </c>
      <c r="H23" s="434">
        <f t="shared" si="2"/>
        <v>106.4371610469229</v>
      </c>
      <c r="I23" s="275"/>
      <c r="J23" s="18"/>
      <c r="K23" s="285"/>
      <c r="M23" s="282"/>
      <c r="N23" s="140"/>
      <c r="O23" s="282"/>
      <c r="P23" s="283"/>
    </row>
    <row r="24" spans="1:16" ht="13.5" thickBot="1">
      <c r="A24" s="369" t="s">
        <v>121</v>
      </c>
      <c r="B24" s="370">
        <f>SUM(B18:B23)</f>
        <v>85225</v>
      </c>
      <c r="C24" s="371">
        <f>SUM(C18:C23)</f>
        <v>566</v>
      </c>
      <c r="D24" s="372">
        <f>SUM(D18:D23)</f>
        <v>85791</v>
      </c>
      <c r="E24" s="447">
        <f>SUM(E18:E23)</f>
        <v>92786</v>
      </c>
      <c r="F24" s="371">
        <f>SUM(F18:F23)</f>
        <v>540</v>
      </c>
      <c r="G24" s="374">
        <f t="shared" si="5"/>
        <v>93326</v>
      </c>
      <c r="H24" s="434">
        <f t="shared" si="2"/>
        <v>108.78297257288061</v>
      </c>
      <c r="I24" s="275"/>
      <c r="J24" s="18"/>
      <c r="K24" s="285"/>
      <c r="M24" s="282"/>
      <c r="N24" s="140"/>
      <c r="O24" s="282"/>
      <c r="P24" s="283"/>
    </row>
    <row r="25" spans="1:16" ht="13.5" thickBot="1">
      <c r="A25" s="375" t="s">
        <v>126</v>
      </c>
      <c r="B25" s="419"/>
      <c r="C25" s="420"/>
      <c r="D25" s="421"/>
      <c r="E25" s="451"/>
      <c r="F25" s="420"/>
      <c r="G25" s="422"/>
      <c r="H25" s="435"/>
      <c r="I25" s="275"/>
      <c r="J25" s="18"/>
      <c r="K25" s="285"/>
      <c r="M25" s="282"/>
      <c r="N25" s="140"/>
      <c r="O25" s="282"/>
      <c r="P25" s="283"/>
    </row>
    <row r="26" spans="1:16" ht="13.5" thickBot="1">
      <c r="A26" s="498" t="s">
        <v>123</v>
      </c>
      <c r="B26" s="368">
        <v>138939</v>
      </c>
      <c r="C26" s="10">
        <v>0</v>
      </c>
      <c r="D26" s="250">
        <f>SUM(B26:C26)</f>
        <v>138939</v>
      </c>
      <c r="E26" s="368">
        <v>154242</v>
      </c>
      <c r="F26" s="10">
        <v>0</v>
      </c>
      <c r="G26" s="374">
        <f>SUM(E26:F26)</f>
        <v>154242</v>
      </c>
      <c r="H26" s="434">
        <f t="shared" si="2"/>
        <v>111.01418608166173</v>
      </c>
      <c r="I26" s="275"/>
      <c r="J26" s="18"/>
      <c r="K26" s="285"/>
      <c r="M26" s="282"/>
      <c r="N26" s="140"/>
      <c r="O26" s="282"/>
      <c r="P26" s="283"/>
    </row>
    <row r="27" spans="1:16" ht="13.5" thickBot="1">
      <c r="A27" s="12" t="s">
        <v>124</v>
      </c>
      <c r="B27" s="496">
        <v>85256</v>
      </c>
      <c r="C27" s="496">
        <v>540</v>
      </c>
      <c r="D27" s="497">
        <f>SUM(B27:C27)</f>
        <v>85796</v>
      </c>
      <c r="E27" s="6">
        <v>86109</v>
      </c>
      <c r="F27" s="11">
        <v>499</v>
      </c>
      <c r="G27" s="251">
        <f>SUM(E27:F27)</f>
        <v>86608</v>
      </c>
      <c r="H27" s="434">
        <f t="shared" si="2"/>
        <v>100.9464310690475</v>
      </c>
      <c r="I27" s="275"/>
      <c r="J27" s="18"/>
      <c r="K27" s="285"/>
      <c r="M27" s="282"/>
      <c r="N27" s="140"/>
      <c r="O27" s="282"/>
      <c r="P27" s="283"/>
    </row>
    <row r="28" spans="1:16" ht="13.5" thickBot="1">
      <c r="A28" s="499" t="s">
        <v>125</v>
      </c>
      <c r="B28" s="501">
        <f aca="true" t="shared" si="6" ref="B28:G28">SUM(B26:B27)</f>
        <v>224195</v>
      </c>
      <c r="C28" s="371">
        <f t="shared" si="6"/>
        <v>540</v>
      </c>
      <c r="D28" s="372">
        <f t="shared" si="6"/>
        <v>224735</v>
      </c>
      <c r="E28" s="501">
        <f t="shared" si="6"/>
        <v>240351</v>
      </c>
      <c r="F28" s="371">
        <f t="shared" si="6"/>
        <v>499</v>
      </c>
      <c r="G28" s="373">
        <f t="shared" si="6"/>
        <v>240850</v>
      </c>
      <c r="H28" s="434">
        <f t="shared" si="2"/>
        <v>107.17066767526198</v>
      </c>
      <c r="I28" s="275"/>
      <c r="J28" s="18"/>
      <c r="K28" s="285"/>
      <c r="M28" s="282"/>
      <c r="N28" s="140"/>
      <c r="O28" s="282"/>
      <c r="P28" s="283"/>
    </row>
    <row r="29" spans="1:16" s="200" customFormat="1" ht="13.5" thickBot="1">
      <c r="A29" s="253" t="s">
        <v>58</v>
      </c>
      <c r="B29" s="480">
        <f>SUM(B8:B28)</f>
        <v>870134</v>
      </c>
      <c r="C29" s="479">
        <f>SUM(C8:C28)</f>
        <v>9826</v>
      </c>
      <c r="D29" s="502">
        <f>SUM(B29:C29)</f>
        <v>879960</v>
      </c>
      <c r="E29" s="478">
        <f>SUM(E8:E28)</f>
        <v>921746</v>
      </c>
      <c r="F29" s="479">
        <f>SUM(F8:F28)</f>
        <v>6436</v>
      </c>
      <c r="G29" s="503">
        <f>SUM(E29:F29)</f>
        <v>928182</v>
      </c>
      <c r="H29" s="434">
        <f t="shared" si="2"/>
        <v>105.4800218191736</v>
      </c>
      <c r="I29" s="286">
        <f>SUM(I8:I28)</f>
        <v>95</v>
      </c>
      <c r="J29" s="287">
        <f>SUM(J8:J28)</f>
        <v>100</v>
      </c>
      <c r="K29" s="288">
        <f>IF(J29=0,0,J29/I29)*100</f>
        <v>105.26315789473684</v>
      </c>
      <c r="M29" s="293">
        <f>SUM(M8:M28)</f>
        <v>10</v>
      </c>
      <c r="N29" s="292">
        <f>SUM(N8:N28)</f>
        <v>5</v>
      </c>
      <c r="O29" s="293">
        <f>SUM(O8:O28)</f>
        <v>2</v>
      </c>
      <c r="P29" s="294">
        <f>SUM(P8:P28)</f>
        <v>3</v>
      </c>
    </row>
    <row r="30" spans="1:11" s="200" customFormat="1" ht="12.75">
      <c r="A30" s="254"/>
      <c r="B30" s="255"/>
      <c r="C30" s="255"/>
      <c r="D30" s="256"/>
      <c r="E30" s="255"/>
      <c r="F30" s="255"/>
      <c r="G30" s="255"/>
      <c r="H30" s="257"/>
      <c r="I30" s="18"/>
      <c r="J30" s="18"/>
      <c r="K30" s="265"/>
    </row>
    <row r="32" ht="12.75">
      <c r="A32" t="s">
        <v>128</v>
      </c>
    </row>
    <row r="33" ht="12.75">
      <c r="A33" t="s">
        <v>129</v>
      </c>
    </row>
    <row r="34" ht="91.5" customHeight="1"/>
  </sheetData>
  <mergeCells count="8">
    <mergeCell ref="B6:D6"/>
    <mergeCell ref="E6:G6"/>
    <mergeCell ref="O4:P4"/>
    <mergeCell ref="M4:N4"/>
    <mergeCell ref="M5:O5"/>
    <mergeCell ref="A1:H1"/>
    <mergeCell ref="I4:K4"/>
    <mergeCell ref="I5:K5"/>
  </mergeCells>
  <printOptions horizontalCentered="1" verticalCentered="1"/>
  <pageMargins left="0.3937007874015748" right="0.3937007874015748" top="0.52" bottom="0.7086614173228347" header="0.2755905511811024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tabSelected="1" view="pageBreakPreview" zoomScaleSheetLayoutView="100" workbookViewId="0" topLeftCell="F1">
      <pane xSplit="11745" topLeftCell="J6" activePane="topLeft" state="split"/>
      <selection pane="topLeft" activeCell="I32" sqref="I32"/>
      <selection pane="topRight" activeCell="J112" sqref="J112"/>
    </sheetView>
  </sheetViews>
  <sheetFormatPr defaultColWidth="9.00390625" defaultRowHeight="12.75"/>
  <cols>
    <col min="1" max="1" width="30.25390625" style="0" customWidth="1"/>
    <col min="2" max="2" width="12.625" style="0" customWidth="1"/>
    <col min="3" max="3" width="6.875" style="0" customWidth="1"/>
    <col min="4" max="4" width="10.75390625" style="0" customWidth="1"/>
    <col min="5" max="5" width="12.25390625" style="0" customWidth="1"/>
    <col min="6" max="6" width="7.625" style="0" customWidth="1"/>
    <col min="7" max="7" width="8.25390625" style="0" customWidth="1"/>
    <col min="8" max="8" width="9.875" style="0" customWidth="1"/>
    <col min="9" max="10" width="9.75390625" style="0" customWidth="1"/>
    <col min="11" max="11" width="8.25390625" style="0" customWidth="1"/>
    <col min="12" max="12" width="11.375" style="0" customWidth="1"/>
    <col min="13" max="13" width="10.75390625" style="0" customWidth="1"/>
    <col min="14" max="14" width="10.375" style="0" customWidth="1"/>
    <col min="15" max="15" width="8.75390625" style="0" customWidth="1"/>
    <col min="16" max="16" width="11.375" style="0" customWidth="1"/>
  </cols>
  <sheetData>
    <row r="1" ht="12.75">
      <c r="O1" s="109" t="s">
        <v>207</v>
      </c>
    </row>
    <row r="2" ht="12.75">
      <c r="O2" s="109" t="s">
        <v>197</v>
      </c>
    </row>
    <row r="3" spans="1:16" ht="18">
      <c r="A3" s="1004" t="s">
        <v>158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</row>
    <row r="4" spans="4:11" ht="12.75">
      <c r="D4" s="260"/>
      <c r="G4" s="260"/>
      <c r="H4" s="260"/>
      <c r="K4" s="260"/>
    </row>
    <row r="5" spans="1:16" ht="13.5" thickBot="1">
      <c r="A5" s="2"/>
      <c r="B5" s="2"/>
      <c r="C5" s="3"/>
      <c r="D5" s="261"/>
      <c r="E5" s="3"/>
      <c r="F5" s="3"/>
      <c r="G5" s="261"/>
      <c r="H5" s="261"/>
      <c r="I5" s="3"/>
      <c r="J5" s="3"/>
      <c r="K5" s="261"/>
      <c r="P5" s="963" t="s">
        <v>14</v>
      </c>
    </row>
    <row r="6" spans="1:16" ht="12.75" customHeight="1">
      <c r="A6" s="1020" t="s">
        <v>156</v>
      </c>
      <c r="B6" s="1014" t="s">
        <v>6</v>
      </c>
      <c r="C6" s="1015"/>
      <c r="D6" s="1015"/>
      <c r="E6" s="1015"/>
      <c r="F6" s="1015"/>
      <c r="G6" s="1015"/>
      <c r="H6" s="1016"/>
      <c r="I6" s="1017" t="s">
        <v>7</v>
      </c>
      <c r="J6" s="1018"/>
      <c r="K6" s="1019"/>
      <c r="L6" s="1017" t="s">
        <v>8</v>
      </c>
      <c r="M6" s="1018"/>
      <c r="N6" s="1018"/>
      <c r="O6" s="1018"/>
      <c r="P6" s="1019"/>
    </row>
    <row r="7" spans="1:16" ht="12.75" customHeight="1">
      <c r="A7" s="1021"/>
      <c r="B7" s="1031" t="s">
        <v>3</v>
      </c>
      <c r="C7" s="1032"/>
      <c r="D7" s="1032"/>
      <c r="E7" s="1032"/>
      <c r="F7" s="1032"/>
      <c r="G7" s="1032"/>
      <c r="H7" s="1033"/>
      <c r="I7" s="1027" t="s">
        <v>3</v>
      </c>
      <c r="J7" s="1028"/>
      <c r="K7" s="1029"/>
      <c r="L7" s="1027" t="s">
        <v>3</v>
      </c>
      <c r="M7" s="1028"/>
      <c r="N7" s="1028"/>
      <c r="O7" s="1028"/>
      <c r="P7" s="1029"/>
    </row>
    <row r="8" spans="1:16" ht="12.75" customHeight="1" thickBot="1">
      <c r="A8" s="1021"/>
      <c r="B8" s="987" t="s">
        <v>95</v>
      </c>
      <c r="C8" s="988"/>
      <c r="D8" s="988"/>
      <c r="E8" s="989" t="s">
        <v>159</v>
      </c>
      <c r="F8" s="990"/>
      <c r="G8" s="991"/>
      <c r="H8" s="476" t="s">
        <v>80</v>
      </c>
      <c r="I8" s="1025" t="s">
        <v>81</v>
      </c>
      <c r="J8" s="1026"/>
      <c r="K8" s="552" t="s">
        <v>80</v>
      </c>
      <c r="L8" s="992" t="s">
        <v>95</v>
      </c>
      <c r="M8" s="993"/>
      <c r="N8" s="1023" t="s">
        <v>159</v>
      </c>
      <c r="O8" s="1024"/>
      <c r="P8" s="531" t="s">
        <v>80</v>
      </c>
    </row>
    <row r="9" spans="1:16" ht="13.5" thickBot="1">
      <c r="A9" s="1022"/>
      <c r="B9" s="569" t="s">
        <v>1</v>
      </c>
      <c r="C9" s="570" t="s">
        <v>2</v>
      </c>
      <c r="D9" s="572" t="s">
        <v>58</v>
      </c>
      <c r="E9" s="789" t="s">
        <v>1</v>
      </c>
      <c r="F9" s="571" t="s">
        <v>2</v>
      </c>
      <c r="G9" s="790" t="s">
        <v>58</v>
      </c>
      <c r="H9" s="573" t="s">
        <v>160</v>
      </c>
      <c r="I9" s="574">
        <v>2003</v>
      </c>
      <c r="J9" s="575">
        <v>2004</v>
      </c>
      <c r="K9" s="576" t="s">
        <v>160</v>
      </c>
      <c r="L9" s="569" t="s">
        <v>1</v>
      </c>
      <c r="M9" s="570" t="s">
        <v>2</v>
      </c>
      <c r="N9" s="570" t="s">
        <v>1</v>
      </c>
      <c r="O9" s="571" t="s">
        <v>2</v>
      </c>
      <c r="P9" s="573" t="s">
        <v>160</v>
      </c>
    </row>
    <row r="10" spans="1:16" s="238" customFormat="1" ht="12.75">
      <c r="A10" s="1040" t="s">
        <v>97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1030"/>
    </row>
    <row r="11" spans="1:16" s="238" customFormat="1" ht="12.75">
      <c r="A11" s="328" t="s">
        <v>104</v>
      </c>
      <c r="B11" s="5">
        <v>11780</v>
      </c>
      <c r="C11" s="448">
        <v>0</v>
      </c>
      <c r="D11" s="374">
        <f aca="true" t="shared" si="0" ref="D11:D16">SUM(B11:C11)</f>
        <v>11780</v>
      </c>
      <c r="E11" s="6">
        <v>11113</v>
      </c>
      <c r="F11" s="448">
        <v>0</v>
      </c>
      <c r="G11" s="374">
        <f aca="true" t="shared" si="1" ref="G11:G16">SUM(E11:F11)</f>
        <v>11113</v>
      </c>
      <c r="H11" s="450">
        <f aca="true" t="shared" si="2" ref="H11:H16">IF(G11=0,0,G11/D11)*100</f>
        <v>94.33786078098471</v>
      </c>
      <c r="I11" s="5">
        <v>7500</v>
      </c>
      <c r="J11" s="449">
        <v>6908</v>
      </c>
      <c r="K11" s="450">
        <f aca="true" t="shared" si="3" ref="K11:K16">IF(J11=0,0,J11/I11)*100</f>
        <v>92.10666666666667</v>
      </c>
      <c r="L11" s="5">
        <v>4280</v>
      </c>
      <c r="M11" s="448">
        <v>0</v>
      </c>
      <c r="N11" s="448">
        <f>SUM(E11-J11)</f>
        <v>4205</v>
      </c>
      <c r="O11" s="10">
        <v>0</v>
      </c>
      <c r="P11" s="450">
        <f aca="true" t="shared" si="4" ref="P11:P16">(N11+O11)/(L11+M11)*100</f>
        <v>98.24766355140187</v>
      </c>
    </row>
    <row r="12" spans="1:16" s="238" customFormat="1" ht="12.75">
      <c r="A12" s="19" t="s">
        <v>105</v>
      </c>
      <c r="B12" s="431">
        <v>16476</v>
      </c>
      <c r="C12" s="21">
        <v>0</v>
      </c>
      <c r="D12" s="252">
        <f t="shared" si="0"/>
        <v>16476</v>
      </c>
      <c r="E12" s="475">
        <v>16891</v>
      </c>
      <c r="F12" s="21">
        <v>0</v>
      </c>
      <c r="G12" s="252">
        <f t="shared" si="1"/>
        <v>16891</v>
      </c>
      <c r="H12" s="530">
        <f t="shared" si="2"/>
        <v>102.51881524641904</v>
      </c>
      <c r="I12" s="415">
        <v>11685</v>
      </c>
      <c r="J12" s="549">
        <v>12050</v>
      </c>
      <c r="K12" s="530">
        <f t="shared" si="3"/>
        <v>103.12366281557553</v>
      </c>
      <c r="L12" s="6">
        <v>4791</v>
      </c>
      <c r="M12" s="21">
        <v>0</v>
      </c>
      <c r="N12" s="448">
        <f>SUM(E12-J12)</f>
        <v>4841</v>
      </c>
      <c r="O12" s="11">
        <v>0</v>
      </c>
      <c r="P12" s="530">
        <f t="shared" si="4"/>
        <v>101.04362346065538</v>
      </c>
    </row>
    <row r="13" spans="1:16" s="238" customFormat="1" ht="12.75">
      <c r="A13" s="646" t="s">
        <v>106</v>
      </c>
      <c r="B13" s="370">
        <v>15595</v>
      </c>
      <c r="C13" s="447">
        <v>1169</v>
      </c>
      <c r="D13" s="373">
        <f t="shared" si="0"/>
        <v>16764</v>
      </c>
      <c r="E13" s="370">
        <v>16209</v>
      </c>
      <c r="F13" s="447">
        <v>627</v>
      </c>
      <c r="G13" s="373">
        <f t="shared" si="1"/>
        <v>16836</v>
      </c>
      <c r="H13" s="647">
        <f t="shared" si="2"/>
        <v>100.42949176807446</v>
      </c>
      <c r="I13" s="370">
        <v>10090</v>
      </c>
      <c r="J13" s="648">
        <v>10610</v>
      </c>
      <c r="K13" s="647">
        <f t="shared" si="3"/>
        <v>105.15361744301288</v>
      </c>
      <c r="L13" s="370">
        <v>5505</v>
      </c>
      <c r="M13" s="447">
        <v>1169</v>
      </c>
      <c r="N13" s="645">
        <f>SUM(E13-J13)</f>
        <v>5599</v>
      </c>
      <c r="O13" s="371">
        <v>627</v>
      </c>
      <c r="P13" s="647">
        <f>(N13+O13)/(L13+M13)*100</f>
        <v>93.28738387773448</v>
      </c>
    </row>
    <row r="14" spans="1:16" s="238" customFormat="1" ht="12.75">
      <c r="A14" s="19" t="s">
        <v>167</v>
      </c>
      <c r="B14" s="6">
        <v>0</v>
      </c>
      <c r="C14" s="21">
        <v>0</v>
      </c>
      <c r="D14" s="373">
        <f t="shared" si="0"/>
        <v>0</v>
      </c>
      <c r="E14" s="6">
        <v>15459</v>
      </c>
      <c r="F14" s="21">
        <v>0</v>
      </c>
      <c r="G14" s="373">
        <f t="shared" si="1"/>
        <v>15459</v>
      </c>
      <c r="H14" s="647">
        <v>0</v>
      </c>
      <c r="I14" s="6">
        <v>0</v>
      </c>
      <c r="J14" s="20">
        <v>9246</v>
      </c>
      <c r="K14" s="647">
        <v>0</v>
      </c>
      <c r="L14" s="6">
        <v>0</v>
      </c>
      <c r="M14" s="21">
        <v>0</v>
      </c>
      <c r="N14" s="21">
        <f>SUM(E14-J14)</f>
        <v>6213</v>
      </c>
      <c r="O14" s="11">
        <v>0</v>
      </c>
      <c r="P14" s="647">
        <v>0</v>
      </c>
    </row>
    <row r="15" spans="1:16" s="238" customFormat="1" ht="13.5" thickBot="1">
      <c r="A15" s="577" t="s">
        <v>168</v>
      </c>
      <c r="B15" s="578">
        <v>0</v>
      </c>
      <c r="C15" s="579">
        <v>0</v>
      </c>
      <c r="D15" s="580">
        <f t="shared" si="0"/>
        <v>0</v>
      </c>
      <c r="E15" s="578">
        <v>18987</v>
      </c>
      <c r="F15" s="579">
        <v>0</v>
      </c>
      <c r="G15" s="580">
        <f t="shared" si="1"/>
        <v>18987</v>
      </c>
      <c r="H15" s="581">
        <v>0</v>
      </c>
      <c r="I15" s="578">
        <v>0</v>
      </c>
      <c r="J15" s="582">
        <v>12100</v>
      </c>
      <c r="K15" s="581">
        <v>0</v>
      </c>
      <c r="L15" s="578">
        <v>0</v>
      </c>
      <c r="M15" s="579">
        <v>0</v>
      </c>
      <c r="N15" s="579">
        <f>SUM(E15-J15)</f>
        <v>6887</v>
      </c>
      <c r="O15" s="583">
        <v>0</v>
      </c>
      <c r="P15" s="581">
        <v>0</v>
      </c>
    </row>
    <row r="16" spans="1:16" s="238" customFormat="1" ht="14.25" thickBot="1" thickTop="1">
      <c r="A16" s="843" t="s">
        <v>117</v>
      </c>
      <c r="B16" s="621">
        <f>SUM(B11:B15)</f>
        <v>43851</v>
      </c>
      <c r="C16" s="621">
        <f>SUM(C11:C15)</f>
        <v>1169</v>
      </c>
      <c r="D16" s="801">
        <f t="shared" si="0"/>
        <v>45020</v>
      </c>
      <c r="E16" s="621">
        <f>SUM(E11:E15)</f>
        <v>78659</v>
      </c>
      <c r="F16" s="622">
        <f>SUM(F11:F15)</f>
        <v>627</v>
      </c>
      <c r="G16" s="801">
        <f t="shared" si="1"/>
        <v>79286</v>
      </c>
      <c r="H16" s="844">
        <f t="shared" si="2"/>
        <v>176.11283873833852</v>
      </c>
      <c r="I16" s="845">
        <f>SUM(I11:I15)</f>
        <v>29275</v>
      </c>
      <c r="J16" s="655">
        <f>SUM(J11:J15)</f>
        <v>50914</v>
      </c>
      <c r="K16" s="844">
        <f t="shared" si="3"/>
        <v>173.91631084543127</v>
      </c>
      <c r="L16" s="845">
        <f>SUM(B16-I16)</f>
        <v>14576</v>
      </c>
      <c r="M16" s="622">
        <f>SUM(M11:M15)</f>
        <v>1169</v>
      </c>
      <c r="N16" s="622">
        <f>SUM(N11:N15)</f>
        <v>27745</v>
      </c>
      <c r="O16" s="846">
        <f>SUM(O11:O15)</f>
        <v>627</v>
      </c>
      <c r="P16" s="844">
        <f t="shared" si="4"/>
        <v>180.19688790092093</v>
      </c>
    </row>
    <row r="17" spans="1:16" s="238" customFormat="1" ht="12.75">
      <c r="A17" s="1040" t="s">
        <v>92</v>
      </c>
      <c r="B17" s="996"/>
      <c r="C17" s="996"/>
      <c r="D17" s="996"/>
      <c r="E17" s="996"/>
      <c r="F17" s="996"/>
      <c r="G17" s="996"/>
      <c r="H17" s="996"/>
      <c r="I17" s="996"/>
      <c r="J17" s="996"/>
      <c r="K17" s="996"/>
      <c r="L17" s="996"/>
      <c r="M17" s="996"/>
      <c r="N17" s="996"/>
      <c r="O17" s="996"/>
      <c r="P17" s="1030"/>
    </row>
    <row r="18" spans="1:16" s="238" customFormat="1" ht="12.75">
      <c r="A18" s="24" t="s">
        <v>91</v>
      </c>
      <c r="B18" s="5">
        <v>52907</v>
      </c>
      <c r="C18" s="448">
        <v>1635</v>
      </c>
      <c r="D18" s="374">
        <f>SUM(B18:C18)</f>
        <v>54542</v>
      </c>
      <c r="E18" s="5">
        <v>52954</v>
      </c>
      <c r="F18" s="448">
        <v>1686</v>
      </c>
      <c r="G18" s="374">
        <f>SUM(E18:F18)</f>
        <v>54640</v>
      </c>
      <c r="H18" s="450">
        <f>IF(G18=0,0,G18/D18)*100</f>
        <v>100.17967804627625</v>
      </c>
      <c r="I18" s="5">
        <v>46220</v>
      </c>
      <c r="J18" s="449">
        <v>46035</v>
      </c>
      <c r="K18" s="450">
        <f>IF(J18=0,0,J18/I18)*100</f>
        <v>99.59974037213327</v>
      </c>
      <c r="L18" s="5">
        <f>SUM(D18-C18-I18)</f>
        <v>6687</v>
      </c>
      <c r="M18" s="448">
        <v>1635</v>
      </c>
      <c r="N18" s="448">
        <f>SUM(E18-J18)</f>
        <v>6919</v>
      </c>
      <c r="O18" s="10">
        <v>1686</v>
      </c>
      <c r="P18" s="450">
        <f>(N18+O18)/(L18+M18)*100</f>
        <v>103.40062484979573</v>
      </c>
    </row>
    <row r="19" spans="1:16" s="238" customFormat="1" ht="12.75">
      <c r="A19" s="19" t="s">
        <v>107</v>
      </c>
      <c r="B19" s="431">
        <v>19148</v>
      </c>
      <c r="C19" s="21">
        <v>0</v>
      </c>
      <c r="D19" s="252">
        <f>SUM(B19:C19)</f>
        <v>19148</v>
      </c>
      <c r="E19" s="431">
        <v>19738</v>
      </c>
      <c r="F19" s="21">
        <v>0</v>
      </c>
      <c r="G19" s="252">
        <f>SUM(E19:F19)</f>
        <v>19738</v>
      </c>
      <c r="H19" s="530">
        <f>IF(G19=0,0,G19/D19)*100</f>
        <v>103.08126175057448</v>
      </c>
      <c r="I19" s="415">
        <v>12335</v>
      </c>
      <c r="J19" s="549">
        <v>12802</v>
      </c>
      <c r="K19" s="530">
        <f>IF(J19=0,0,J19/I19)*100</f>
        <v>103.78597486826105</v>
      </c>
      <c r="L19" s="6">
        <f>SUM(B19-I19)</f>
        <v>6813</v>
      </c>
      <c r="M19" s="21">
        <v>0</v>
      </c>
      <c r="N19" s="448">
        <f>SUM(E19-J19)</f>
        <v>6936</v>
      </c>
      <c r="O19" s="11">
        <v>0</v>
      </c>
      <c r="P19" s="530">
        <f>(N19+O19)/(L19+M19)*100</f>
        <v>101.80537208278291</v>
      </c>
    </row>
    <row r="20" spans="1:16" s="238" customFormat="1" ht="12.75">
      <c r="A20" s="646" t="s">
        <v>108</v>
      </c>
      <c r="B20" s="370">
        <v>12735</v>
      </c>
      <c r="C20" s="447">
        <v>0</v>
      </c>
      <c r="D20" s="373">
        <f>SUM(B20:C20)</f>
        <v>12735</v>
      </c>
      <c r="E20" s="370">
        <v>12754</v>
      </c>
      <c r="F20" s="447">
        <v>0</v>
      </c>
      <c r="G20" s="373">
        <f>SUM(E20:F20)</f>
        <v>12754</v>
      </c>
      <c r="H20" s="647">
        <f>IF(G20=0,0,G20/D20)*100</f>
        <v>100.14919513152729</v>
      </c>
      <c r="I20" s="370">
        <v>8210</v>
      </c>
      <c r="J20" s="648">
        <v>8219</v>
      </c>
      <c r="K20" s="647">
        <f>IF(J20=0,0,J20/I20)*100</f>
        <v>100.10962241169305</v>
      </c>
      <c r="L20" s="370">
        <f>SUM(B20-I20)</f>
        <v>4525</v>
      </c>
      <c r="M20" s="447">
        <v>0</v>
      </c>
      <c r="N20" s="645">
        <f>SUM(E20-J20)</f>
        <v>4535</v>
      </c>
      <c r="O20" s="371">
        <v>0</v>
      </c>
      <c r="P20" s="647">
        <f>(N20+O20)/(L20+M20)*100</f>
        <v>100.22099447513813</v>
      </c>
    </row>
    <row r="21" spans="1:16" s="238" customFormat="1" ht="13.5" thickBot="1">
      <c r="A21" s="577" t="s">
        <v>169</v>
      </c>
      <c r="B21" s="578">
        <v>0</v>
      </c>
      <c r="C21" s="579">
        <v>0</v>
      </c>
      <c r="D21" s="580">
        <f>SUM(B21:C21)</f>
        <v>0</v>
      </c>
      <c r="E21" s="578">
        <v>26432</v>
      </c>
      <c r="F21" s="579">
        <v>360</v>
      </c>
      <c r="G21" s="580">
        <f>SUM(E21:F21)</f>
        <v>26792</v>
      </c>
      <c r="H21" s="581">
        <v>0</v>
      </c>
      <c r="I21" s="578">
        <v>0</v>
      </c>
      <c r="J21" s="582">
        <v>17830</v>
      </c>
      <c r="K21" s="581">
        <v>0</v>
      </c>
      <c r="L21" s="578">
        <v>0</v>
      </c>
      <c r="M21" s="579">
        <v>0</v>
      </c>
      <c r="N21" s="579">
        <f>SUM(E21-J21)</f>
        <v>8602</v>
      </c>
      <c r="O21" s="583">
        <v>360</v>
      </c>
      <c r="P21" s="581">
        <v>0</v>
      </c>
    </row>
    <row r="22" spans="1:16" s="238" customFormat="1" ht="14.25" thickBot="1" thickTop="1">
      <c r="A22" s="843" t="s">
        <v>119</v>
      </c>
      <c r="B22" s="621">
        <f aca="true" t="shared" si="5" ref="B22:G22">SUM(B18:B21)</f>
        <v>84790</v>
      </c>
      <c r="C22" s="622">
        <f t="shared" si="5"/>
        <v>1635</v>
      </c>
      <c r="D22" s="801">
        <f t="shared" si="5"/>
        <v>86425</v>
      </c>
      <c r="E22" s="621">
        <f t="shared" si="5"/>
        <v>111878</v>
      </c>
      <c r="F22" s="622">
        <f t="shared" si="5"/>
        <v>2046</v>
      </c>
      <c r="G22" s="801">
        <f t="shared" si="5"/>
        <v>113924</v>
      </c>
      <c r="H22" s="844">
        <f>IF(G22=0,0,G22/D22)*100</f>
        <v>131.81833960080996</v>
      </c>
      <c r="I22" s="845">
        <f>SUM(I18:I21)</f>
        <v>66765</v>
      </c>
      <c r="J22" s="655">
        <f>SUM(J18:J21)</f>
        <v>84886</v>
      </c>
      <c r="K22" s="844">
        <f>IF(J22=0,0,J22/I22)*100</f>
        <v>127.1414663371527</v>
      </c>
      <c r="L22" s="845">
        <f>SUM(B22-I22)</f>
        <v>18025</v>
      </c>
      <c r="M22" s="622">
        <f>SUM(M18:M21)</f>
        <v>1635</v>
      </c>
      <c r="N22" s="622">
        <f>SUM(E22-J22)</f>
        <v>26992</v>
      </c>
      <c r="O22" s="846">
        <f>SUM(O18:O21)</f>
        <v>2046</v>
      </c>
      <c r="P22" s="844">
        <f>(N22+O22)/(L22+M22)*100</f>
        <v>147.70091556459818</v>
      </c>
    </row>
    <row r="23" spans="1:16" s="238" customFormat="1" ht="12.75">
      <c r="A23" s="1040" t="s">
        <v>101</v>
      </c>
      <c r="B23" s="996"/>
      <c r="C23" s="996"/>
      <c r="D23" s="996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6"/>
      <c r="P23" s="1030"/>
    </row>
    <row r="24" spans="1:16" s="238" customFormat="1" ht="12.75">
      <c r="A24" s="24" t="s">
        <v>109</v>
      </c>
      <c r="B24" s="5">
        <v>12622</v>
      </c>
      <c r="C24" s="448">
        <v>0</v>
      </c>
      <c r="D24" s="374">
        <f>SUM(B24:C24)</f>
        <v>12622</v>
      </c>
      <c r="E24" s="5">
        <v>12802</v>
      </c>
      <c r="F24" s="448">
        <v>0</v>
      </c>
      <c r="G24" s="792">
        <f aca="true" t="shared" si="6" ref="G24:G36">SUM(E24:F24)</f>
        <v>12802</v>
      </c>
      <c r="H24" s="450">
        <f aca="true" t="shared" si="7" ref="H24:H29">IF(G24=0,0,G24/D24)*100</f>
        <v>101.42608144509586</v>
      </c>
      <c r="I24" s="5">
        <v>8400</v>
      </c>
      <c r="J24" s="449">
        <v>8430</v>
      </c>
      <c r="K24" s="450">
        <f aca="true" t="shared" si="8" ref="K24:K29">IF(J24=0,0,J24/I24)*100</f>
        <v>100.35714285714286</v>
      </c>
      <c r="L24" s="5">
        <f>SUM(B24-I24)</f>
        <v>4222</v>
      </c>
      <c r="M24" s="448">
        <v>0</v>
      </c>
      <c r="N24" s="448">
        <f aca="true" t="shared" si="9" ref="N24:N36">SUM(E24-J24)</f>
        <v>4372</v>
      </c>
      <c r="O24" s="10">
        <v>0</v>
      </c>
      <c r="P24" s="450">
        <f aca="true" t="shared" si="10" ref="P24:P29">(N24+O24)/(L24+M24)*100</f>
        <v>103.5528185693984</v>
      </c>
    </row>
    <row r="25" spans="1:16" s="238" customFormat="1" ht="12.75">
      <c r="A25" s="19" t="s">
        <v>110</v>
      </c>
      <c r="B25" s="431">
        <v>20337</v>
      </c>
      <c r="C25" s="21">
        <v>0</v>
      </c>
      <c r="D25" s="252">
        <f>SUM(B25:C25)</f>
        <v>20337</v>
      </c>
      <c r="E25" s="431">
        <v>20902</v>
      </c>
      <c r="F25" s="21">
        <v>0</v>
      </c>
      <c r="G25" s="477">
        <f t="shared" si="6"/>
        <v>20902</v>
      </c>
      <c r="H25" s="530">
        <f t="shared" si="7"/>
        <v>102.7781875399518</v>
      </c>
      <c r="I25" s="415">
        <v>12480</v>
      </c>
      <c r="J25" s="551">
        <v>12850</v>
      </c>
      <c r="K25" s="530">
        <f t="shared" si="8"/>
        <v>102.96474358974359</v>
      </c>
      <c r="L25" s="6">
        <f>SUM(B25-I25)</f>
        <v>7857</v>
      </c>
      <c r="M25" s="21">
        <v>0</v>
      </c>
      <c r="N25" s="448">
        <f t="shared" si="9"/>
        <v>8052</v>
      </c>
      <c r="O25" s="11">
        <v>0</v>
      </c>
      <c r="P25" s="530">
        <f t="shared" si="10"/>
        <v>102.48186330660558</v>
      </c>
    </row>
    <row r="26" spans="1:16" s="238" customFormat="1" ht="12.75">
      <c r="A26" s="19" t="s">
        <v>111</v>
      </c>
      <c r="B26" s="431">
        <v>6604</v>
      </c>
      <c r="C26" s="21">
        <v>0</v>
      </c>
      <c r="D26" s="252">
        <f>SUM(B26:C26)</f>
        <v>6604</v>
      </c>
      <c r="E26" s="431">
        <v>6695</v>
      </c>
      <c r="F26" s="21">
        <v>0</v>
      </c>
      <c r="G26" s="477">
        <f t="shared" si="6"/>
        <v>6695</v>
      </c>
      <c r="H26" s="450">
        <f t="shared" si="7"/>
        <v>101.37795275590551</v>
      </c>
      <c r="I26" s="415">
        <v>3800</v>
      </c>
      <c r="J26" s="551">
        <v>3810</v>
      </c>
      <c r="K26" s="450">
        <f t="shared" si="8"/>
        <v>100.26315789473684</v>
      </c>
      <c r="L26" s="6">
        <f>SUM(B26-I26)</f>
        <v>2804</v>
      </c>
      <c r="M26" s="21">
        <v>0</v>
      </c>
      <c r="N26" s="448">
        <f t="shared" si="9"/>
        <v>2885</v>
      </c>
      <c r="O26" s="11">
        <v>0</v>
      </c>
      <c r="P26" s="450">
        <f t="shared" si="10"/>
        <v>102.88873038516407</v>
      </c>
    </row>
    <row r="27" spans="1:16" s="238" customFormat="1" ht="12.75">
      <c r="A27" s="19" t="s">
        <v>112</v>
      </c>
      <c r="B27" s="431">
        <v>11608</v>
      </c>
      <c r="C27" s="21">
        <v>0</v>
      </c>
      <c r="D27" s="252">
        <f>SUM(B27)</f>
        <v>11608</v>
      </c>
      <c r="E27" s="431">
        <v>11873</v>
      </c>
      <c r="F27" s="21">
        <v>0</v>
      </c>
      <c r="G27" s="477">
        <f t="shared" si="6"/>
        <v>11873</v>
      </c>
      <c r="H27" s="530">
        <f t="shared" si="7"/>
        <v>102.2829083390765</v>
      </c>
      <c r="I27" s="553">
        <v>6464</v>
      </c>
      <c r="J27" s="551">
        <v>6499</v>
      </c>
      <c r="K27" s="530">
        <f t="shared" si="8"/>
        <v>100.5414603960396</v>
      </c>
      <c r="L27" s="6">
        <f>SUM(B27-I27)</f>
        <v>5144</v>
      </c>
      <c r="M27" s="21">
        <v>0</v>
      </c>
      <c r="N27" s="448">
        <f t="shared" si="9"/>
        <v>5374</v>
      </c>
      <c r="O27" s="11">
        <v>0</v>
      </c>
      <c r="P27" s="530">
        <f t="shared" si="10"/>
        <v>104.47122861586313</v>
      </c>
    </row>
    <row r="28" spans="1:16" s="238" customFormat="1" ht="12.75">
      <c r="A28" s="19" t="s">
        <v>113</v>
      </c>
      <c r="B28" s="431">
        <v>10598</v>
      </c>
      <c r="C28" s="21">
        <v>0</v>
      </c>
      <c r="D28" s="252">
        <f>SUM(B28)</f>
        <v>10598</v>
      </c>
      <c r="E28" s="431">
        <v>10746</v>
      </c>
      <c r="F28" s="21">
        <v>0</v>
      </c>
      <c r="G28" s="477">
        <f t="shared" si="6"/>
        <v>10746</v>
      </c>
      <c r="H28" s="450">
        <f t="shared" si="7"/>
        <v>101.39648990375542</v>
      </c>
      <c r="I28" s="550">
        <v>6073</v>
      </c>
      <c r="J28" s="551">
        <v>6200</v>
      </c>
      <c r="K28" s="450">
        <f t="shared" si="8"/>
        <v>102.09122344804875</v>
      </c>
      <c r="L28" s="6">
        <f>SUM(B28-I28)</f>
        <v>4525</v>
      </c>
      <c r="M28" s="21">
        <v>0</v>
      </c>
      <c r="N28" s="448">
        <f t="shared" si="9"/>
        <v>4546</v>
      </c>
      <c r="O28" s="11">
        <v>0</v>
      </c>
      <c r="P28" s="450">
        <f t="shared" si="10"/>
        <v>100.46408839779006</v>
      </c>
    </row>
    <row r="29" spans="1:16" s="238" customFormat="1" ht="12.75">
      <c r="A29" s="646" t="s">
        <v>52</v>
      </c>
      <c r="B29" s="370">
        <v>31221</v>
      </c>
      <c r="C29" s="447">
        <v>561</v>
      </c>
      <c r="D29" s="373">
        <f>SUM(B29:C29)</f>
        <v>31782</v>
      </c>
      <c r="E29" s="370">
        <v>32073</v>
      </c>
      <c r="F29" s="447">
        <v>550</v>
      </c>
      <c r="G29" s="373">
        <f t="shared" si="6"/>
        <v>32623</v>
      </c>
      <c r="H29" s="647">
        <f t="shared" si="7"/>
        <v>102.6461519098861</v>
      </c>
      <c r="I29" s="370">
        <v>17324</v>
      </c>
      <c r="J29" s="648">
        <v>17925</v>
      </c>
      <c r="K29" s="647">
        <f t="shared" si="8"/>
        <v>103.4691757099977</v>
      </c>
      <c r="L29" s="370">
        <f>SUM(D29-C29-I29)</f>
        <v>13897</v>
      </c>
      <c r="M29" s="447">
        <v>561</v>
      </c>
      <c r="N29" s="645">
        <f t="shared" si="9"/>
        <v>14148</v>
      </c>
      <c r="O29" s="371">
        <v>550</v>
      </c>
      <c r="P29" s="647">
        <f t="shared" si="10"/>
        <v>101.65998063355927</v>
      </c>
    </row>
    <row r="30" spans="1:16" s="238" customFormat="1" ht="12.75">
      <c r="A30" s="646" t="s">
        <v>170</v>
      </c>
      <c r="B30" s="370">
        <v>0</v>
      </c>
      <c r="C30" s="447">
        <v>0</v>
      </c>
      <c r="D30" s="373">
        <v>0</v>
      </c>
      <c r="E30" s="370">
        <v>22994</v>
      </c>
      <c r="F30" s="447">
        <v>219</v>
      </c>
      <c r="G30" s="373">
        <f t="shared" si="6"/>
        <v>23213</v>
      </c>
      <c r="H30" s="647">
        <v>0</v>
      </c>
      <c r="I30" s="370">
        <v>0</v>
      </c>
      <c r="J30" s="648">
        <v>12696</v>
      </c>
      <c r="K30" s="647">
        <v>0</v>
      </c>
      <c r="L30" s="370">
        <v>0</v>
      </c>
      <c r="M30" s="447">
        <v>0</v>
      </c>
      <c r="N30" s="447">
        <f t="shared" si="9"/>
        <v>10298</v>
      </c>
      <c r="O30" s="371">
        <v>219</v>
      </c>
      <c r="P30" s="647">
        <v>0</v>
      </c>
    </row>
    <row r="31" spans="1:16" s="238" customFormat="1" ht="12.75">
      <c r="A31" s="646" t="s">
        <v>171</v>
      </c>
      <c r="B31" s="370">
        <v>0</v>
      </c>
      <c r="C31" s="447">
        <v>0</v>
      </c>
      <c r="D31" s="373">
        <f aca="true" t="shared" si="11" ref="D31:D36">SUM(B31:C31)</f>
        <v>0</v>
      </c>
      <c r="E31" s="370">
        <v>26609</v>
      </c>
      <c r="F31" s="447">
        <v>286</v>
      </c>
      <c r="G31" s="373">
        <f t="shared" si="6"/>
        <v>26895</v>
      </c>
      <c r="H31" s="647">
        <v>0</v>
      </c>
      <c r="I31" s="370">
        <v>0</v>
      </c>
      <c r="J31" s="648">
        <v>14597</v>
      </c>
      <c r="K31" s="530">
        <v>0</v>
      </c>
      <c r="L31" s="370">
        <v>0</v>
      </c>
      <c r="M31" s="447">
        <v>0</v>
      </c>
      <c r="N31" s="21">
        <f t="shared" si="9"/>
        <v>12012</v>
      </c>
      <c r="O31" s="371">
        <v>286</v>
      </c>
      <c r="P31" s="647">
        <v>0</v>
      </c>
    </row>
    <row r="32" spans="1:16" s="238" customFormat="1" ht="12.75">
      <c r="A32" s="646" t="s">
        <v>172</v>
      </c>
      <c r="B32" s="370">
        <v>0</v>
      </c>
      <c r="C32" s="447">
        <v>0</v>
      </c>
      <c r="D32" s="373">
        <f t="shared" si="11"/>
        <v>0</v>
      </c>
      <c r="E32" s="370">
        <v>18635</v>
      </c>
      <c r="F32" s="447">
        <v>0</v>
      </c>
      <c r="G32" s="373">
        <f t="shared" si="6"/>
        <v>18635</v>
      </c>
      <c r="H32" s="647">
        <v>0</v>
      </c>
      <c r="I32" s="370">
        <v>0</v>
      </c>
      <c r="J32" s="648">
        <v>11170</v>
      </c>
      <c r="K32" s="530">
        <v>0</v>
      </c>
      <c r="L32" s="370">
        <v>0</v>
      </c>
      <c r="M32" s="447">
        <v>0</v>
      </c>
      <c r="N32" s="21">
        <f t="shared" si="9"/>
        <v>7465</v>
      </c>
      <c r="O32" s="371">
        <v>0</v>
      </c>
      <c r="P32" s="647">
        <v>0</v>
      </c>
    </row>
    <row r="33" spans="1:16" s="238" customFormat="1" ht="12.75">
      <c r="A33" s="646" t="s">
        <v>173</v>
      </c>
      <c r="B33" s="370">
        <v>0</v>
      </c>
      <c r="C33" s="447">
        <v>0</v>
      </c>
      <c r="D33" s="373">
        <f t="shared" si="11"/>
        <v>0</v>
      </c>
      <c r="E33" s="370">
        <v>14484</v>
      </c>
      <c r="F33" s="447">
        <v>0</v>
      </c>
      <c r="G33" s="373">
        <f t="shared" si="6"/>
        <v>14484</v>
      </c>
      <c r="H33" s="647">
        <v>0</v>
      </c>
      <c r="I33" s="370">
        <v>0</v>
      </c>
      <c r="J33" s="648">
        <v>8831</v>
      </c>
      <c r="K33" s="530">
        <v>0</v>
      </c>
      <c r="L33" s="370">
        <v>0</v>
      </c>
      <c r="M33" s="447">
        <v>0</v>
      </c>
      <c r="N33" s="21">
        <f t="shared" si="9"/>
        <v>5653</v>
      </c>
      <c r="O33" s="371">
        <v>0</v>
      </c>
      <c r="P33" s="647">
        <v>0</v>
      </c>
    </row>
    <row r="34" spans="1:16" s="238" customFormat="1" ht="12.75">
      <c r="A34" s="646" t="s">
        <v>174</v>
      </c>
      <c r="B34" s="370">
        <v>0</v>
      </c>
      <c r="C34" s="447">
        <v>0</v>
      </c>
      <c r="D34" s="373">
        <f t="shared" si="11"/>
        <v>0</v>
      </c>
      <c r="E34" s="370">
        <v>31968</v>
      </c>
      <c r="F34" s="447">
        <v>0</v>
      </c>
      <c r="G34" s="373">
        <f t="shared" si="6"/>
        <v>31968</v>
      </c>
      <c r="H34" s="647">
        <v>0</v>
      </c>
      <c r="I34" s="370">
        <v>0</v>
      </c>
      <c r="J34" s="648">
        <v>18190</v>
      </c>
      <c r="K34" s="530">
        <v>0</v>
      </c>
      <c r="L34" s="370">
        <v>0</v>
      </c>
      <c r="M34" s="447">
        <v>0</v>
      </c>
      <c r="N34" s="21">
        <f t="shared" si="9"/>
        <v>13778</v>
      </c>
      <c r="O34" s="371">
        <v>0</v>
      </c>
      <c r="P34" s="647">
        <v>0</v>
      </c>
    </row>
    <row r="35" spans="1:16" s="238" customFormat="1" ht="12.75">
      <c r="A35" s="646" t="s">
        <v>175</v>
      </c>
      <c r="B35" s="370">
        <v>0</v>
      </c>
      <c r="C35" s="447">
        <v>0</v>
      </c>
      <c r="D35" s="373">
        <f t="shared" si="11"/>
        <v>0</v>
      </c>
      <c r="E35" s="370">
        <v>18389</v>
      </c>
      <c r="F35" s="447">
        <v>0</v>
      </c>
      <c r="G35" s="373">
        <f t="shared" si="6"/>
        <v>18389</v>
      </c>
      <c r="H35" s="647">
        <v>0</v>
      </c>
      <c r="I35" s="370">
        <v>0</v>
      </c>
      <c r="J35" s="648">
        <v>11099</v>
      </c>
      <c r="K35" s="530">
        <v>0</v>
      </c>
      <c r="L35" s="370">
        <v>0</v>
      </c>
      <c r="M35" s="447">
        <v>0</v>
      </c>
      <c r="N35" s="21">
        <f t="shared" si="9"/>
        <v>7290</v>
      </c>
      <c r="O35" s="371">
        <v>0</v>
      </c>
      <c r="P35" s="647">
        <v>0</v>
      </c>
    </row>
    <row r="36" spans="1:16" s="238" customFormat="1" ht="13.5" thickBot="1">
      <c r="A36" s="577" t="s">
        <v>176</v>
      </c>
      <c r="B36" s="578">
        <v>0</v>
      </c>
      <c r="C36" s="579">
        <v>0</v>
      </c>
      <c r="D36" s="794">
        <f t="shared" si="11"/>
        <v>0</v>
      </c>
      <c r="E36" s="578">
        <v>19653</v>
      </c>
      <c r="F36" s="579">
        <v>0</v>
      </c>
      <c r="G36" s="580">
        <f t="shared" si="6"/>
        <v>19653</v>
      </c>
      <c r="H36" s="581">
        <v>0</v>
      </c>
      <c r="I36" s="578">
        <v>0</v>
      </c>
      <c r="J36" s="582">
        <v>10300</v>
      </c>
      <c r="K36" s="581">
        <v>0</v>
      </c>
      <c r="L36" s="578">
        <v>0</v>
      </c>
      <c r="M36" s="579">
        <v>0</v>
      </c>
      <c r="N36" s="579">
        <f t="shared" si="9"/>
        <v>9353</v>
      </c>
      <c r="O36" s="795">
        <v>0</v>
      </c>
      <c r="P36" s="581">
        <v>0</v>
      </c>
    </row>
    <row r="37" spans="1:16" s="238" customFormat="1" ht="14.25" thickBot="1" thickTop="1">
      <c r="A37" s="847" t="s">
        <v>121</v>
      </c>
      <c r="B37" s="621">
        <f aca="true" t="shared" si="12" ref="B37:G37">SUM(B24:B36)</f>
        <v>92990</v>
      </c>
      <c r="C37" s="622">
        <f t="shared" si="12"/>
        <v>561</v>
      </c>
      <c r="D37" s="801">
        <f t="shared" si="12"/>
        <v>93551</v>
      </c>
      <c r="E37" s="621">
        <f t="shared" si="12"/>
        <v>247823</v>
      </c>
      <c r="F37" s="622">
        <f t="shared" si="12"/>
        <v>1055</v>
      </c>
      <c r="G37" s="623">
        <f t="shared" si="12"/>
        <v>248878</v>
      </c>
      <c r="H37" s="844">
        <f>IF(G37=0,0,G37/D37)*100</f>
        <v>266.0345693792691</v>
      </c>
      <c r="I37" s="845">
        <f>SUM(I24:I36)</f>
        <v>54541</v>
      </c>
      <c r="J37" s="655">
        <f>SUM(J24:J36)</f>
        <v>142597</v>
      </c>
      <c r="K37" s="844">
        <f>IF(J37=0,0,J37/I37)*100</f>
        <v>261.44918501677637</v>
      </c>
      <c r="L37" s="845">
        <f>SUM(B37-I37)</f>
        <v>38449</v>
      </c>
      <c r="M37" s="848">
        <f>SUM(M24:M36)</f>
        <v>561</v>
      </c>
      <c r="N37" s="848">
        <f>SUM(E37-J37)</f>
        <v>105226</v>
      </c>
      <c r="O37" s="846">
        <f>SUM(O24:O36)</f>
        <v>1055</v>
      </c>
      <c r="P37" s="844">
        <f>(N37+O37)/(L37+M37)*100</f>
        <v>272.44552678800306</v>
      </c>
    </row>
    <row r="38" spans="1:16" ht="12.75">
      <c r="A38" s="672" t="s">
        <v>177</v>
      </c>
      <c r="B38" s="786"/>
      <c r="C38" s="786"/>
      <c r="D38" s="787"/>
      <c r="E38" s="786"/>
      <c r="F38" s="786"/>
      <c r="G38" s="787"/>
      <c r="H38" s="787"/>
      <c r="I38" s="786"/>
      <c r="J38" s="786"/>
      <c r="K38" s="787"/>
      <c r="L38" s="786"/>
      <c r="M38" s="786"/>
      <c r="N38" s="786"/>
      <c r="O38" s="786"/>
      <c r="P38" s="791"/>
    </row>
    <row r="39" spans="1:16" ht="13.5" thickBot="1">
      <c r="A39" s="671" t="s">
        <v>179</v>
      </c>
      <c r="B39" s="823">
        <v>0</v>
      </c>
      <c r="C39" s="824">
        <v>0</v>
      </c>
      <c r="D39" s="794">
        <f>SUM(B39:C39)</f>
        <v>0</v>
      </c>
      <c r="E39" s="578">
        <v>4675</v>
      </c>
      <c r="F39" s="824">
        <v>0</v>
      </c>
      <c r="G39" s="580">
        <f>SUM(E39:F39)</f>
        <v>4675</v>
      </c>
      <c r="H39" s="841">
        <v>0</v>
      </c>
      <c r="I39" s="821">
        <v>0</v>
      </c>
      <c r="J39" s="583">
        <v>4649</v>
      </c>
      <c r="K39" s="584">
        <v>0</v>
      </c>
      <c r="L39" s="821">
        <v>0</v>
      </c>
      <c r="M39" s="824">
        <v>0</v>
      </c>
      <c r="N39" s="579">
        <f>SUM(E39-J39)</f>
        <v>26</v>
      </c>
      <c r="O39" s="822">
        <v>0</v>
      </c>
      <c r="P39" s="584">
        <v>0</v>
      </c>
    </row>
    <row r="40" spans="1:16" ht="14.25" thickBot="1" thickTop="1">
      <c r="A40" s="673" t="s">
        <v>178</v>
      </c>
      <c r="B40" s="674">
        <f aca="true" t="shared" si="13" ref="B40:G40">SUM(B39)</f>
        <v>0</v>
      </c>
      <c r="C40" s="622">
        <f t="shared" si="13"/>
        <v>0</v>
      </c>
      <c r="D40" s="673">
        <f t="shared" si="13"/>
        <v>0</v>
      </c>
      <c r="E40" s="801">
        <f t="shared" si="13"/>
        <v>4675</v>
      </c>
      <c r="F40" s="802">
        <f t="shared" si="13"/>
        <v>0</v>
      </c>
      <c r="G40" s="801">
        <f t="shared" si="13"/>
        <v>4675</v>
      </c>
      <c r="H40" s="842">
        <v>0</v>
      </c>
      <c r="I40" s="802">
        <f>SUM(I39)</f>
        <v>0</v>
      </c>
      <c r="J40" s="622">
        <f>SUM(J39)</f>
        <v>4649</v>
      </c>
      <c r="K40" s="457">
        <v>0</v>
      </c>
      <c r="L40" s="802">
        <f>SUM(L39)</f>
        <v>0</v>
      </c>
      <c r="M40" s="802">
        <f>SUM(M39)</f>
        <v>0</v>
      </c>
      <c r="N40" s="802">
        <f>SUM(N39)</f>
        <v>26</v>
      </c>
      <c r="O40" s="802">
        <f>SUM(O39)</f>
        <v>0</v>
      </c>
      <c r="P40" s="457">
        <v>0</v>
      </c>
    </row>
    <row r="41" spans="1:16" ht="16.5" thickBot="1">
      <c r="A41" s="803" t="s">
        <v>181</v>
      </c>
      <c r="B41" s="875">
        <f aca="true" t="shared" si="14" ref="B41:G41">+B16+B22+B37+B40</f>
        <v>221631</v>
      </c>
      <c r="C41" s="875">
        <f t="shared" si="14"/>
        <v>3365</v>
      </c>
      <c r="D41" s="876">
        <f t="shared" si="14"/>
        <v>224996</v>
      </c>
      <c r="E41" s="875">
        <f t="shared" si="14"/>
        <v>443035</v>
      </c>
      <c r="F41" s="875">
        <f t="shared" si="14"/>
        <v>3728</v>
      </c>
      <c r="G41" s="874">
        <f t="shared" si="14"/>
        <v>446763</v>
      </c>
      <c r="H41" s="877">
        <f>IF(G41=0,0,G41/D41)*100</f>
        <v>198.5648633753489</v>
      </c>
      <c r="I41" s="874">
        <f>+I16+I22+I37+I40</f>
        <v>150581</v>
      </c>
      <c r="J41" s="874">
        <f>+J16+J22+J37+J40</f>
        <v>283046</v>
      </c>
      <c r="K41" s="878">
        <f>IF(J41=0,0,J41/I41)*100</f>
        <v>187.96926571081346</v>
      </c>
      <c r="L41" s="874">
        <f>+L16+L22+L37+L40</f>
        <v>71050</v>
      </c>
      <c r="M41" s="874">
        <f>+M16+M22+M37+M40</f>
        <v>3365</v>
      </c>
      <c r="N41" s="874">
        <f>+N16+N22+N37+N40</f>
        <v>159989</v>
      </c>
      <c r="O41" s="876">
        <f>+O16+O22+O37+O40</f>
        <v>3728</v>
      </c>
      <c r="P41" s="879">
        <f>(N41+O41)/(L41+M41)*100</f>
        <v>220.00537526036416</v>
      </c>
    </row>
    <row r="42" spans="1:16" ht="12.75">
      <c r="A42" s="653"/>
      <c r="B42" s="655"/>
      <c r="C42" s="17"/>
      <c r="D42" s="655"/>
      <c r="E42" s="655"/>
      <c r="F42" s="17"/>
      <c r="G42" s="655"/>
      <c r="H42" s="265"/>
      <c r="I42" s="655"/>
      <c r="J42" s="655"/>
      <c r="K42" s="656"/>
      <c r="L42" s="655"/>
      <c r="M42" s="655"/>
      <c r="N42" s="655"/>
      <c r="O42" s="655"/>
      <c r="P42" s="657"/>
    </row>
    <row r="43" spans="1:16" ht="12.75">
      <c r="A43" s="653"/>
      <c r="B43" s="655"/>
      <c r="C43" s="17"/>
      <c r="D43" s="655"/>
      <c r="E43" s="655"/>
      <c r="F43" s="17"/>
      <c r="G43" s="655"/>
      <c r="H43" s="265"/>
      <c r="I43" s="655"/>
      <c r="J43" s="655"/>
      <c r="K43" s="656"/>
      <c r="L43" s="655"/>
      <c r="M43" s="655"/>
      <c r="N43" s="655"/>
      <c r="O43" s="655"/>
      <c r="P43" s="657"/>
    </row>
    <row r="44" spans="1:16" ht="12.75">
      <c r="A44" s="653"/>
      <c r="B44" s="655"/>
      <c r="C44" s="17"/>
      <c r="D44" s="655"/>
      <c r="E44" s="655"/>
      <c r="F44" s="17"/>
      <c r="G44" s="655"/>
      <c r="H44" s="265"/>
      <c r="I44" s="655"/>
      <c r="J44" s="655"/>
      <c r="K44" s="656"/>
      <c r="L44" s="655"/>
      <c r="M44" s="655"/>
      <c r="N44" s="655"/>
      <c r="O44" s="655"/>
      <c r="P44" s="657"/>
    </row>
    <row r="45" spans="1:16" ht="12.75">
      <c r="A45" s="653"/>
      <c r="B45" s="655"/>
      <c r="C45" s="17"/>
      <c r="D45" s="655"/>
      <c r="E45" s="655"/>
      <c r="F45" s="17"/>
      <c r="G45" s="655"/>
      <c r="H45" s="265"/>
      <c r="I45" s="655"/>
      <c r="J45" s="655"/>
      <c r="K45" s="656"/>
      <c r="L45" s="655"/>
      <c r="M45" s="655"/>
      <c r="N45" s="655"/>
      <c r="O45" s="655"/>
      <c r="P45" s="657"/>
    </row>
    <row r="46" spans="1:16" ht="12.75">
      <c r="A46" s="653"/>
      <c r="B46" s="655"/>
      <c r="C46" s="17"/>
      <c r="D46" s="655"/>
      <c r="E46" s="655"/>
      <c r="F46" s="17"/>
      <c r="G46" s="655"/>
      <c r="H46" s="265"/>
      <c r="I46" s="655"/>
      <c r="J46" s="655"/>
      <c r="K46" s="656"/>
      <c r="L46" s="655"/>
      <c r="M46" s="655"/>
      <c r="N46" s="655"/>
      <c r="O46" s="655"/>
      <c r="P46" s="657"/>
    </row>
    <row r="47" spans="1:16" ht="12.75">
      <c r="A47" s="653"/>
      <c r="B47" s="655"/>
      <c r="C47" s="17"/>
      <c r="D47" s="655"/>
      <c r="E47" s="655"/>
      <c r="F47" s="17"/>
      <c r="G47" s="655"/>
      <c r="H47" s="265"/>
      <c r="I47" s="655"/>
      <c r="J47" s="655"/>
      <c r="K47" s="656"/>
      <c r="L47" s="655"/>
      <c r="M47" s="655"/>
      <c r="N47" s="655"/>
      <c r="O47" s="655"/>
      <c r="P47" s="657"/>
    </row>
    <row r="48" spans="1:16" ht="12.75">
      <c r="A48" s="653"/>
      <c r="B48" s="655"/>
      <c r="C48" s="17"/>
      <c r="D48" s="655"/>
      <c r="E48" s="655"/>
      <c r="F48" s="17"/>
      <c r="G48" s="655"/>
      <c r="H48" s="265"/>
      <c r="I48" s="655"/>
      <c r="J48" s="655"/>
      <c r="K48" s="656"/>
      <c r="L48" s="655"/>
      <c r="M48" s="655"/>
      <c r="N48" s="655"/>
      <c r="O48" s="655"/>
      <c r="P48" s="657"/>
    </row>
    <row r="49" spans="1:16" ht="12.75">
      <c r="A49" s="653"/>
      <c r="B49" s="655"/>
      <c r="C49" s="17"/>
      <c r="D49" s="655"/>
      <c r="E49" s="655"/>
      <c r="F49" s="17"/>
      <c r="G49" s="655"/>
      <c r="H49" s="265"/>
      <c r="I49" s="655"/>
      <c r="J49" s="655"/>
      <c r="K49" s="656"/>
      <c r="L49" s="655"/>
      <c r="M49" s="655"/>
      <c r="N49" s="655"/>
      <c r="O49" s="655"/>
      <c r="P49" s="657"/>
    </row>
    <row r="50" spans="1:16" ht="12.75">
      <c r="A50" s="653"/>
      <c r="B50" s="655"/>
      <c r="C50" s="17"/>
      <c r="D50" s="655"/>
      <c r="E50" s="655"/>
      <c r="F50" s="17"/>
      <c r="G50" s="655"/>
      <c r="H50" s="265"/>
      <c r="I50" s="655"/>
      <c r="J50" s="655"/>
      <c r="K50" s="656"/>
      <c r="L50" s="655"/>
      <c r="M50" s="655"/>
      <c r="N50" s="655"/>
      <c r="O50" s="655"/>
      <c r="P50" s="657"/>
    </row>
    <row r="51" spans="1:16" ht="12.75">
      <c r="A51" s="653"/>
      <c r="B51" s="655"/>
      <c r="C51" s="17"/>
      <c r="D51" s="655"/>
      <c r="E51" s="655"/>
      <c r="F51" s="17"/>
      <c r="G51" s="655"/>
      <c r="H51" s="265"/>
      <c r="I51" s="655"/>
      <c r="J51" s="655"/>
      <c r="K51" s="656"/>
      <c r="L51" s="655"/>
      <c r="M51" s="655"/>
      <c r="N51" s="655"/>
      <c r="O51" s="655"/>
      <c r="P51" s="657"/>
    </row>
    <row r="52" spans="1:16" ht="12.75">
      <c r="A52" s="653"/>
      <c r="B52" s="655"/>
      <c r="C52" s="17"/>
      <c r="D52" s="655"/>
      <c r="E52" s="655"/>
      <c r="F52" s="17"/>
      <c r="G52" s="655"/>
      <c r="H52" s="265"/>
      <c r="I52" s="655"/>
      <c r="J52" s="655"/>
      <c r="K52" s="656"/>
      <c r="L52" s="655"/>
      <c r="M52" s="655"/>
      <c r="N52" s="655"/>
      <c r="O52" s="655"/>
      <c r="P52" s="657"/>
    </row>
    <row r="53" spans="1:16" ht="12.75">
      <c r="A53" s="653"/>
      <c r="B53" s="655"/>
      <c r="C53" s="17"/>
      <c r="D53" s="655"/>
      <c r="E53" s="655"/>
      <c r="F53" s="17"/>
      <c r="G53" s="655"/>
      <c r="H53" s="265"/>
      <c r="I53" s="655"/>
      <c r="J53" s="655"/>
      <c r="K53" s="656"/>
      <c r="L53" s="655"/>
      <c r="M53" s="655"/>
      <c r="N53" s="655"/>
      <c r="O53" s="655"/>
      <c r="P53" s="657"/>
    </row>
    <row r="54" spans="1:16" ht="12.75">
      <c r="A54" s="653"/>
      <c r="B54" s="655"/>
      <c r="C54" s="17"/>
      <c r="D54" s="655"/>
      <c r="E54" s="655"/>
      <c r="F54" s="17"/>
      <c r="G54" s="655"/>
      <c r="H54" s="265"/>
      <c r="I54" s="655"/>
      <c r="J54" s="655"/>
      <c r="K54" s="656"/>
      <c r="L54" s="655"/>
      <c r="M54" s="655"/>
      <c r="N54" s="655"/>
      <c r="O54" s="655"/>
      <c r="P54" s="657"/>
    </row>
    <row r="55" spans="1:11" ht="12.75">
      <c r="A55" s="200"/>
      <c r="D55" s="260"/>
      <c r="G55" s="260"/>
      <c r="H55" s="260"/>
      <c r="K55" s="260"/>
    </row>
    <row r="56" spans="1:11" ht="18">
      <c r="A56" s="977" t="s">
        <v>206</v>
      </c>
      <c r="B56" s="977"/>
      <c r="C56" s="977"/>
      <c r="D56" s="977"/>
      <c r="E56" s="977"/>
      <c r="F56" s="977"/>
      <c r="G56" s="977"/>
      <c r="H56" s="977"/>
      <c r="K56" s="260"/>
    </row>
    <row r="57" spans="1:11" ht="1.5" customHeight="1">
      <c r="A57" s="1"/>
      <c r="B57" s="1"/>
      <c r="C57" s="1"/>
      <c r="D57" s="1"/>
      <c r="E57" s="1"/>
      <c r="F57" s="1"/>
      <c r="G57" s="1"/>
      <c r="H57" s="1"/>
      <c r="K57" s="260"/>
    </row>
    <row r="58" spans="1:11" ht="3" customHeight="1" thickBot="1">
      <c r="A58" s="7"/>
      <c r="B58" s="22"/>
      <c r="C58" s="8"/>
      <c r="D58" s="8"/>
      <c r="E58" s="8"/>
      <c r="F58" s="9"/>
      <c r="G58" s="9"/>
      <c r="H58" s="239" t="s">
        <v>68</v>
      </c>
      <c r="K58" s="260"/>
    </row>
    <row r="59" spans="1:11" ht="12.75">
      <c r="A59" s="1020" t="s">
        <v>156</v>
      </c>
      <c r="B59" s="240" t="s">
        <v>0</v>
      </c>
      <c r="C59" s="241"/>
      <c r="D59" s="241"/>
      <c r="E59" s="241"/>
      <c r="F59" s="242"/>
      <c r="G59" s="242"/>
      <c r="H59" s="13"/>
      <c r="K59" s="260"/>
    </row>
    <row r="60" spans="1:11" ht="12.75">
      <c r="A60" s="1021"/>
      <c r="B60" s="243" t="s">
        <v>3</v>
      </c>
      <c r="C60" s="244"/>
      <c r="D60" s="244"/>
      <c r="E60" s="244"/>
      <c r="F60" s="244"/>
      <c r="G60" s="245"/>
      <c r="H60" s="432"/>
      <c r="K60" s="260"/>
    </row>
    <row r="61" spans="1:11" ht="12.75">
      <c r="A61" s="1021"/>
      <c r="B61" s="1034" t="s">
        <v>95</v>
      </c>
      <c r="C61" s="1035"/>
      <c r="D61" s="1035"/>
      <c r="E61" s="1036" t="s">
        <v>159</v>
      </c>
      <c r="F61" s="1037"/>
      <c r="G61" s="1038"/>
      <c r="H61" s="1044" t="s">
        <v>185</v>
      </c>
      <c r="K61" s="260"/>
    </row>
    <row r="62" spans="1:11" ht="13.5" thickBot="1">
      <c r="A62" s="1022"/>
      <c r="B62" s="558" t="s">
        <v>1</v>
      </c>
      <c r="C62" s="559" t="s">
        <v>2</v>
      </c>
      <c r="D62" s="560" t="s">
        <v>5</v>
      </c>
      <c r="E62" s="558" t="s">
        <v>1</v>
      </c>
      <c r="F62" s="559" t="s">
        <v>2</v>
      </c>
      <c r="G62" s="783" t="s">
        <v>5</v>
      </c>
      <c r="H62" s="1045"/>
      <c r="K62" s="260"/>
    </row>
    <row r="63" spans="1:11" ht="12.75">
      <c r="A63" s="1041" t="s">
        <v>97</v>
      </c>
      <c r="B63" s="1042" t="s">
        <v>1</v>
      </c>
      <c r="C63" s="1042" t="s">
        <v>2</v>
      </c>
      <c r="D63" s="1042" t="s">
        <v>5</v>
      </c>
      <c r="E63" s="1042" t="s">
        <v>1</v>
      </c>
      <c r="F63" s="1042" t="s">
        <v>2</v>
      </c>
      <c r="G63" s="1042" t="s">
        <v>5</v>
      </c>
      <c r="H63" s="1043" t="s">
        <v>96</v>
      </c>
      <c r="K63" s="260"/>
    </row>
    <row r="64" spans="1:11" ht="12.75">
      <c r="A64" s="328" t="s">
        <v>104</v>
      </c>
      <c r="B64" s="5">
        <v>10838</v>
      </c>
      <c r="C64" s="10">
        <v>0</v>
      </c>
      <c r="D64" s="374">
        <f aca="true" t="shared" si="15" ref="D64:D74">SUM(B64:C64)</f>
        <v>10838</v>
      </c>
      <c r="E64" s="6">
        <v>11436</v>
      </c>
      <c r="F64" s="10">
        <v>0</v>
      </c>
      <c r="G64" s="374">
        <f>SUM(E64:F64)</f>
        <v>11436</v>
      </c>
      <c r="H64" s="527">
        <f aca="true" t="shared" si="16" ref="H64:H69">SUM(G64/D64)*100</f>
        <v>105.51762317770807</v>
      </c>
      <c r="K64" s="260"/>
    </row>
    <row r="65" spans="1:11" ht="12.75">
      <c r="A65" s="19" t="s">
        <v>105</v>
      </c>
      <c r="B65" s="431">
        <v>16363</v>
      </c>
      <c r="C65" s="11">
        <v>0</v>
      </c>
      <c r="D65" s="780">
        <f t="shared" si="15"/>
        <v>16363</v>
      </c>
      <c r="E65" s="431">
        <v>16658</v>
      </c>
      <c r="F65" s="11">
        <v>0</v>
      </c>
      <c r="G65" s="252">
        <f>SUM(E65:F65)</f>
        <v>16658</v>
      </c>
      <c r="H65" s="526">
        <f t="shared" si="16"/>
        <v>101.802847888529</v>
      </c>
      <c r="K65" s="260"/>
    </row>
    <row r="66" spans="1:11" ht="12.75">
      <c r="A66" s="646" t="s">
        <v>106</v>
      </c>
      <c r="B66" s="370">
        <v>15611</v>
      </c>
      <c r="C66" s="371">
        <v>950</v>
      </c>
      <c r="D66" s="781">
        <f t="shared" si="15"/>
        <v>16561</v>
      </c>
      <c r="E66" s="370">
        <v>16364</v>
      </c>
      <c r="F66" s="371">
        <v>395</v>
      </c>
      <c r="G66" s="373">
        <f aca="true" t="shared" si="17" ref="G66:G74">SUM(E66:F66)</f>
        <v>16759</v>
      </c>
      <c r="H66" s="650">
        <f t="shared" si="16"/>
        <v>101.19557997705454</v>
      </c>
      <c r="K66" s="260"/>
    </row>
    <row r="67" spans="1:11" ht="12.75">
      <c r="A67" s="646" t="s">
        <v>167</v>
      </c>
      <c r="B67" s="370">
        <v>0</v>
      </c>
      <c r="C67" s="371">
        <v>0</v>
      </c>
      <c r="D67" s="781">
        <v>0</v>
      </c>
      <c r="E67" s="370">
        <v>15356</v>
      </c>
      <c r="F67" s="371">
        <v>0</v>
      </c>
      <c r="G67" s="373">
        <f t="shared" si="17"/>
        <v>15356</v>
      </c>
      <c r="H67" s="650">
        <v>0</v>
      </c>
      <c r="K67" s="260"/>
    </row>
    <row r="68" spans="1:11" ht="13.5" thickBot="1">
      <c r="A68" s="577" t="s">
        <v>168</v>
      </c>
      <c r="B68" s="578">
        <v>0</v>
      </c>
      <c r="C68" s="583">
        <v>0</v>
      </c>
      <c r="D68" s="782">
        <v>0</v>
      </c>
      <c r="E68" s="578">
        <v>18690</v>
      </c>
      <c r="F68" s="583">
        <v>0</v>
      </c>
      <c r="G68" s="580">
        <f t="shared" si="17"/>
        <v>18690</v>
      </c>
      <c r="H68" s="584">
        <v>0</v>
      </c>
      <c r="K68" s="260"/>
    </row>
    <row r="69" spans="1:11" ht="14.25" thickBot="1" thickTop="1">
      <c r="A69" s="843" t="s">
        <v>117</v>
      </c>
      <c r="B69" s="845">
        <f>SUM(B64:B68)</f>
        <v>42812</v>
      </c>
      <c r="C69" s="846">
        <f>SUM(C64:C68)</f>
        <v>950</v>
      </c>
      <c r="D69" s="849">
        <f>SUM(B69:C69)</f>
        <v>43762</v>
      </c>
      <c r="E69" s="621">
        <f>SUM(E64:E68)</f>
        <v>78504</v>
      </c>
      <c r="F69" s="846">
        <f>SUM(F64:F68)</f>
        <v>395</v>
      </c>
      <c r="G69" s="846">
        <f>SUM(E69:F69)</f>
        <v>78899</v>
      </c>
      <c r="H69" s="850">
        <f t="shared" si="16"/>
        <v>180.29112014990173</v>
      </c>
      <c r="K69" s="260"/>
    </row>
    <row r="70" spans="1:11" ht="12.75">
      <c r="A70" s="1040" t="s">
        <v>92</v>
      </c>
      <c r="B70" s="996"/>
      <c r="C70" s="996"/>
      <c r="D70" s="996"/>
      <c r="E70" s="996"/>
      <c r="F70" s="996"/>
      <c r="G70" s="996"/>
      <c r="H70" s="1030"/>
      <c r="K70" s="260"/>
    </row>
    <row r="71" spans="1:11" ht="12.75">
      <c r="A71" s="24" t="s">
        <v>91</v>
      </c>
      <c r="B71" s="5">
        <v>53167</v>
      </c>
      <c r="C71" s="10">
        <v>1229</v>
      </c>
      <c r="D71" s="784">
        <f t="shared" si="15"/>
        <v>54396</v>
      </c>
      <c r="E71" s="6">
        <v>53085</v>
      </c>
      <c r="F71" s="10">
        <v>1280</v>
      </c>
      <c r="G71" s="374">
        <f t="shared" si="17"/>
        <v>54365</v>
      </c>
      <c r="H71" s="527">
        <f>SUM(G71/D71)*100</f>
        <v>99.94301051547907</v>
      </c>
      <c r="K71" s="260"/>
    </row>
    <row r="72" spans="1:11" ht="12.75">
      <c r="A72" s="19" t="s">
        <v>107</v>
      </c>
      <c r="B72" s="431">
        <v>19024</v>
      </c>
      <c r="C72" s="11">
        <v>0</v>
      </c>
      <c r="D72" s="780">
        <f t="shared" si="15"/>
        <v>19024</v>
      </c>
      <c r="E72" s="431">
        <v>19719</v>
      </c>
      <c r="F72" s="11">
        <v>0</v>
      </c>
      <c r="G72" s="252">
        <f t="shared" si="17"/>
        <v>19719</v>
      </c>
      <c r="H72" s="526">
        <f>SUM(G72/D72)*100</f>
        <v>103.65328006728343</v>
      </c>
      <c r="K72" s="260"/>
    </row>
    <row r="73" spans="1:11" ht="12.75">
      <c r="A73" s="646" t="s">
        <v>108</v>
      </c>
      <c r="B73" s="370">
        <v>12733</v>
      </c>
      <c r="C73" s="371">
        <v>0</v>
      </c>
      <c r="D73" s="781">
        <f t="shared" si="15"/>
        <v>12733</v>
      </c>
      <c r="E73" s="370">
        <v>12734</v>
      </c>
      <c r="F73" s="371">
        <v>0</v>
      </c>
      <c r="G73" s="373">
        <f t="shared" si="17"/>
        <v>12734</v>
      </c>
      <c r="H73" s="650">
        <f>SUM(G73/D73)*100</f>
        <v>100.00785360873321</v>
      </c>
      <c r="K73" s="260"/>
    </row>
    <row r="74" spans="1:11" ht="13.5" thickBot="1">
      <c r="A74" s="577" t="s">
        <v>169</v>
      </c>
      <c r="B74" s="578">
        <v>0</v>
      </c>
      <c r="C74" s="583">
        <v>0</v>
      </c>
      <c r="D74" s="782">
        <f t="shared" si="15"/>
        <v>0</v>
      </c>
      <c r="E74" s="578">
        <v>26415</v>
      </c>
      <c r="F74" s="583">
        <v>318</v>
      </c>
      <c r="G74" s="580">
        <f t="shared" si="17"/>
        <v>26733</v>
      </c>
      <c r="H74" s="584">
        <v>0</v>
      </c>
      <c r="K74" s="260"/>
    </row>
    <row r="75" spans="1:11" ht="14.25" thickBot="1" thickTop="1">
      <c r="A75" s="843" t="s">
        <v>119</v>
      </c>
      <c r="B75" s="845">
        <f aca="true" t="shared" si="18" ref="B75:G75">SUM(B71:B74)</f>
        <v>84924</v>
      </c>
      <c r="C75" s="846">
        <f t="shared" si="18"/>
        <v>1229</v>
      </c>
      <c r="D75" s="849">
        <f t="shared" si="18"/>
        <v>86153</v>
      </c>
      <c r="E75" s="621">
        <f t="shared" si="18"/>
        <v>111953</v>
      </c>
      <c r="F75" s="846">
        <f t="shared" si="18"/>
        <v>1598</v>
      </c>
      <c r="G75" s="846">
        <f t="shared" si="18"/>
        <v>113551</v>
      </c>
      <c r="H75" s="850">
        <f>SUM(G75/D75)*100</f>
        <v>131.80156233677295</v>
      </c>
      <c r="K75" s="260"/>
    </row>
    <row r="76" spans="1:11" ht="12.75">
      <c r="A76" s="1040" t="s">
        <v>101</v>
      </c>
      <c r="B76" s="996"/>
      <c r="C76" s="996"/>
      <c r="D76" s="996"/>
      <c r="E76" s="996"/>
      <c r="F76" s="996"/>
      <c r="G76" s="996"/>
      <c r="H76" s="1030"/>
      <c r="K76" s="260"/>
    </row>
    <row r="77" spans="1:11" ht="12.75">
      <c r="A77" s="24" t="s">
        <v>109</v>
      </c>
      <c r="B77" s="5">
        <v>12614</v>
      </c>
      <c r="C77" s="10">
        <v>0</v>
      </c>
      <c r="D77" s="784">
        <f>SUM(B77:C77)</f>
        <v>12614</v>
      </c>
      <c r="E77" s="6">
        <v>12777</v>
      </c>
      <c r="F77" s="10">
        <v>0</v>
      </c>
      <c r="G77" s="374">
        <f aca="true" t="shared" si="19" ref="G77:G89">SUM(E77:F77)</f>
        <v>12777</v>
      </c>
      <c r="H77" s="527">
        <f aca="true" t="shared" si="20" ref="H77:H82">SUM(G77/D77)*100</f>
        <v>101.29221499920722</v>
      </c>
      <c r="K77" s="260"/>
    </row>
    <row r="78" spans="1:11" ht="12.75">
      <c r="A78" s="19" t="s">
        <v>110</v>
      </c>
      <c r="B78" s="431">
        <v>20336</v>
      </c>
      <c r="C78" s="11">
        <v>0</v>
      </c>
      <c r="D78" s="781">
        <f>SUM(B78:C78)</f>
        <v>20336</v>
      </c>
      <c r="E78" s="431">
        <v>20780</v>
      </c>
      <c r="F78" s="11">
        <v>0</v>
      </c>
      <c r="G78" s="374">
        <f t="shared" si="19"/>
        <v>20780</v>
      </c>
      <c r="H78" s="526">
        <f t="shared" si="20"/>
        <v>102.18332022029897</v>
      </c>
      <c r="K78" s="260"/>
    </row>
    <row r="79" spans="1:11" ht="12.75">
      <c r="A79" s="19" t="s">
        <v>111</v>
      </c>
      <c r="B79" s="431">
        <v>6601</v>
      </c>
      <c r="C79" s="11">
        <v>0</v>
      </c>
      <c r="D79" s="785">
        <f>SUM(B79)</f>
        <v>6601</v>
      </c>
      <c r="E79" s="431">
        <v>6683</v>
      </c>
      <c r="F79" s="11">
        <v>0</v>
      </c>
      <c r="G79" s="374">
        <f t="shared" si="19"/>
        <v>6683</v>
      </c>
      <c r="H79" s="527">
        <f t="shared" si="20"/>
        <v>101.24223602484473</v>
      </c>
      <c r="K79" s="260"/>
    </row>
    <row r="80" spans="1:11" ht="12.75">
      <c r="A80" s="19" t="s">
        <v>112</v>
      </c>
      <c r="B80" s="431">
        <v>11582</v>
      </c>
      <c r="C80" s="11">
        <v>0</v>
      </c>
      <c r="D80" s="784">
        <f>SUM(B80)</f>
        <v>11582</v>
      </c>
      <c r="E80" s="500">
        <v>11843</v>
      </c>
      <c r="F80" s="11">
        <v>0</v>
      </c>
      <c r="G80" s="374">
        <f t="shared" si="19"/>
        <v>11843</v>
      </c>
      <c r="H80" s="526">
        <f t="shared" si="20"/>
        <v>102.25349680538767</v>
      </c>
      <c r="K80" s="260"/>
    </row>
    <row r="81" spans="1:11" ht="12.75">
      <c r="A81" s="19" t="s">
        <v>113</v>
      </c>
      <c r="B81" s="431">
        <v>10595</v>
      </c>
      <c r="C81" s="11">
        <v>0</v>
      </c>
      <c r="D81" s="780">
        <f>SUM(B81)</f>
        <v>10595</v>
      </c>
      <c r="E81" s="431">
        <v>10719</v>
      </c>
      <c r="F81" s="11">
        <v>0</v>
      </c>
      <c r="G81" s="374">
        <f t="shared" si="19"/>
        <v>10719</v>
      </c>
      <c r="H81" s="527">
        <f t="shared" si="20"/>
        <v>101.17036337895233</v>
      </c>
      <c r="K81" s="260"/>
    </row>
    <row r="82" spans="1:11" ht="12.75">
      <c r="A82" s="646" t="s">
        <v>52</v>
      </c>
      <c r="B82" s="370">
        <v>31058</v>
      </c>
      <c r="C82" s="371">
        <v>566</v>
      </c>
      <c r="D82" s="781">
        <f aca="true" t="shared" si="21" ref="D82:D89">SUM(B82:C82)</f>
        <v>31624</v>
      </c>
      <c r="E82" s="370">
        <v>32038</v>
      </c>
      <c r="F82" s="371">
        <v>521</v>
      </c>
      <c r="G82" s="373">
        <f t="shared" si="19"/>
        <v>32559</v>
      </c>
      <c r="H82" s="650">
        <f t="shared" si="20"/>
        <v>102.95661522894004</v>
      </c>
      <c r="K82" s="260"/>
    </row>
    <row r="83" spans="1:11" ht="12.75">
      <c r="A83" s="19" t="s">
        <v>170</v>
      </c>
      <c r="B83" s="6">
        <v>0</v>
      </c>
      <c r="C83" s="11">
        <v>0</v>
      </c>
      <c r="D83" s="781">
        <f t="shared" si="21"/>
        <v>0</v>
      </c>
      <c r="E83" s="6">
        <v>23010</v>
      </c>
      <c r="F83" s="11">
        <v>189</v>
      </c>
      <c r="G83" s="252">
        <f t="shared" si="19"/>
        <v>23199</v>
      </c>
      <c r="H83" s="650">
        <v>0</v>
      </c>
      <c r="K83" s="260"/>
    </row>
    <row r="84" spans="1:11" ht="12.75">
      <c r="A84" s="646" t="s">
        <v>171</v>
      </c>
      <c r="B84" s="370">
        <v>0</v>
      </c>
      <c r="C84" s="371">
        <v>0</v>
      </c>
      <c r="D84" s="781">
        <f t="shared" si="21"/>
        <v>0</v>
      </c>
      <c r="E84" s="370">
        <v>26405</v>
      </c>
      <c r="F84" s="371">
        <v>224</v>
      </c>
      <c r="G84" s="373">
        <f t="shared" si="19"/>
        <v>26629</v>
      </c>
      <c r="H84" s="650">
        <v>0</v>
      </c>
      <c r="K84" s="260"/>
    </row>
    <row r="85" spans="1:11" ht="12.75">
      <c r="A85" s="646" t="s">
        <v>172</v>
      </c>
      <c r="B85" s="370">
        <v>0</v>
      </c>
      <c r="C85" s="371">
        <v>0</v>
      </c>
      <c r="D85" s="781">
        <f t="shared" si="21"/>
        <v>0</v>
      </c>
      <c r="E85" s="370">
        <v>18540</v>
      </c>
      <c r="F85" s="371">
        <v>0</v>
      </c>
      <c r="G85" s="373">
        <f t="shared" si="19"/>
        <v>18540</v>
      </c>
      <c r="H85" s="650">
        <v>0</v>
      </c>
      <c r="K85" s="260"/>
    </row>
    <row r="86" spans="1:11" ht="12.75">
      <c r="A86" s="646" t="s">
        <v>173</v>
      </c>
      <c r="B86" s="370">
        <v>0</v>
      </c>
      <c r="C86" s="371">
        <v>0</v>
      </c>
      <c r="D86" s="781">
        <f t="shared" si="21"/>
        <v>0</v>
      </c>
      <c r="E86" s="370">
        <v>14374</v>
      </c>
      <c r="F86" s="371">
        <v>0</v>
      </c>
      <c r="G86" s="373">
        <f t="shared" si="19"/>
        <v>14374</v>
      </c>
      <c r="H86" s="650">
        <v>0</v>
      </c>
      <c r="K86" s="260"/>
    </row>
    <row r="87" spans="1:11" ht="12.75">
      <c r="A87" s="646" t="s">
        <v>174</v>
      </c>
      <c r="B87" s="370">
        <v>0</v>
      </c>
      <c r="C87" s="371">
        <v>0</v>
      </c>
      <c r="D87" s="781">
        <f t="shared" si="21"/>
        <v>0</v>
      </c>
      <c r="E87" s="370">
        <v>31946</v>
      </c>
      <c r="F87" s="371">
        <v>0</v>
      </c>
      <c r="G87" s="373">
        <f t="shared" si="19"/>
        <v>31946</v>
      </c>
      <c r="H87" s="650">
        <v>0</v>
      </c>
      <c r="K87" s="260"/>
    </row>
    <row r="88" spans="1:11" ht="12.75">
      <c r="A88" s="646" t="s">
        <v>175</v>
      </c>
      <c r="B88" s="370">
        <v>0</v>
      </c>
      <c r="C88" s="371">
        <v>0</v>
      </c>
      <c r="D88" s="781">
        <f t="shared" si="21"/>
        <v>0</v>
      </c>
      <c r="E88" s="370">
        <v>18331</v>
      </c>
      <c r="F88" s="371">
        <v>0</v>
      </c>
      <c r="G88" s="373">
        <f t="shared" si="19"/>
        <v>18331</v>
      </c>
      <c r="H88" s="650">
        <v>0</v>
      </c>
      <c r="K88" s="260"/>
    </row>
    <row r="89" spans="1:11" ht="13.5" thickBot="1">
      <c r="A89" s="577" t="s">
        <v>176</v>
      </c>
      <c r="B89" s="578">
        <v>0</v>
      </c>
      <c r="C89" s="583">
        <v>0</v>
      </c>
      <c r="D89" s="793">
        <f t="shared" si="21"/>
        <v>0</v>
      </c>
      <c r="E89" s="578">
        <v>19547</v>
      </c>
      <c r="F89" s="583">
        <v>0</v>
      </c>
      <c r="G89" s="580">
        <f t="shared" si="19"/>
        <v>19547</v>
      </c>
      <c r="H89" s="584">
        <v>0</v>
      </c>
      <c r="K89" s="260"/>
    </row>
    <row r="90" spans="1:11" ht="14.25" thickBot="1" thickTop="1">
      <c r="A90" s="851" t="s">
        <v>121</v>
      </c>
      <c r="B90" s="852">
        <f>SUM(B77:B89)</f>
        <v>92786</v>
      </c>
      <c r="C90" s="853">
        <f>SUM(C77:C89)</f>
        <v>566</v>
      </c>
      <c r="D90" s="854">
        <f>SUM(D77:D89)</f>
        <v>93352</v>
      </c>
      <c r="E90" s="852">
        <f>SUM(E77:E89)</f>
        <v>246993</v>
      </c>
      <c r="F90" s="853">
        <f>SUM(F77:F89)</f>
        <v>934</v>
      </c>
      <c r="G90" s="853">
        <f>SUM(E90:F90)</f>
        <v>247927</v>
      </c>
      <c r="H90" s="855">
        <f>SUM(G90/D90)*100</f>
        <v>265.5829548376039</v>
      </c>
      <c r="K90" s="260"/>
    </row>
    <row r="91" spans="1:11" ht="12.75">
      <c r="A91" s="654" t="s">
        <v>180</v>
      </c>
      <c r="B91" s="786"/>
      <c r="C91" s="786"/>
      <c r="D91" s="787"/>
      <c r="E91" s="786"/>
      <c r="F91" s="786"/>
      <c r="G91" s="787"/>
      <c r="H91" s="788"/>
      <c r="K91" s="260"/>
    </row>
    <row r="92" spans="1:11" ht="13.5" thickBot="1">
      <c r="A92" s="651" t="s">
        <v>179</v>
      </c>
      <c r="B92" s="652">
        <v>0</v>
      </c>
      <c r="C92" s="649">
        <v>0</v>
      </c>
      <c r="D92" s="793">
        <f>SUM(B92:C92)</f>
        <v>0</v>
      </c>
      <c r="E92" s="627">
        <v>4657</v>
      </c>
      <c r="F92" s="649">
        <v>0</v>
      </c>
      <c r="G92" s="796">
        <f>SUM(E92:F92)</f>
        <v>4657</v>
      </c>
      <c r="H92" s="584">
        <v>0</v>
      </c>
      <c r="K92" s="260"/>
    </row>
    <row r="93" spans="1:11" ht="14.25" thickBot="1" thickTop="1">
      <c r="A93" s="675" t="s">
        <v>178</v>
      </c>
      <c r="B93" s="675">
        <f aca="true" t="shared" si="22" ref="B93:G93">SUM(B92)</f>
        <v>0</v>
      </c>
      <c r="C93" s="797">
        <f t="shared" si="22"/>
        <v>0</v>
      </c>
      <c r="D93" s="798">
        <f t="shared" si="22"/>
        <v>0</v>
      </c>
      <c r="E93" s="799">
        <f t="shared" si="22"/>
        <v>4657</v>
      </c>
      <c r="F93" s="797">
        <f t="shared" si="22"/>
        <v>0</v>
      </c>
      <c r="G93" s="800">
        <f t="shared" si="22"/>
        <v>4657</v>
      </c>
      <c r="H93" s="915">
        <v>0</v>
      </c>
      <c r="K93" s="260"/>
    </row>
    <row r="94" spans="1:11" ht="16.5" thickBot="1">
      <c r="A94" s="803" t="s">
        <v>181</v>
      </c>
      <c r="B94" s="875">
        <f>+B69+B75+B90+B93</f>
        <v>220522</v>
      </c>
      <c r="C94" s="874">
        <f>+C69+C75+C90+C93</f>
        <v>2745</v>
      </c>
      <c r="D94" s="876">
        <f>SUM(B94:C94)</f>
        <v>223267</v>
      </c>
      <c r="E94" s="875">
        <f>+E69+E75+E90+E93</f>
        <v>442107</v>
      </c>
      <c r="F94" s="874">
        <f>+F69+F75+F90+F93</f>
        <v>2927</v>
      </c>
      <c r="G94" s="876">
        <f>SUM(E94:F94)</f>
        <v>445034</v>
      </c>
      <c r="H94" s="880">
        <f>SUM(G94/D94)*100</f>
        <v>199.32815866205038</v>
      </c>
      <c r="K94" s="260"/>
    </row>
    <row r="95" spans="1:11" ht="12.75">
      <c r="A95" s="653"/>
      <c r="B95" s="655"/>
      <c r="C95" s="655"/>
      <c r="D95" s="655"/>
      <c r="E95" s="655"/>
      <c r="F95" s="655"/>
      <c r="G95" s="655"/>
      <c r="H95" s="658"/>
      <c r="K95" s="260"/>
    </row>
    <row r="96" spans="1:11" ht="12.75">
      <c r="A96" s="653"/>
      <c r="B96" s="655"/>
      <c r="C96" s="655"/>
      <c r="D96" s="655"/>
      <c r="E96" s="655"/>
      <c r="F96" s="655"/>
      <c r="G96" s="655"/>
      <c r="H96" s="658"/>
      <c r="K96" s="260"/>
    </row>
    <row r="97" spans="1:11" ht="12.75">
      <c r="A97" s="653"/>
      <c r="B97" s="655"/>
      <c r="C97" s="655"/>
      <c r="D97" s="655"/>
      <c r="E97" s="655"/>
      <c r="F97" s="655"/>
      <c r="G97" s="655"/>
      <c r="H97" s="658"/>
      <c r="K97" s="260"/>
    </row>
    <row r="98" spans="1:11" ht="12.75">
      <c r="A98" s="653"/>
      <c r="B98" s="655"/>
      <c r="C98" s="655"/>
      <c r="D98" s="655"/>
      <c r="E98" s="655"/>
      <c r="F98" s="655"/>
      <c r="G98" s="655"/>
      <c r="H98" s="658"/>
      <c r="K98" s="260"/>
    </row>
    <row r="99" spans="1:11" ht="12.75">
      <c r="A99" s="653"/>
      <c r="B99" s="655"/>
      <c r="C99" s="655"/>
      <c r="D99" s="655"/>
      <c r="E99" s="655"/>
      <c r="F99" s="655"/>
      <c r="G99" s="655"/>
      <c r="H99" s="658"/>
      <c r="K99" s="260"/>
    </row>
    <row r="100" spans="1:11" ht="12.75">
      <c r="A100" s="653"/>
      <c r="B100" s="655"/>
      <c r="C100" s="655"/>
      <c r="D100" s="655"/>
      <c r="E100" s="655"/>
      <c r="F100" s="655"/>
      <c r="G100" s="655"/>
      <c r="H100" s="658"/>
      <c r="K100" s="260"/>
    </row>
    <row r="101" spans="1:11" ht="12.75">
      <c r="A101" s="653"/>
      <c r="B101" s="655"/>
      <c r="C101" s="655"/>
      <c r="D101" s="655"/>
      <c r="E101" s="655"/>
      <c r="F101" s="655"/>
      <c r="G101" s="655"/>
      <c r="H101" s="658"/>
      <c r="K101" s="260"/>
    </row>
    <row r="102" spans="1:11" ht="12.75">
      <c r="A102" s="653"/>
      <c r="B102" s="655"/>
      <c r="C102" s="655"/>
      <c r="D102" s="655"/>
      <c r="E102" s="655"/>
      <c r="F102" s="655"/>
      <c r="G102" s="655"/>
      <c r="H102" s="658"/>
      <c r="K102" s="260"/>
    </row>
    <row r="103" spans="1:11" ht="12.75">
      <c r="A103" s="653"/>
      <c r="B103" s="655"/>
      <c r="C103" s="655"/>
      <c r="D103" s="655"/>
      <c r="E103" s="655"/>
      <c r="F103" s="655"/>
      <c r="G103" s="655"/>
      <c r="H103" s="658"/>
      <c r="K103" s="260"/>
    </row>
    <row r="104" spans="1:11" ht="12.75">
      <c r="A104" s="653"/>
      <c r="B104" s="655"/>
      <c r="C104" s="655"/>
      <c r="D104" s="655"/>
      <c r="E104" s="655"/>
      <c r="F104" s="655"/>
      <c r="G104" s="655"/>
      <c r="H104" s="658"/>
      <c r="K104" s="260"/>
    </row>
    <row r="105" spans="1:11" ht="12.75">
      <c r="A105" s="653"/>
      <c r="B105" s="655"/>
      <c r="C105" s="655"/>
      <c r="D105" s="655"/>
      <c r="E105" s="655"/>
      <c r="F105" s="655"/>
      <c r="G105" s="655"/>
      <c r="H105" s="658"/>
      <c r="K105" s="260"/>
    </row>
    <row r="106" spans="1:11" ht="12.75">
      <c r="A106" s="653"/>
      <c r="B106" s="655"/>
      <c r="C106" s="655"/>
      <c r="D106" s="655"/>
      <c r="E106" s="655"/>
      <c r="F106" s="655"/>
      <c r="G106" s="655"/>
      <c r="H106" s="658"/>
      <c r="K106" s="260"/>
    </row>
    <row r="107" spans="1:11" ht="12.75">
      <c r="A107" s="653"/>
      <c r="B107" s="655"/>
      <c r="C107" s="655"/>
      <c r="D107" s="655"/>
      <c r="E107" s="655"/>
      <c r="F107" s="655"/>
      <c r="G107" s="655"/>
      <c r="H107" s="658"/>
      <c r="K107" s="260"/>
    </row>
    <row r="108" spans="1:11" ht="12.75">
      <c r="A108" s="653"/>
      <c r="B108" s="655"/>
      <c r="C108" s="655"/>
      <c r="D108" s="655"/>
      <c r="E108" s="655"/>
      <c r="F108" s="655"/>
      <c r="G108" s="655"/>
      <c r="H108" s="658"/>
      <c r="K108" s="260"/>
    </row>
    <row r="109" spans="1:11" ht="12.75">
      <c r="A109" s="653"/>
      <c r="B109" s="655"/>
      <c r="C109" s="655"/>
      <c r="D109" s="655"/>
      <c r="E109" s="655"/>
      <c r="F109" s="655"/>
      <c r="G109" s="655"/>
      <c r="H109" s="658"/>
      <c r="K109" s="260"/>
    </row>
    <row r="110" spans="1:11" ht="12.75">
      <c r="A110" s="653"/>
      <c r="B110" s="655"/>
      <c r="C110" s="655"/>
      <c r="D110" s="655"/>
      <c r="E110" s="655"/>
      <c r="F110" s="655"/>
      <c r="G110" s="655"/>
      <c r="H110" s="658"/>
      <c r="K110" s="260"/>
    </row>
    <row r="111" spans="1:11" ht="12.75">
      <c r="A111" s="653"/>
      <c r="B111" s="655"/>
      <c r="C111" s="655"/>
      <c r="D111" s="655"/>
      <c r="E111" s="655"/>
      <c r="F111" s="655"/>
      <c r="G111" s="655"/>
      <c r="H111" s="658"/>
      <c r="K111" s="260"/>
    </row>
    <row r="112" spans="10:16" ht="12.75" customHeight="1">
      <c r="J112" s="985"/>
      <c r="K112" s="985"/>
      <c r="L112" s="985"/>
      <c r="M112" s="985"/>
      <c r="N112" s="985"/>
      <c r="O112" s="985"/>
      <c r="P112" s="985"/>
    </row>
    <row r="113" spans="1:16" ht="16.5" thickBot="1">
      <c r="A113" s="1039" t="s">
        <v>161</v>
      </c>
      <c r="B113" s="1039"/>
      <c r="C113" s="1039"/>
      <c r="D113" s="1039"/>
      <c r="E113" s="1039"/>
      <c r="F113" s="1039"/>
      <c r="G113" s="1039"/>
      <c r="H113" s="1039"/>
      <c r="I113" s="1039"/>
      <c r="J113" s="26"/>
      <c r="K113" s="26"/>
      <c r="L113" s="26"/>
      <c r="M113" s="27" t="s">
        <v>14</v>
      </c>
      <c r="N113" s="986"/>
      <c r="O113" s="986"/>
      <c r="P113" s="986"/>
    </row>
    <row r="114" spans="1:16" s="556" customFormat="1" ht="27.75" customHeight="1">
      <c r="A114" s="976" t="s">
        <v>157</v>
      </c>
      <c r="B114" s="964" t="s">
        <v>15</v>
      </c>
      <c r="C114" s="994" t="s">
        <v>16</v>
      </c>
      <c r="D114" s="978"/>
      <c r="E114" s="979" t="s">
        <v>17</v>
      </c>
      <c r="F114" s="980"/>
      <c r="G114" s="981"/>
      <c r="H114" s="982" t="s">
        <v>18</v>
      </c>
      <c r="I114" s="983"/>
      <c r="J114" s="983"/>
      <c r="K114" s="983"/>
      <c r="L114" s="984"/>
      <c r="M114" s="966" t="s">
        <v>19</v>
      </c>
      <c r="N114" s="554"/>
      <c r="O114" s="554"/>
      <c r="P114" s="555"/>
    </row>
    <row r="115" spans="1:16" ht="12.75" customHeight="1">
      <c r="A115" s="974"/>
      <c r="B115" s="504" t="s">
        <v>20</v>
      </c>
      <c r="C115" s="32" t="s">
        <v>21</v>
      </c>
      <c r="D115" s="33" t="s">
        <v>22</v>
      </c>
      <c r="E115" s="34" t="s">
        <v>23</v>
      </c>
      <c r="F115" s="35" t="s">
        <v>24</v>
      </c>
      <c r="G115" s="33" t="s">
        <v>25</v>
      </c>
      <c r="H115" s="37" t="s">
        <v>26</v>
      </c>
      <c r="I115" s="35" t="s">
        <v>27</v>
      </c>
      <c r="J115" s="38" t="s">
        <v>24</v>
      </c>
      <c r="K115" s="557" t="s">
        <v>28</v>
      </c>
      <c r="L115" s="33" t="s">
        <v>29</v>
      </c>
      <c r="M115" s="508" t="s">
        <v>30</v>
      </c>
      <c r="N115" s="458"/>
      <c r="O115" s="458"/>
      <c r="P115" s="70"/>
    </row>
    <row r="116" spans="1:16" ht="13.5" thickBot="1">
      <c r="A116" s="975"/>
      <c r="B116" s="505" t="s">
        <v>31</v>
      </c>
      <c r="C116" s="42"/>
      <c r="D116" s="43"/>
      <c r="E116" s="44" t="s">
        <v>32</v>
      </c>
      <c r="F116" s="45" t="s">
        <v>33</v>
      </c>
      <c r="G116" s="50" t="s">
        <v>24</v>
      </c>
      <c r="H116" s="47" t="s">
        <v>34</v>
      </c>
      <c r="I116" s="45" t="s">
        <v>33</v>
      </c>
      <c r="J116" s="48" t="s">
        <v>25</v>
      </c>
      <c r="K116" s="49" t="s">
        <v>24</v>
      </c>
      <c r="L116" s="50"/>
      <c r="M116" s="509" t="s">
        <v>35</v>
      </c>
      <c r="N116" s="459"/>
      <c r="O116" s="459"/>
      <c r="P116" s="460"/>
    </row>
    <row r="117" spans="1:16" ht="12.75">
      <c r="A117" s="995" t="s">
        <v>141</v>
      </c>
      <c r="B117" s="996"/>
      <c r="C117" s="996"/>
      <c r="D117" s="996"/>
      <c r="E117" s="996"/>
      <c r="F117" s="996"/>
      <c r="G117" s="996"/>
      <c r="H117" s="996"/>
      <c r="I117" s="996"/>
      <c r="J117" s="996"/>
      <c r="K117" s="996"/>
      <c r="L117" s="996"/>
      <c r="M117" s="1030"/>
      <c r="N117" s="459"/>
      <c r="O117" s="459"/>
      <c r="P117" s="460"/>
    </row>
    <row r="118" spans="1:16" ht="12.75">
      <c r="A118" s="461" t="s">
        <v>105</v>
      </c>
      <c r="B118" s="506">
        <f>SUM(C118+D118)</f>
        <v>233</v>
      </c>
      <c r="C118" s="462">
        <v>233</v>
      </c>
      <c r="D118" s="463">
        <v>0</v>
      </c>
      <c r="E118" s="464">
        <v>0</v>
      </c>
      <c r="F118" s="464">
        <v>0</v>
      </c>
      <c r="G118" s="562">
        <v>233</v>
      </c>
      <c r="H118" s="462">
        <v>0</v>
      </c>
      <c r="I118" s="464">
        <v>204</v>
      </c>
      <c r="J118" s="465">
        <v>59</v>
      </c>
      <c r="K118" s="465">
        <v>99</v>
      </c>
      <c r="L118" s="463">
        <v>84</v>
      </c>
      <c r="M118" s="506">
        <f>SUM(H118+E118)</f>
        <v>0</v>
      </c>
      <c r="N118" s="459"/>
      <c r="O118" s="459"/>
      <c r="P118" s="460"/>
    </row>
    <row r="119" spans="1:16" ht="12.75">
      <c r="A119" s="659" t="s">
        <v>116</v>
      </c>
      <c r="B119" s="506">
        <f>SUM(C119+D119)</f>
        <v>59</v>
      </c>
      <c r="C119" s="661">
        <v>-155</v>
      </c>
      <c r="D119" s="662">
        <v>214</v>
      </c>
      <c r="E119" s="663">
        <v>0</v>
      </c>
      <c r="F119" s="663">
        <v>12</v>
      </c>
      <c r="G119" s="664">
        <v>47</v>
      </c>
      <c r="H119" s="661">
        <v>0</v>
      </c>
      <c r="I119" s="665">
        <v>40</v>
      </c>
      <c r="J119" s="666">
        <v>410</v>
      </c>
      <c r="K119" s="665">
        <v>4118</v>
      </c>
      <c r="L119" s="662">
        <v>103</v>
      </c>
      <c r="M119" s="660">
        <f>SUM(H119+E119)</f>
        <v>0</v>
      </c>
      <c r="N119" s="70"/>
      <c r="O119" s="70"/>
      <c r="P119" s="141"/>
    </row>
    <row r="120" spans="1:16" ht="12.75">
      <c r="A120" s="667" t="s">
        <v>167</v>
      </c>
      <c r="B120" s="506">
        <f>SUM(C120+D120)</f>
        <v>104</v>
      </c>
      <c r="C120" s="464">
        <v>104</v>
      </c>
      <c r="D120" s="669">
        <v>0</v>
      </c>
      <c r="E120" s="462">
        <v>0</v>
      </c>
      <c r="F120" s="465">
        <v>21</v>
      </c>
      <c r="G120" s="562">
        <v>83</v>
      </c>
      <c r="H120" s="464">
        <v>0</v>
      </c>
      <c r="I120" s="465">
        <v>0</v>
      </c>
      <c r="J120" s="465">
        <v>0</v>
      </c>
      <c r="K120" s="465">
        <v>39</v>
      </c>
      <c r="L120" s="669">
        <v>139</v>
      </c>
      <c r="M120" s="660">
        <f>SUM(H120+E120)</f>
        <v>0</v>
      </c>
      <c r="N120" s="70"/>
      <c r="O120" s="70"/>
      <c r="P120" s="141"/>
    </row>
    <row r="121" spans="1:16" ht="13.5" thickBot="1">
      <c r="A121" s="668" t="s">
        <v>168</v>
      </c>
      <c r="B121" s="586">
        <f>SUM(C121+D121)</f>
        <v>298</v>
      </c>
      <c r="C121" s="589">
        <v>298</v>
      </c>
      <c r="D121" s="670">
        <v>0</v>
      </c>
      <c r="E121" s="587">
        <v>0</v>
      </c>
      <c r="F121" s="592">
        <v>59</v>
      </c>
      <c r="G121" s="590">
        <v>239</v>
      </c>
      <c r="H121" s="589">
        <v>0</v>
      </c>
      <c r="I121" s="592">
        <v>0</v>
      </c>
      <c r="J121" s="592">
        <v>0</v>
      </c>
      <c r="K121" s="592">
        <v>121</v>
      </c>
      <c r="L121" s="670">
        <v>68</v>
      </c>
      <c r="M121" s="586">
        <f>SUM(H121+E121)</f>
        <v>0</v>
      </c>
      <c r="N121" s="70"/>
      <c r="O121" s="70"/>
      <c r="P121" s="141"/>
    </row>
    <row r="122" spans="1:16" ht="14.25" thickBot="1" thickTop="1">
      <c r="A122" s="856" t="s">
        <v>117</v>
      </c>
      <c r="B122" s="857">
        <f aca="true" t="shared" si="23" ref="B122:M122">SUM(B118:B121)</f>
        <v>694</v>
      </c>
      <c r="C122" s="858">
        <f t="shared" si="23"/>
        <v>480</v>
      </c>
      <c r="D122" s="859">
        <f t="shared" si="23"/>
        <v>214</v>
      </c>
      <c r="E122" s="860">
        <f t="shared" si="23"/>
        <v>0</v>
      </c>
      <c r="F122" s="860">
        <f t="shared" si="23"/>
        <v>92</v>
      </c>
      <c r="G122" s="861">
        <f t="shared" si="23"/>
        <v>602</v>
      </c>
      <c r="H122" s="862">
        <f t="shared" si="23"/>
        <v>0</v>
      </c>
      <c r="I122" s="863">
        <f t="shared" si="23"/>
        <v>244</v>
      </c>
      <c r="J122" s="863">
        <f t="shared" si="23"/>
        <v>469</v>
      </c>
      <c r="K122" s="862">
        <f t="shared" si="23"/>
        <v>4377</v>
      </c>
      <c r="L122" s="859">
        <f t="shared" si="23"/>
        <v>394</v>
      </c>
      <c r="M122" s="857">
        <f t="shared" si="23"/>
        <v>0</v>
      </c>
      <c r="N122" s="459"/>
      <c r="O122" s="459"/>
      <c r="P122" s="460"/>
    </row>
    <row r="123" spans="1:16" ht="12.75">
      <c r="A123" s="995" t="s">
        <v>142</v>
      </c>
      <c r="B123" s="996"/>
      <c r="C123" s="996"/>
      <c r="D123" s="996"/>
      <c r="E123" s="996"/>
      <c r="F123" s="996"/>
      <c r="G123" s="996"/>
      <c r="H123" s="996"/>
      <c r="I123" s="996"/>
      <c r="J123" s="996"/>
      <c r="K123" s="996"/>
      <c r="L123" s="996"/>
      <c r="M123" s="1030"/>
      <c r="N123" s="459"/>
      <c r="O123" s="459"/>
      <c r="P123" s="460"/>
    </row>
    <row r="124" spans="1:16" ht="12.75">
      <c r="A124" s="466" t="s">
        <v>91</v>
      </c>
      <c r="B124" s="506">
        <f>SUM(C124+D124)</f>
        <v>275</v>
      </c>
      <c r="C124" s="467">
        <v>-131</v>
      </c>
      <c r="D124" s="468">
        <v>406</v>
      </c>
      <c r="E124" s="469">
        <v>0</v>
      </c>
      <c r="F124" s="469">
        <v>54</v>
      </c>
      <c r="G124" s="561">
        <v>221</v>
      </c>
      <c r="H124" s="470">
        <v>0</v>
      </c>
      <c r="I124" s="471">
        <v>161</v>
      </c>
      <c r="J124" s="465">
        <v>808</v>
      </c>
      <c r="K124" s="471">
        <v>92</v>
      </c>
      <c r="L124" s="468">
        <v>4217</v>
      </c>
      <c r="M124" s="660">
        <f>SUM(H124+E124)</f>
        <v>0</v>
      </c>
      <c r="N124" s="459"/>
      <c r="O124" s="459"/>
      <c r="P124" s="460"/>
    </row>
    <row r="125" spans="1:16" ht="12.75">
      <c r="A125" s="466" t="s">
        <v>107</v>
      </c>
      <c r="B125" s="506">
        <f>SUM(C125+D125)</f>
        <v>19</v>
      </c>
      <c r="C125" s="467">
        <v>19</v>
      </c>
      <c r="D125" s="468">
        <v>0</v>
      </c>
      <c r="E125" s="469">
        <v>0</v>
      </c>
      <c r="F125" s="469">
        <v>4</v>
      </c>
      <c r="G125" s="561">
        <v>15</v>
      </c>
      <c r="H125" s="470">
        <v>0</v>
      </c>
      <c r="I125" s="471">
        <v>27</v>
      </c>
      <c r="J125" s="465">
        <v>193</v>
      </c>
      <c r="K125" s="471">
        <v>66</v>
      </c>
      <c r="L125" s="468">
        <v>81</v>
      </c>
      <c r="M125" s="660">
        <f>SUM(H125+E125)</f>
        <v>0</v>
      </c>
      <c r="N125" s="459"/>
      <c r="O125" s="459"/>
      <c r="P125" s="460"/>
    </row>
    <row r="126" spans="1:16" ht="12.75">
      <c r="A126" s="659" t="s">
        <v>108</v>
      </c>
      <c r="B126" s="506">
        <f>SUM(C126+D126)</f>
        <v>20</v>
      </c>
      <c r="C126" s="661">
        <v>20</v>
      </c>
      <c r="D126" s="662">
        <v>0</v>
      </c>
      <c r="E126" s="663">
        <v>0</v>
      </c>
      <c r="F126" s="663">
        <v>4</v>
      </c>
      <c r="G126" s="664">
        <v>16</v>
      </c>
      <c r="H126" s="661">
        <v>0</v>
      </c>
      <c r="I126" s="665">
        <v>69</v>
      </c>
      <c r="J126" s="666">
        <v>14</v>
      </c>
      <c r="K126" s="665">
        <v>23</v>
      </c>
      <c r="L126" s="662">
        <v>301</v>
      </c>
      <c r="M126" s="660">
        <f>SUM(H126+E126)</f>
        <v>0</v>
      </c>
      <c r="N126" s="70"/>
      <c r="O126" s="70"/>
      <c r="P126" s="141"/>
    </row>
    <row r="127" spans="1:16" ht="13.5" thickBot="1">
      <c r="A127" s="585" t="s">
        <v>169</v>
      </c>
      <c r="B127" s="586">
        <f>SUM(C127+D127)</f>
        <v>58</v>
      </c>
      <c r="C127" s="676">
        <v>16</v>
      </c>
      <c r="D127" s="588">
        <v>42</v>
      </c>
      <c r="E127" s="589">
        <v>0</v>
      </c>
      <c r="F127" s="589">
        <v>12</v>
      </c>
      <c r="G127" s="677">
        <v>46</v>
      </c>
      <c r="H127" s="591">
        <v>0</v>
      </c>
      <c r="I127" s="592">
        <v>0</v>
      </c>
      <c r="J127" s="592">
        <v>0</v>
      </c>
      <c r="K127" s="591">
        <v>896</v>
      </c>
      <c r="L127" s="588">
        <v>101</v>
      </c>
      <c r="M127" s="586">
        <f>SUM(H127+E127)</f>
        <v>0</v>
      </c>
      <c r="N127" s="70"/>
      <c r="O127" s="70"/>
      <c r="P127" s="141"/>
    </row>
    <row r="128" spans="1:16" ht="14.25" thickBot="1" thickTop="1">
      <c r="A128" s="856" t="s">
        <v>119</v>
      </c>
      <c r="B128" s="857">
        <f>SUM(B124:B127)</f>
        <v>372</v>
      </c>
      <c r="C128" s="857">
        <f>SUM(C124:C127)</f>
        <v>-76</v>
      </c>
      <c r="D128" s="859">
        <f aca="true" t="shared" si="24" ref="D128:M128">SUM(D124:D127)</f>
        <v>448</v>
      </c>
      <c r="E128" s="860">
        <f t="shared" si="24"/>
        <v>0</v>
      </c>
      <c r="F128" s="860">
        <f t="shared" si="24"/>
        <v>74</v>
      </c>
      <c r="G128" s="861">
        <f t="shared" si="24"/>
        <v>298</v>
      </c>
      <c r="H128" s="862">
        <f t="shared" si="24"/>
        <v>0</v>
      </c>
      <c r="I128" s="863">
        <f t="shared" si="24"/>
        <v>257</v>
      </c>
      <c r="J128" s="863">
        <f t="shared" si="24"/>
        <v>1015</v>
      </c>
      <c r="K128" s="863">
        <f t="shared" si="24"/>
        <v>1077</v>
      </c>
      <c r="L128" s="859">
        <f t="shared" si="24"/>
        <v>4700</v>
      </c>
      <c r="M128" s="857">
        <f t="shared" si="24"/>
        <v>0</v>
      </c>
      <c r="N128" s="459"/>
      <c r="O128" s="459"/>
      <c r="P128" s="460"/>
    </row>
    <row r="129" spans="1:16" ht="12.75">
      <c r="A129" s="995" t="s">
        <v>143</v>
      </c>
      <c r="B129" s="996"/>
      <c r="C129" s="996"/>
      <c r="D129" s="996"/>
      <c r="E129" s="996"/>
      <c r="F129" s="996"/>
      <c r="G129" s="996"/>
      <c r="H129" s="997"/>
      <c r="I129" s="997"/>
      <c r="J129" s="997"/>
      <c r="K129" s="997"/>
      <c r="L129" s="997"/>
      <c r="M129" s="998"/>
      <c r="N129" s="459"/>
      <c r="O129" s="459"/>
      <c r="P129" s="460"/>
    </row>
    <row r="130" spans="1:16" ht="12.75">
      <c r="A130" s="472" t="s">
        <v>109</v>
      </c>
      <c r="B130" s="660">
        <f aca="true" t="shared" si="25" ref="B130:B142">SUM(C130+D130)</f>
        <v>25</v>
      </c>
      <c r="C130" s="467">
        <v>25</v>
      </c>
      <c r="D130" s="468">
        <v>0</v>
      </c>
      <c r="E130" s="469">
        <v>0</v>
      </c>
      <c r="F130" s="469">
        <v>5</v>
      </c>
      <c r="G130" s="563">
        <v>20</v>
      </c>
      <c r="H130" s="462">
        <v>0</v>
      </c>
      <c r="I130" s="465">
        <v>8</v>
      </c>
      <c r="J130" s="465">
        <v>97</v>
      </c>
      <c r="K130" s="465">
        <v>32</v>
      </c>
      <c r="L130" s="473">
        <v>33</v>
      </c>
      <c r="M130" s="660">
        <f>SUM(H130+E130)</f>
        <v>0</v>
      </c>
      <c r="N130" s="459"/>
      <c r="O130" s="459"/>
      <c r="P130" s="460"/>
    </row>
    <row r="131" spans="1:16" ht="12.75">
      <c r="A131" s="472" t="s">
        <v>110</v>
      </c>
      <c r="B131" s="506">
        <f t="shared" si="25"/>
        <v>122</v>
      </c>
      <c r="C131" s="467">
        <v>122</v>
      </c>
      <c r="D131" s="468">
        <v>0</v>
      </c>
      <c r="E131" s="469">
        <v>0</v>
      </c>
      <c r="F131" s="469">
        <v>24</v>
      </c>
      <c r="G131" s="563">
        <v>98</v>
      </c>
      <c r="H131" s="462">
        <v>0</v>
      </c>
      <c r="I131" s="21">
        <v>0</v>
      </c>
      <c r="J131" s="21">
        <v>21</v>
      </c>
      <c r="K131" s="21">
        <v>2</v>
      </c>
      <c r="L131" s="474">
        <v>259</v>
      </c>
      <c r="M131" s="660">
        <f>SUM(H131+E131)</f>
        <v>0</v>
      </c>
      <c r="N131" s="459"/>
      <c r="O131" s="459"/>
      <c r="P131" s="460"/>
    </row>
    <row r="132" spans="1:16" ht="12.75">
      <c r="A132" s="472" t="s">
        <v>111</v>
      </c>
      <c r="B132" s="819">
        <f t="shared" si="25"/>
        <v>12</v>
      </c>
      <c r="C132" s="467">
        <v>12</v>
      </c>
      <c r="D132" s="468">
        <v>0</v>
      </c>
      <c r="E132" s="469">
        <v>0</v>
      </c>
      <c r="F132" s="469">
        <v>2</v>
      </c>
      <c r="G132" s="563">
        <v>10</v>
      </c>
      <c r="H132" s="462">
        <v>0</v>
      </c>
      <c r="I132" s="465">
        <v>13</v>
      </c>
      <c r="J132" s="465">
        <v>119</v>
      </c>
      <c r="K132" s="465">
        <v>21</v>
      </c>
      <c r="L132" s="473">
        <v>66</v>
      </c>
      <c r="M132" s="506">
        <f>SUM(H132+E132)</f>
        <v>0</v>
      </c>
      <c r="N132" s="459"/>
      <c r="O132" s="459"/>
      <c r="P132" s="460"/>
    </row>
    <row r="133" spans="1:16" ht="12.75">
      <c r="A133" s="472" t="s">
        <v>112</v>
      </c>
      <c r="B133" s="506">
        <f t="shared" si="25"/>
        <v>30</v>
      </c>
      <c r="C133" s="467">
        <v>30</v>
      </c>
      <c r="D133" s="468">
        <v>0</v>
      </c>
      <c r="E133" s="469">
        <v>0</v>
      </c>
      <c r="F133" s="469">
        <v>6</v>
      </c>
      <c r="G133" s="563">
        <v>24</v>
      </c>
      <c r="H133" s="462">
        <v>0</v>
      </c>
      <c r="I133" s="21">
        <v>37</v>
      </c>
      <c r="J133" s="21">
        <v>93</v>
      </c>
      <c r="K133" s="21">
        <v>50</v>
      </c>
      <c r="L133" s="474">
        <v>154</v>
      </c>
      <c r="M133" s="507">
        <v>0</v>
      </c>
      <c r="N133" s="459"/>
      <c r="O133" s="459"/>
      <c r="P133" s="460"/>
    </row>
    <row r="134" spans="1:16" ht="12.75">
      <c r="A134" s="472" t="s">
        <v>113</v>
      </c>
      <c r="B134" s="506">
        <f t="shared" si="25"/>
        <v>27</v>
      </c>
      <c r="C134" s="467">
        <v>27</v>
      </c>
      <c r="D134" s="468">
        <v>0</v>
      </c>
      <c r="E134" s="469">
        <v>0</v>
      </c>
      <c r="F134" s="826">
        <v>5</v>
      </c>
      <c r="G134" s="827">
        <v>22</v>
      </c>
      <c r="H134" s="462">
        <v>0</v>
      </c>
      <c r="I134" s="21">
        <v>31</v>
      </c>
      <c r="J134" s="21">
        <v>57</v>
      </c>
      <c r="K134" s="21">
        <v>42</v>
      </c>
      <c r="L134" s="474">
        <v>4</v>
      </c>
      <c r="M134" s="660">
        <f aca="true" t="shared" si="26" ref="M134:M142">SUM(H134+E134)</f>
        <v>0</v>
      </c>
      <c r="N134" s="459"/>
      <c r="O134" s="459"/>
      <c r="P134" s="460"/>
    </row>
    <row r="135" spans="1:16" ht="12.75">
      <c r="A135" s="659" t="s">
        <v>52</v>
      </c>
      <c r="B135" s="506">
        <f t="shared" si="25"/>
        <v>64</v>
      </c>
      <c r="C135" s="661">
        <v>36</v>
      </c>
      <c r="D135" s="662">
        <v>28</v>
      </c>
      <c r="E135" s="663">
        <v>0</v>
      </c>
      <c r="F135" s="663">
        <v>13</v>
      </c>
      <c r="G135" s="664">
        <v>51</v>
      </c>
      <c r="H135" s="661">
        <v>0</v>
      </c>
      <c r="I135" s="665">
        <v>18</v>
      </c>
      <c r="J135" s="666">
        <v>167</v>
      </c>
      <c r="K135" s="665">
        <v>25</v>
      </c>
      <c r="L135" s="662">
        <v>142</v>
      </c>
      <c r="M135" s="660">
        <f t="shared" si="26"/>
        <v>0</v>
      </c>
      <c r="N135" s="70"/>
      <c r="O135" s="70"/>
      <c r="P135" s="141"/>
    </row>
    <row r="136" spans="1:16" ht="12.75">
      <c r="A136" s="667" t="s">
        <v>170</v>
      </c>
      <c r="B136" s="819">
        <f t="shared" si="25"/>
        <v>13</v>
      </c>
      <c r="C136" s="464">
        <v>-16</v>
      </c>
      <c r="D136" s="669">
        <v>29</v>
      </c>
      <c r="E136" s="462">
        <v>0</v>
      </c>
      <c r="F136" s="465">
        <v>0</v>
      </c>
      <c r="G136" s="562">
        <v>13</v>
      </c>
      <c r="H136" s="464">
        <v>0</v>
      </c>
      <c r="I136" s="465">
        <v>0</v>
      </c>
      <c r="J136" s="465">
        <v>0</v>
      </c>
      <c r="K136" s="465">
        <v>505</v>
      </c>
      <c r="L136" s="669">
        <v>119</v>
      </c>
      <c r="M136" s="660">
        <f t="shared" si="26"/>
        <v>0</v>
      </c>
      <c r="N136" s="70"/>
      <c r="O136" s="70"/>
      <c r="P136" s="141"/>
    </row>
    <row r="137" spans="1:16" ht="12.75">
      <c r="A137" s="667" t="s">
        <v>171</v>
      </c>
      <c r="B137" s="660">
        <f t="shared" si="25"/>
        <v>61</v>
      </c>
      <c r="C137" s="464">
        <v>-2</v>
      </c>
      <c r="D137" s="669">
        <v>63</v>
      </c>
      <c r="E137" s="462">
        <v>0</v>
      </c>
      <c r="F137" s="465">
        <v>12</v>
      </c>
      <c r="G137" s="562">
        <v>49</v>
      </c>
      <c r="H137" s="464">
        <v>0</v>
      </c>
      <c r="I137" s="465">
        <v>0</v>
      </c>
      <c r="J137" s="465">
        <v>0</v>
      </c>
      <c r="K137" s="465">
        <v>763</v>
      </c>
      <c r="L137" s="669">
        <v>90</v>
      </c>
      <c r="M137" s="660">
        <f t="shared" si="26"/>
        <v>0</v>
      </c>
      <c r="N137" s="70"/>
      <c r="O137" s="70"/>
      <c r="P137" s="141"/>
    </row>
    <row r="138" spans="1:16" ht="12.75">
      <c r="A138" s="667" t="s">
        <v>172</v>
      </c>
      <c r="B138" s="660">
        <f t="shared" si="25"/>
        <v>95</v>
      </c>
      <c r="C138" s="464">
        <v>95</v>
      </c>
      <c r="D138" s="669">
        <v>0</v>
      </c>
      <c r="E138" s="462">
        <v>0</v>
      </c>
      <c r="F138" s="465">
        <v>19</v>
      </c>
      <c r="G138" s="562">
        <v>76</v>
      </c>
      <c r="H138" s="464">
        <v>0</v>
      </c>
      <c r="I138" s="465">
        <v>0</v>
      </c>
      <c r="J138" s="465">
        <v>39</v>
      </c>
      <c r="K138" s="465">
        <v>657</v>
      </c>
      <c r="L138" s="669">
        <v>155</v>
      </c>
      <c r="M138" s="660">
        <f t="shared" si="26"/>
        <v>0</v>
      </c>
      <c r="N138" s="70"/>
      <c r="O138" s="70"/>
      <c r="P138" s="141"/>
    </row>
    <row r="139" spans="1:16" ht="12.75">
      <c r="A139" s="667" t="s">
        <v>173</v>
      </c>
      <c r="B139" s="506">
        <f t="shared" si="25"/>
        <v>110</v>
      </c>
      <c r="C139" s="464">
        <v>110</v>
      </c>
      <c r="D139" s="669">
        <v>0</v>
      </c>
      <c r="E139" s="462">
        <v>0</v>
      </c>
      <c r="F139" s="465">
        <v>22</v>
      </c>
      <c r="G139" s="562">
        <v>88</v>
      </c>
      <c r="H139" s="464">
        <v>0</v>
      </c>
      <c r="I139" s="465">
        <v>0</v>
      </c>
      <c r="J139" s="465">
        <v>0</v>
      </c>
      <c r="K139" s="465">
        <v>191</v>
      </c>
      <c r="L139" s="669">
        <v>130</v>
      </c>
      <c r="M139" s="660">
        <f t="shared" si="26"/>
        <v>0</v>
      </c>
      <c r="N139" s="70"/>
      <c r="O139" s="70"/>
      <c r="P139" s="141"/>
    </row>
    <row r="140" spans="1:16" ht="12.75">
      <c r="A140" s="667" t="s">
        <v>174</v>
      </c>
      <c r="B140" s="507">
        <f t="shared" si="25"/>
        <v>22</v>
      </c>
      <c r="C140" s="464">
        <v>22</v>
      </c>
      <c r="D140" s="669">
        <v>0</v>
      </c>
      <c r="E140" s="462">
        <v>0</v>
      </c>
      <c r="F140" s="465">
        <v>0</v>
      </c>
      <c r="G140" s="562">
        <v>22</v>
      </c>
      <c r="H140" s="464">
        <v>0</v>
      </c>
      <c r="I140" s="465">
        <v>0</v>
      </c>
      <c r="J140" s="465">
        <v>22</v>
      </c>
      <c r="K140" s="465">
        <v>374</v>
      </c>
      <c r="L140" s="669">
        <v>363</v>
      </c>
      <c r="M140" s="660">
        <f t="shared" si="26"/>
        <v>0</v>
      </c>
      <c r="N140" s="70"/>
      <c r="O140" s="70"/>
      <c r="P140" s="141"/>
    </row>
    <row r="141" spans="1:16" ht="12.75">
      <c r="A141" s="667" t="s">
        <v>175</v>
      </c>
      <c r="B141" s="507">
        <f t="shared" si="25"/>
        <v>58</v>
      </c>
      <c r="C141" s="464">
        <v>58</v>
      </c>
      <c r="D141" s="669">
        <v>0</v>
      </c>
      <c r="E141" s="462">
        <v>0</v>
      </c>
      <c r="F141" s="828">
        <v>12</v>
      </c>
      <c r="G141" s="829">
        <v>46</v>
      </c>
      <c r="H141" s="464">
        <v>0</v>
      </c>
      <c r="I141" s="465">
        <v>0</v>
      </c>
      <c r="J141" s="465">
        <v>0</v>
      </c>
      <c r="K141" s="465">
        <v>411</v>
      </c>
      <c r="L141" s="669">
        <v>177</v>
      </c>
      <c r="M141" s="660">
        <f t="shared" si="26"/>
        <v>0</v>
      </c>
      <c r="N141" s="70"/>
      <c r="O141" s="70"/>
      <c r="P141" s="141"/>
    </row>
    <row r="142" spans="1:16" ht="13.5" thickBot="1">
      <c r="A142" s="668" t="s">
        <v>176</v>
      </c>
      <c r="B142" s="818">
        <f t="shared" si="25"/>
        <v>106</v>
      </c>
      <c r="C142" s="589">
        <v>106</v>
      </c>
      <c r="D142" s="670">
        <v>0</v>
      </c>
      <c r="E142" s="587">
        <v>0</v>
      </c>
      <c r="F142" s="592">
        <v>21</v>
      </c>
      <c r="G142" s="590">
        <v>85</v>
      </c>
      <c r="H142" s="589">
        <v>0</v>
      </c>
      <c r="I142" s="592">
        <v>0</v>
      </c>
      <c r="J142" s="592">
        <v>0</v>
      </c>
      <c r="K142" s="592">
        <v>22</v>
      </c>
      <c r="L142" s="670">
        <v>162</v>
      </c>
      <c r="M142" s="586">
        <f t="shared" si="26"/>
        <v>0</v>
      </c>
      <c r="N142" s="70"/>
      <c r="O142" s="70"/>
      <c r="P142" s="141"/>
    </row>
    <row r="143" spans="1:16" ht="14.25" thickBot="1" thickTop="1">
      <c r="A143" s="856" t="s">
        <v>121</v>
      </c>
      <c r="B143" s="857">
        <f aca="true" t="shared" si="27" ref="B143:M143">SUM(B130:B142)</f>
        <v>745</v>
      </c>
      <c r="C143" s="858">
        <f t="shared" si="27"/>
        <v>625</v>
      </c>
      <c r="D143" s="859">
        <f t="shared" si="27"/>
        <v>120</v>
      </c>
      <c r="E143" s="860">
        <f t="shared" si="27"/>
        <v>0</v>
      </c>
      <c r="F143" s="860">
        <f t="shared" si="27"/>
        <v>141</v>
      </c>
      <c r="G143" s="861">
        <f t="shared" si="27"/>
        <v>604</v>
      </c>
      <c r="H143" s="862">
        <f t="shared" si="27"/>
        <v>0</v>
      </c>
      <c r="I143" s="863">
        <f t="shared" si="27"/>
        <v>107</v>
      </c>
      <c r="J143" s="863">
        <f t="shared" si="27"/>
        <v>615</v>
      </c>
      <c r="K143" s="862">
        <f t="shared" si="27"/>
        <v>3095</v>
      </c>
      <c r="L143" s="859">
        <f t="shared" si="27"/>
        <v>1854</v>
      </c>
      <c r="M143" s="857">
        <f t="shared" si="27"/>
        <v>0</v>
      </c>
      <c r="N143" s="459"/>
      <c r="O143" s="459"/>
      <c r="P143" s="460"/>
    </row>
    <row r="144" spans="1:13" ht="12.75" customHeight="1">
      <c r="A144" s="687" t="s">
        <v>180</v>
      </c>
      <c r="B144" s="864"/>
      <c r="C144" s="865"/>
      <c r="D144" s="865"/>
      <c r="E144" s="865"/>
      <c r="F144" s="865"/>
      <c r="G144" s="864"/>
      <c r="H144" s="865"/>
      <c r="I144" s="865"/>
      <c r="J144" s="865"/>
      <c r="K144" s="865"/>
      <c r="L144" s="865"/>
      <c r="M144" s="688"/>
    </row>
    <row r="145" spans="1:13" ht="13.5" thickBot="1">
      <c r="A145" s="651" t="s">
        <v>179</v>
      </c>
      <c r="B145" s="820">
        <f>SUM(C145+D145)</f>
        <v>18</v>
      </c>
      <c r="C145" s="821">
        <v>18</v>
      </c>
      <c r="D145" s="822">
        <v>0</v>
      </c>
      <c r="E145" s="823">
        <v>0</v>
      </c>
      <c r="F145" s="824">
        <v>4</v>
      </c>
      <c r="G145" s="825">
        <v>14</v>
      </c>
      <c r="H145" s="821">
        <v>0</v>
      </c>
      <c r="I145" s="824">
        <v>0</v>
      </c>
      <c r="J145" s="824">
        <v>0</v>
      </c>
      <c r="K145" s="824">
        <v>30</v>
      </c>
      <c r="L145" s="825">
        <v>12</v>
      </c>
      <c r="M145" s="586">
        <f>SUM(H145+E145)</f>
        <v>0</v>
      </c>
    </row>
    <row r="146" spans="1:13" ht="14.25" thickBot="1" thickTop="1">
      <c r="A146" s="686" t="s">
        <v>121</v>
      </c>
      <c r="B146" s="916">
        <f>SUM(B145)</f>
        <v>18</v>
      </c>
      <c r="C146" s="686">
        <f aca="true" t="shared" si="28" ref="C146:L146">SUM(C145)</f>
        <v>18</v>
      </c>
      <c r="D146" s="917">
        <f>SUM(D145)</f>
        <v>0</v>
      </c>
      <c r="E146" s="686">
        <f t="shared" si="28"/>
        <v>0</v>
      </c>
      <c r="F146" s="918">
        <f t="shared" si="28"/>
        <v>4</v>
      </c>
      <c r="G146" s="919">
        <f t="shared" si="28"/>
        <v>14</v>
      </c>
      <c r="H146" s="686">
        <f t="shared" si="28"/>
        <v>0</v>
      </c>
      <c r="I146" s="918">
        <f t="shared" si="28"/>
        <v>0</v>
      </c>
      <c r="J146" s="918">
        <f t="shared" si="28"/>
        <v>0</v>
      </c>
      <c r="K146" s="918">
        <f t="shared" si="28"/>
        <v>30</v>
      </c>
      <c r="L146" s="919">
        <f t="shared" si="28"/>
        <v>12</v>
      </c>
      <c r="M146" s="920">
        <f>SUM(H146+E146)</f>
        <v>0</v>
      </c>
    </row>
    <row r="147" spans="1:13" ht="16.5" thickBot="1">
      <c r="A147" s="803" t="s">
        <v>181</v>
      </c>
      <c r="B147" s="881">
        <f aca="true" t="shared" si="29" ref="B147:M147">+B122+B128+B143+B146</f>
        <v>1829</v>
      </c>
      <c r="C147" s="882">
        <f t="shared" si="29"/>
        <v>1047</v>
      </c>
      <c r="D147" s="883">
        <f t="shared" si="29"/>
        <v>782</v>
      </c>
      <c r="E147" s="882">
        <f t="shared" si="29"/>
        <v>0</v>
      </c>
      <c r="F147" s="874">
        <f t="shared" si="29"/>
        <v>311</v>
      </c>
      <c r="G147" s="884">
        <f t="shared" si="29"/>
        <v>1518</v>
      </c>
      <c r="H147" s="882">
        <f t="shared" si="29"/>
        <v>0</v>
      </c>
      <c r="I147" s="874">
        <f t="shared" si="29"/>
        <v>608</v>
      </c>
      <c r="J147" s="874">
        <f t="shared" si="29"/>
        <v>2099</v>
      </c>
      <c r="K147" s="874">
        <f t="shared" si="29"/>
        <v>8579</v>
      </c>
      <c r="L147" s="884">
        <f t="shared" si="29"/>
        <v>6960</v>
      </c>
      <c r="M147" s="881">
        <f t="shared" si="29"/>
        <v>0</v>
      </c>
    </row>
  </sheetData>
  <mergeCells count="34">
    <mergeCell ref="H61:H62"/>
    <mergeCell ref="A10:P10"/>
    <mergeCell ref="A17:P17"/>
    <mergeCell ref="A23:P23"/>
    <mergeCell ref="A59:A62"/>
    <mergeCell ref="A114:A116"/>
    <mergeCell ref="A117:M117"/>
    <mergeCell ref="A123:M123"/>
    <mergeCell ref="B7:H7"/>
    <mergeCell ref="B61:D61"/>
    <mergeCell ref="E61:G61"/>
    <mergeCell ref="A113:I113"/>
    <mergeCell ref="A76:H76"/>
    <mergeCell ref="A70:H70"/>
    <mergeCell ref="A63:H63"/>
    <mergeCell ref="A129:M129"/>
    <mergeCell ref="B8:D8"/>
    <mergeCell ref="E8:G8"/>
    <mergeCell ref="L8:M8"/>
    <mergeCell ref="C114:D114"/>
    <mergeCell ref="E114:G114"/>
    <mergeCell ref="H114:L114"/>
    <mergeCell ref="J112:P112"/>
    <mergeCell ref="N113:P113"/>
    <mergeCell ref="A56:H56"/>
    <mergeCell ref="A3:P3"/>
    <mergeCell ref="B6:H6"/>
    <mergeCell ref="I6:K6"/>
    <mergeCell ref="L6:P6"/>
    <mergeCell ref="A6:A9"/>
    <mergeCell ref="N8:O8"/>
    <mergeCell ref="I8:J8"/>
    <mergeCell ref="I7:K7"/>
    <mergeCell ref="L7:P7"/>
  </mergeCells>
  <printOptions horizontalCentered="1"/>
  <pageMargins left="0.31" right="0.23" top="0.38" bottom="0.5" header="0.23" footer="0.24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F1">
      <selection activeCell="L21" sqref="L21"/>
    </sheetView>
  </sheetViews>
  <sheetFormatPr defaultColWidth="9.00390625" defaultRowHeight="12.75"/>
  <cols>
    <col min="1" max="1" width="28.125" style="0" customWidth="1"/>
    <col min="2" max="2" width="12.75390625" style="0" customWidth="1"/>
    <col min="4" max="4" width="11.625" style="0" customWidth="1"/>
    <col min="5" max="5" width="16.875" style="0" customWidth="1"/>
    <col min="6" max="6" width="14.375" style="0" customWidth="1"/>
    <col min="7" max="7" width="15.625" style="0" customWidth="1"/>
    <col min="13" max="13" width="12.875" style="0" customWidth="1"/>
  </cols>
  <sheetData>
    <row r="2" spans="1:13" ht="15.75">
      <c r="A2" s="1046" t="s">
        <v>205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</row>
    <row r="3" ht="13.5" thickBot="1">
      <c r="M3" s="202" t="s">
        <v>14</v>
      </c>
    </row>
    <row r="4" spans="1:13" ht="25.5" customHeight="1">
      <c r="A4" s="976" t="s">
        <v>157</v>
      </c>
      <c r="B4" s="964" t="s">
        <v>15</v>
      </c>
      <c r="C4" s="994" t="s">
        <v>16</v>
      </c>
      <c r="D4" s="978"/>
      <c r="E4" s="979" t="s">
        <v>198</v>
      </c>
      <c r="F4" s="980"/>
      <c r="G4" s="981"/>
      <c r="H4" s="982" t="s">
        <v>18</v>
      </c>
      <c r="I4" s="983"/>
      <c r="J4" s="983"/>
      <c r="K4" s="983"/>
      <c r="L4" s="984"/>
      <c r="M4" s="965" t="s">
        <v>19</v>
      </c>
    </row>
    <row r="5" spans="1:13" ht="15.75" customHeight="1">
      <c r="A5" s="974"/>
      <c r="B5" s="504" t="s">
        <v>20</v>
      </c>
      <c r="C5" s="32" t="s">
        <v>21</v>
      </c>
      <c r="D5" s="33" t="s">
        <v>22</v>
      </c>
      <c r="E5" s="34" t="s">
        <v>199</v>
      </c>
      <c r="F5" s="35" t="s">
        <v>201</v>
      </c>
      <c r="G5" s="33" t="s">
        <v>204</v>
      </c>
      <c r="H5" s="37" t="s">
        <v>26</v>
      </c>
      <c r="I5" s="35" t="s">
        <v>27</v>
      </c>
      <c r="J5" s="38" t="s">
        <v>24</v>
      </c>
      <c r="K5" s="557" t="s">
        <v>28</v>
      </c>
      <c r="L5" s="33" t="s">
        <v>29</v>
      </c>
      <c r="M5" s="508" t="s">
        <v>30</v>
      </c>
    </row>
    <row r="6" spans="1:13" ht="15.75" customHeight="1" thickBot="1">
      <c r="A6" s="975"/>
      <c r="B6" s="505" t="s">
        <v>31</v>
      </c>
      <c r="C6" s="962"/>
      <c r="D6" s="43"/>
      <c r="E6" s="44" t="s">
        <v>200</v>
      </c>
      <c r="F6" s="45" t="s">
        <v>202</v>
      </c>
      <c r="G6" s="50" t="s">
        <v>203</v>
      </c>
      <c r="H6" s="47" t="s">
        <v>34</v>
      </c>
      <c r="I6" s="45" t="s">
        <v>33</v>
      </c>
      <c r="J6" s="48" t="s">
        <v>25</v>
      </c>
      <c r="K6" s="49" t="s">
        <v>24</v>
      </c>
      <c r="L6" s="50"/>
      <c r="M6" s="509" t="s">
        <v>35</v>
      </c>
    </row>
    <row r="7" spans="1:13" ht="12.75">
      <c r="A7" s="995" t="s">
        <v>141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1030"/>
    </row>
    <row r="8" spans="1:13" ht="13.5" thickBot="1">
      <c r="A8" s="585" t="s">
        <v>104</v>
      </c>
      <c r="B8" s="586">
        <f>SUM(C8+D8)</f>
        <v>-323</v>
      </c>
      <c r="C8" s="587">
        <v>-323</v>
      </c>
      <c r="D8" s="588">
        <v>0</v>
      </c>
      <c r="E8" s="589">
        <v>323</v>
      </c>
      <c r="F8" s="589">
        <v>0</v>
      </c>
      <c r="G8" s="590">
        <v>0</v>
      </c>
      <c r="H8" s="587">
        <v>0</v>
      </c>
      <c r="I8" s="589">
        <v>188</v>
      </c>
      <c r="J8" s="592">
        <v>2015</v>
      </c>
      <c r="K8" s="592">
        <v>209</v>
      </c>
      <c r="L8" s="588">
        <v>106</v>
      </c>
      <c r="M8" s="586">
        <v>0</v>
      </c>
    </row>
    <row r="9" spans="1:13" ht="14.25" thickBot="1" thickTop="1">
      <c r="A9" s="856" t="s">
        <v>117</v>
      </c>
      <c r="B9" s="857">
        <f aca="true" t="shared" si="0" ref="B9:M9">SUM(B8)</f>
        <v>-323</v>
      </c>
      <c r="C9" s="857">
        <f t="shared" si="0"/>
        <v>-323</v>
      </c>
      <c r="D9" s="857">
        <f t="shared" si="0"/>
        <v>0</v>
      </c>
      <c r="E9" s="857">
        <f t="shared" si="0"/>
        <v>323</v>
      </c>
      <c r="F9" s="857">
        <f t="shared" si="0"/>
        <v>0</v>
      </c>
      <c r="G9" s="857">
        <f t="shared" si="0"/>
        <v>0</v>
      </c>
      <c r="H9" s="857">
        <f t="shared" si="0"/>
        <v>0</v>
      </c>
      <c r="I9" s="857">
        <f t="shared" si="0"/>
        <v>188</v>
      </c>
      <c r="J9" s="857">
        <f t="shared" si="0"/>
        <v>2015</v>
      </c>
      <c r="K9" s="857">
        <f t="shared" si="0"/>
        <v>209</v>
      </c>
      <c r="L9" s="857">
        <f t="shared" si="0"/>
        <v>106</v>
      </c>
      <c r="M9" s="857">
        <f t="shared" si="0"/>
        <v>0</v>
      </c>
    </row>
  </sheetData>
  <mergeCells count="6">
    <mergeCell ref="A7:M7"/>
    <mergeCell ref="A2:M2"/>
    <mergeCell ref="A4:A6"/>
    <mergeCell ref="C4:D4"/>
    <mergeCell ref="E4:G4"/>
    <mergeCell ref="H4:L4"/>
  </mergeCells>
  <printOptions/>
  <pageMargins left="0.75" right="0.75" top="1" bottom="1" header="0.4921259845" footer="0.4921259845"/>
  <pageSetup horizontalDpi="600" verticalDpi="600" orientation="landscape" paperSize="9" scale="75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C88">
      <selection activeCell="D103" sqref="D103"/>
    </sheetView>
  </sheetViews>
  <sheetFormatPr defaultColWidth="9.00390625" defaultRowHeight="12.75"/>
  <cols>
    <col min="1" max="1" width="37.375" style="0" customWidth="1"/>
    <col min="2" max="5" width="12.25390625" style="0" customWidth="1"/>
    <col min="6" max="6" width="11.625" style="0" customWidth="1"/>
    <col min="7" max="8" width="12.25390625" style="0" customWidth="1"/>
    <col min="9" max="9" width="13.00390625" style="0" customWidth="1"/>
    <col min="10" max="12" width="12.25390625" style="0" customWidth="1"/>
  </cols>
  <sheetData>
    <row r="1" spans="1:10" ht="15.75">
      <c r="A1" s="1046" t="s">
        <v>162</v>
      </c>
      <c r="B1" s="1046"/>
      <c r="C1" s="1046"/>
      <c r="D1" s="1046"/>
      <c r="E1" s="1046"/>
      <c r="F1" s="1046"/>
      <c r="G1" s="1046"/>
      <c r="H1" s="1046"/>
      <c r="I1" s="1046"/>
      <c r="J1" s="1046"/>
    </row>
    <row r="2" ht="13.5" thickBot="1">
      <c r="L2" s="4" t="s">
        <v>68</v>
      </c>
    </row>
    <row r="3" spans="1:12" s="174" customFormat="1" ht="15" customHeight="1">
      <c r="A3" s="976" t="s">
        <v>157</v>
      </c>
      <c r="B3" s="1064" t="s">
        <v>83</v>
      </c>
      <c r="C3" s="1065"/>
      <c r="D3" s="1066"/>
      <c r="E3" s="173" t="s">
        <v>61</v>
      </c>
      <c r="F3" s="173" t="s">
        <v>63</v>
      </c>
      <c r="G3" s="1059" t="s">
        <v>11</v>
      </c>
      <c r="H3" s="1060"/>
      <c r="I3" s="189" t="s">
        <v>69</v>
      </c>
      <c r="J3" s="1061" t="s">
        <v>84</v>
      </c>
      <c r="K3" s="1062"/>
      <c r="L3" s="1063"/>
    </row>
    <row r="4" spans="1:12" s="176" customFormat="1" ht="15" customHeight="1">
      <c r="A4" s="974"/>
      <c r="B4" s="236" t="s">
        <v>3</v>
      </c>
      <c r="C4" s="268" t="s">
        <v>3</v>
      </c>
      <c r="D4" s="246" t="s">
        <v>85</v>
      </c>
      <c r="E4" s="175" t="s">
        <v>62</v>
      </c>
      <c r="F4" s="175" t="s">
        <v>62</v>
      </c>
      <c r="G4" s="178" t="s">
        <v>64</v>
      </c>
      <c r="H4" s="179" t="s">
        <v>59</v>
      </c>
      <c r="I4" s="195" t="s">
        <v>70</v>
      </c>
      <c r="J4" s="190" t="s">
        <v>3</v>
      </c>
      <c r="K4" s="267" t="s">
        <v>3</v>
      </c>
      <c r="L4" s="273" t="s">
        <v>80</v>
      </c>
    </row>
    <row r="5" spans="1:12" s="176" customFormat="1" ht="15" customHeight="1" thickBot="1">
      <c r="A5" s="975"/>
      <c r="B5" s="266">
        <v>2003</v>
      </c>
      <c r="C5" s="263">
        <v>2004</v>
      </c>
      <c r="D5" s="271" t="s">
        <v>86</v>
      </c>
      <c r="E5" s="177" t="s">
        <v>60</v>
      </c>
      <c r="F5" s="177" t="s">
        <v>60</v>
      </c>
      <c r="G5" s="171" t="s">
        <v>65</v>
      </c>
      <c r="H5" s="172" t="s">
        <v>66</v>
      </c>
      <c r="I5" s="191" t="s">
        <v>67</v>
      </c>
      <c r="J5" s="191">
        <v>2003</v>
      </c>
      <c r="K5" s="545">
        <v>2004</v>
      </c>
      <c r="L5" s="191" t="s">
        <v>160</v>
      </c>
    </row>
    <row r="6" spans="1:12" s="176" customFormat="1" ht="15" customHeight="1">
      <c r="A6" s="1047" t="s">
        <v>97</v>
      </c>
      <c r="B6" s="1048"/>
      <c r="C6" s="1048"/>
      <c r="D6" s="1048"/>
      <c r="E6" s="1048"/>
      <c r="F6" s="1048"/>
      <c r="G6" s="1048"/>
      <c r="H6" s="1048"/>
      <c r="I6" s="1048"/>
      <c r="J6" s="1048"/>
      <c r="K6" s="1048"/>
      <c r="L6" s="1049"/>
    </row>
    <row r="7" spans="1:12" ht="12.75">
      <c r="A7" s="328" t="s">
        <v>104</v>
      </c>
      <c r="B7" s="182">
        <v>27</v>
      </c>
      <c r="C7" s="269">
        <v>30</v>
      </c>
      <c r="D7" s="272">
        <f aca="true" t="shared" si="0" ref="D7:D25">C7-B7</f>
        <v>3</v>
      </c>
      <c r="E7" s="183">
        <v>4650</v>
      </c>
      <c r="F7" s="183">
        <v>4650</v>
      </c>
      <c r="G7" s="184">
        <v>0</v>
      </c>
      <c r="H7" s="185">
        <v>0</v>
      </c>
      <c r="I7" s="196">
        <f aca="true" t="shared" si="1" ref="I7:I12">F7-E7</f>
        <v>0</v>
      </c>
      <c r="J7" s="192">
        <v>13223</v>
      </c>
      <c r="K7" s="192">
        <f>(F7*1000)/C7/12</f>
        <v>12916.666666666666</v>
      </c>
      <c r="L7" s="543">
        <f aca="true" t="shared" si="2" ref="L7:L12">K7/J7*100</f>
        <v>97.68332955204315</v>
      </c>
    </row>
    <row r="8" spans="1:12" ht="12.75">
      <c r="A8" s="19" t="s">
        <v>105</v>
      </c>
      <c r="B8" s="182">
        <v>40</v>
      </c>
      <c r="C8" s="269">
        <v>40</v>
      </c>
      <c r="D8" s="272">
        <f t="shared" si="0"/>
        <v>0</v>
      </c>
      <c r="E8" s="186">
        <v>7037</v>
      </c>
      <c r="F8" s="186">
        <v>7037</v>
      </c>
      <c r="G8" s="187">
        <v>0</v>
      </c>
      <c r="H8" s="188">
        <v>0</v>
      </c>
      <c r="I8" s="196">
        <f t="shared" si="1"/>
        <v>0</v>
      </c>
      <c r="J8" s="192">
        <v>13810</v>
      </c>
      <c r="K8" s="192">
        <f>(F8*1000)/C8/12</f>
        <v>14660.416666666666</v>
      </c>
      <c r="L8" s="544">
        <f t="shared" si="2"/>
        <v>106.1579773111272</v>
      </c>
    </row>
    <row r="9" spans="1:12" ht="12.75">
      <c r="A9" s="646" t="s">
        <v>106</v>
      </c>
      <c r="B9" s="689">
        <v>32</v>
      </c>
      <c r="C9" s="690">
        <v>32</v>
      </c>
      <c r="D9" s="701">
        <f t="shared" si="0"/>
        <v>0</v>
      </c>
      <c r="E9" s="692">
        <v>5773</v>
      </c>
      <c r="F9" s="692">
        <v>5771</v>
      </c>
      <c r="G9" s="693">
        <v>0</v>
      </c>
      <c r="H9" s="694">
        <v>0</v>
      </c>
      <c r="I9" s="226">
        <f t="shared" si="1"/>
        <v>-2</v>
      </c>
      <c r="J9" s="360">
        <v>14418</v>
      </c>
      <c r="K9" s="192">
        <f>(F9*1000)/C9/12</f>
        <v>15028.645833333334</v>
      </c>
      <c r="L9" s="696">
        <f t="shared" si="2"/>
        <v>104.23530193739307</v>
      </c>
    </row>
    <row r="10" spans="1:12" ht="12.75">
      <c r="A10" s="19" t="s">
        <v>167</v>
      </c>
      <c r="B10" s="700">
        <v>0</v>
      </c>
      <c r="C10" s="697">
        <v>48</v>
      </c>
      <c r="D10" s="701">
        <f t="shared" si="0"/>
        <v>48</v>
      </c>
      <c r="E10" s="704">
        <v>7289</v>
      </c>
      <c r="F10" s="186">
        <v>7289</v>
      </c>
      <c r="G10" s="698">
        <v>0</v>
      </c>
      <c r="H10" s="706">
        <v>0</v>
      </c>
      <c r="I10" s="196">
        <f t="shared" si="1"/>
        <v>0</v>
      </c>
      <c r="J10" s="226">
        <v>0</v>
      </c>
      <c r="K10" s="192">
        <f>(F10*1000)/C10/12</f>
        <v>12654.513888888889</v>
      </c>
      <c r="L10" s="696">
        <v>0</v>
      </c>
    </row>
    <row r="11" spans="1:12" ht="13.5" thickBot="1">
      <c r="A11" s="577" t="s">
        <v>168</v>
      </c>
      <c r="B11" s="702">
        <v>0</v>
      </c>
      <c r="C11" s="597">
        <v>54</v>
      </c>
      <c r="D11" s="703">
        <f t="shared" si="0"/>
        <v>54</v>
      </c>
      <c r="E11" s="705">
        <v>9086</v>
      </c>
      <c r="F11" s="598">
        <v>8819</v>
      </c>
      <c r="G11" s="699">
        <v>0</v>
      </c>
      <c r="H11" s="707">
        <v>0</v>
      </c>
      <c r="I11" s="602">
        <f t="shared" si="1"/>
        <v>-267</v>
      </c>
      <c r="J11" s="602">
        <v>0</v>
      </c>
      <c r="K11" s="602">
        <f>(F11*1000)/C11/12</f>
        <v>13609.567901234566</v>
      </c>
      <c r="L11" s="868">
        <v>0</v>
      </c>
    </row>
    <row r="12" spans="1:12" ht="13.5" thickTop="1">
      <c r="A12" s="593" t="s">
        <v>117</v>
      </c>
      <c r="B12" s="521">
        <f>SUM(B7:B11)</f>
        <v>99</v>
      </c>
      <c r="C12" s="885">
        <f>SUM(C7:C11)</f>
        <v>204</v>
      </c>
      <c r="D12" s="518">
        <f>C12-B12</f>
        <v>105</v>
      </c>
      <c r="E12" s="520">
        <f>SUM(E7:E11)</f>
        <v>33835</v>
      </c>
      <c r="F12" s="520">
        <f>SUM(F7:F11)</f>
        <v>33566</v>
      </c>
      <c r="G12" s="594">
        <f>SUM(G7:G11)</f>
        <v>0</v>
      </c>
      <c r="H12" s="595">
        <f>SUM(H7:H11)</f>
        <v>0</v>
      </c>
      <c r="I12" s="519">
        <f t="shared" si="1"/>
        <v>-269</v>
      </c>
      <c r="J12" s="520">
        <f>SUM(J7:J11)/5</f>
        <v>8290.2</v>
      </c>
      <c r="K12" s="520">
        <f>SUM(K7:K11)/5</f>
        <v>13773.962191358025</v>
      </c>
      <c r="L12" s="710">
        <f t="shared" si="2"/>
        <v>166.1475258903045</v>
      </c>
    </row>
    <row r="13" spans="1:12" s="176" customFormat="1" ht="15" customHeight="1">
      <c r="A13" s="1053" t="s">
        <v>92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5"/>
    </row>
    <row r="14" spans="1:12" ht="12.75">
      <c r="A14" s="24" t="s">
        <v>91</v>
      </c>
      <c r="B14" s="180">
        <v>144</v>
      </c>
      <c r="C14" s="270">
        <v>144</v>
      </c>
      <c r="D14" s="272">
        <f t="shared" si="0"/>
        <v>0</v>
      </c>
      <c r="E14" s="183">
        <v>27713</v>
      </c>
      <c r="F14" s="183">
        <v>27713</v>
      </c>
      <c r="G14" s="184"/>
      <c r="H14" s="185"/>
      <c r="I14" s="196">
        <f>F14-E14</f>
        <v>0</v>
      </c>
      <c r="J14" s="192">
        <v>15656</v>
      </c>
      <c r="K14" s="192">
        <f>(F14*1000)/C14/12</f>
        <v>16037.615740740739</v>
      </c>
      <c r="L14" s="543">
        <f>K14/J14*100</f>
        <v>102.43750473135374</v>
      </c>
    </row>
    <row r="15" spans="1:12" ht="12.75">
      <c r="A15" s="19" t="s">
        <v>107</v>
      </c>
      <c r="B15" s="180">
        <v>59</v>
      </c>
      <c r="C15" s="270">
        <v>60</v>
      </c>
      <c r="D15" s="272">
        <f t="shared" si="0"/>
        <v>1</v>
      </c>
      <c r="E15" s="186">
        <v>9600</v>
      </c>
      <c r="F15" s="186">
        <v>9600</v>
      </c>
      <c r="G15" s="187">
        <v>0</v>
      </c>
      <c r="H15" s="188">
        <v>0</v>
      </c>
      <c r="I15" s="196">
        <f>F15-E15</f>
        <v>0</v>
      </c>
      <c r="J15" s="192">
        <v>12880</v>
      </c>
      <c r="K15" s="192">
        <f>(F15*1000)/C15/12</f>
        <v>13333.333333333334</v>
      </c>
      <c r="L15" s="544">
        <f>K15/J15*100</f>
        <v>103.51966873706004</v>
      </c>
    </row>
    <row r="16" spans="1:12" ht="12.75">
      <c r="A16" s="646" t="s">
        <v>108</v>
      </c>
      <c r="B16" s="689">
        <v>40</v>
      </c>
      <c r="C16" s="690">
        <v>42</v>
      </c>
      <c r="D16" s="691">
        <f t="shared" si="0"/>
        <v>2</v>
      </c>
      <c r="E16" s="692">
        <v>6500</v>
      </c>
      <c r="F16" s="692">
        <v>6259</v>
      </c>
      <c r="G16" s="693">
        <v>0</v>
      </c>
      <c r="H16" s="694">
        <v>0</v>
      </c>
      <c r="I16" s="695">
        <f>F16-E16</f>
        <v>-241</v>
      </c>
      <c r="J16" s="360">
        <v>13754</v>
      </c>
      <c r="K16" s="192">
        <f>(F16*1000)/C16/12</f>
        <v>12418.650793650793</v>
      </c>
      <c r="L16" s="544">
        <f>K16/J16*100</f>
        <v>90.29119378835824</v>
      </c>
    </row>
    <row r="17" spans="1:12" ht="13.5" thickBot="1">
      <c r="A17" s="577" t="s">
        <v>169</v>
      </c>
      <c r="B17" s="596">
        <v>0</v>
      </c>
      <c r="C17" s="709">
        <v>82</v>
      </c>
      <c r="D17" s="703">
        <f>C17-B17</f>
        <v>82</v>
      </c>
      <c r="E17" s="598">
        <v>12900</v>
      </c>
      <c r="F17" s="598">
        <v>12874</v>
      </c>
      <c r="G17" s="599"/>
      <c r="H17" s="600"/>
      <c r="I17" s="601">
        <f>F17-E17</f>
        <v>-26</v>
      </c>
      <c r="J17" s="602">
        <v>0</v>
      </c>
      <c r="K17" s="602">
        <f>(F17*1000)/C17/12</f>
        <v>13083.333333333334</v>
      </c>
      <c r="L17" s="868">
        <v>0</v>
      </c>
    </row>
    <row r="18" spans="1:12" ht="13.5" thickTop="1">
      <c r="A18" s="593" t="s">
        <v>119</v>
      </c>
      <c r="B18" s="521">
        <f>SUM(B14:B17)</f>
        <v>243</v>
      </c>
      <c r="C18" s="565">
        <f>SUM(C14:C17)</f>
        <v>328</v>
      </c>
      <c r="D18" s="708">
        <f>SUM(D14:D17)</f>
        <v>85</v>
      </c>
      <c r="E18" s="520">
        <f>SUM(E14:E17)</f>
        <v>56713</v>
      </c>
      <c r="F18" s="520">
        <f>SUM(F14:F17)</f>
        <v>56446</v>
      </c>
      <c r="G18" s="594">
        <v>0</v>
      </c>
      <c r="H18" s="595">
        <v>0</v>
      </c>
      <c r="I18" s="519">
        <f>F18-E18</f>
        <v>-267</v>
      </c>
      <c r="J18" s="520">
        <f>SUM(J13:J17)/5</f>
        <v>8458</v>
      </c>
      <c r="K18" s="520">
        <f>SUM(K13:K17)/5</f>
        <v>10974.58664021164</v>
      </c>
      <c r="L18" s="710">
        <f>K18/J18*100</f>
        <v>129.75392102402034</v>
      </c>
    </row>
    <row r="19" spans="1:12" s="176" customFormat="1" ht="15" customHeight="1">
      <c r="A19" s="1053" t="s">
        <v>101</v>
      </c>
      <c r="B19" s="1054"/>
      <c r="C19" s="1054"/>
      <c r="D19" s="1054"/>
      <c r="E19" s="1054"/>
      <c r="F19" s="1054"/>
      <c r="G19" s="1054"/>
      <c r="H19" s="1054"/>
      <c r="I19" s="1054"/>
      <c r="J19" s="1054"/>
      <c r="K19" s="1054"/>
      <c r="L19" s="1055"/>
    </row>
    <row r="20" spans="1:12" ht="12.75">
      <c r="A20" s="564" t="s">
        <v>109</v>
      </c>
      <c r="B20" s="180">
        <v>32</v>
      </c>
      <c r="C20" s="270">
        <v>34</v>
      </c>
      <c r="D20" s="272">
        <f>C20-B20</f>
        <v>2</v>
      </c>
      <c r="E20" s="183">
        <v>5820</v>
      </c>
      <c r="F20" s="183">
        <v>5769</v>
      </c>
      <c r="G20" s="184">
        <v>0</v>
      </c>
      <c r="H20" s="185">
        <v>0</v>
      </c>
      <c r="I20" s="196">
        <f aca="true" t="shared" si="3" ref="I20:I32">F20-E20</f>
        <v>-51</v>
      </c>
      <c r="J20" s="644">
        <v>14991</v>
      </c>
      <c r="K20" s="192">
        <f aca="true" t="shared" si="4" ref="K20:K32">(F20*1000)/C20/12</f>
        <v>14139.705882352942</v>
      </c>
      <c r="L20" s="543">
        <f aca="true" t="shared" si="5" ref="L20:L25">K20/J20*100</f>
        <v>94.32129866154987</v>
      </c>
    </row>
    <row r="21" spans="1:12" ht="12.75">
      <c r="A21" s="12" t="s">
        <v>110</v>
      </c>
      <c r="B21" s="180">
        <v>54</v>
      </c>
      <c r="C21" s="270">
        <v>58</v>
      </c>
      <c r="D21" s="272">
        <f>C21-B21</f>
        <v>4</v>
      </c>
      <c r="E21" s="186">
        <v>9563</v>
      </c>
      <c r="F21" s="186">
        <v>9563</v>
      </c>
      <c r="G21" s="187">
        <v>0</v>
      </c>
      <c r="H21" s="188">
        <v>0</v>
      </c>
      <c r="I21" s="196">
        <f t="shared" si="3"/>
        <v>0</v>
      </c>
      <c r="J21" s="192">
        <v>14587</v>
      </c>
      <c r="K21" s="192">
        <f t="shared" si="4"/>
        <v>13739.942528735633</v>
      </c>
      <c r="L21" s="544">
        <f t="shared" si="5"/>
        <v>94.19306594046503</v>
      </c>
    </row>
    <row r="22" spans="1:12" ht="12.75">
      <c r="A22" s="12" t="s">
        <v>111</v>
      </c>
      <c r="B22" s="180">
        <v>16</v>
      </c>
      <c r="C22" s="270">
        <v>18</v>
      </c>
      <c r="D22" s="272">
        <f>C22-B22</f>
        <v>2</v>
      </c>
      <c r="E22" s="186">
        <v>2654</v>
      </c>
      <c r="F22" s="186">
        <v>2654</v>
      </c>
      <c r="G22" s="187">
        <v>0</v>
      </c>
      <c r="H22" s="188">
        <v>0</v>
      </c>
      <c r="I22" s="196">
        <f t="shared" si="3"/>
        <v>0</v>
      </c>
      <c r="J22" s="192">
        <v>11203</v>
      </c>
      <c r="K22" s="192">
        <f t="shared" si="4"/>
        <v>12287.037037037036</v>
      </c>
      <c r="L22" s="543">
        <f t="shared" si="5"/>
        <v>109.67631024758579</v>
      </c>
    </row>
    <row r="23" spans="1:12" ht="12.75">
      <c r="A23" s="12" t="s">
        <v>112</v>
      </c>
      <c r="B23" s="181">
        <v>28</v>
      </c>
      <c r="C23" s="259">
        <v>28</v>
      </c>
      <c r="D23" s="272">
        <f>C23-B23</f>
        <v>0</v>
      </c>
      <c r="E23" s="186">
        <v>4510</v>
      </c>
      <c r="F23" s="186">
        <v>4586</v>
      </c>
      <c r="G23" s="187">
        <v>76</v>
      </c>
      <c r="H23" s="188">
        <v>0</v>
      </c>
      <c r="I23" s="226">
        <f>F23-(E23+G23)</f>
        <v>0</v>
      </c>
      <c r="J23" s="192">
        <v>13236</v>
      </c>
      <c r="K23" s="192">
        <f t="shared" si="4"/>
        <v>13648.809523809525</v>
      </c>
      <c r="L23" s="544">
        <f t="shared" si="5"/>
        <v>103.11883895292782</v>
      </c>
    </row>
    <row r="24" spans="1:12" ht="12.75">
      <c r="A24" s="12" t="s">
        <v>113</v>
      </c>
      <c r="B24" s="181">
        <v>33</v>
      </c>
      <c r="C24" s="259">
        <v>35</v>
      </c>
      <c r="D24" s="272">
        <f t="shared" si="0"/>
        <v>2</v>
      </c>
      <c r="E24" s="186">
        <v>4619</v>
      </c>
      <c r="F24" s="186">
        <v>4617</v>
      </c>
      <c r="G24" s="187">
        <v>0</v>
      </c>
      <c r="H24" s="188">
        <v>0</v>
      </c>
      <c r="I24" s="196">
        <f t="shared" si="3"/>
        <v>-2</v>
      </c>
      <c r="J24" s="192">
        <v>12226</v>
      </c>
      <c r="K24" s="192">
        <f t="shared" si="4"/>
        <v>10992.857142857143</v>
      </c>
      <c r="L24" s="543">
        <f t="shared" si="5"/>
        <v>89.91376691360333</v>
      </c>
    </row>
    <row r="25" spans="1:12" ht="12.75">
      <c r="A25" s="646" t="s">
        <v>52</v>
      </c>
      <c r="B25" s="689">
        <v>81</v>
      </c>
      <c r="C25" s="690">
        <v>84</v>
      </c>
      <c r="D25" s="701">
        <f t="shared" si="0"/>
        <v>3</v>
      </c>
      <c r="E25" s="692">
        <v>13492</v>
      </c>
      <c r="F25" s="692">
        <v>13685</v>
      </c>
      <c r="G25" s="693">
        <v>193</v>
      </c>
      <c r="H25" s="694">
        <v>0</v>
      </c>
      <c r="I25" s="695">
        <f>F25-(E25+G25)</f>
        <v>0</v>
      </c>
      <c r="J25" s="360">
        <v>13057</v>
      </c>
      <c r="K25" s="192">
        <f t="shared" si="4"/>
        <v>13576.388888888889</v>
      </c>
      <c r="L25" s="696">
        <f t="shared" si="5"/>
        <v>103.97785776892769</v>
      </c>
    </row>
    <row r="26" spans="1:12" ht="12.75">
      <c r="A26" s="19" t="s">
        <v>170</v>
      </c>
      <c r="B26" s="711">
        <v>0</v>
      </c>
      <c r="C26" s="697">
        <v>68</v>
      </c>
      <c r="D26" s="272">
        <f aca="true" t="shared" si="6" ref="D26:D32">C26-B26</f>
        <v>68</v>
      </c>
      <c r="E26" s="186">
        <v>9860</v>
      </c>
      <c r="F26" s="186">
        <v>9798</v>
      </c>
      <c r="G26" s="187">
        <v>0</v>
      </c>
      <c r="H26" s="188">
        <v>0</v>
      </c>
      <c r="I26" s="712">
        <f t="shared" si="3"/>
        <v>-62</v>
      </c>
      <c r="J26" s="226">
        <v>0</v>
      </c>
      <c r="K26" s="192">
        <f t="shared" si="4"/>
        <v>12007.35294117647</v>
      </c>
      <c r="L26" s="696">
        <v>0</v>
      </c>
    </row>
    <row r="27" spans="1:12" ht="12.75">
      <c r="A27" s="646" t="s">
        <v>171</v>
      </c>
      <c r="B27" s="689">
        <v>0</v>
      </c>
      <c r="C27" s="690">
        <v>86</v>
      </c>
      <c r="D27" s="272">
        <f t="shared" si="6"/>
        <v>86</v>
      </c>
      <c r="E27" s="692">
        <v>12240</v>
      </c>
      <c r="F27" s="692">
        <v>12374</v>
      </c>
      <c r="G27" s="693">
        <v>122</v>
      </c>
      <c r="H27" s="694">
        <v>0</v>
      </c>
      <c r="I27" s="695">
        <f>F27-(E27+G27)</f>
        <v>12</v>
      </c>
      <c r="J27" s="360">
        <v>0</v>
      </c>
      <c r="K27" s="192">
        <f t="shared" si="4"/>
        <v>11990.31007751938</v>
      </c>
      <c r="L27" s="696">
        <v>0</v>
      </c>
    </row>
    <row r="28" spans="1:12" ht="12.75">
      <c r="A28" s="646" t="s">
        <v>172</v>
      </c>
      <c r="B28" s="689">
        <v>0</v>
      </c>
      <c r="C28" s="690">
        <v>50</v>
      </c>
      <c r="D28" s="272">
        <f t="shared" si="6"/>
        <v>50</v>
      </c>
      <c r="E28" s="692">
        <v>7705</v>
      </c>
      <c r="F28" s="692">
        <v>7694</v>
      </c>
      <c r="G28" s="693">
        <v>0</v>
      </c>
      <c r="H28" s="694">
        <v>0</v>
      </c>
      <c r="I28" s="695">
        <f t="shared" si="3"/>
        <v>-11</v>
      </c>
      <c r="J28" s="360">
        <v>0</v>
      </c>
      <c r="K28" s="192">
        <f t="shared" si="4"/>
        <v>12823.333333333334</v>
      </c>
      <c r="L28" s="696">
        <v>0</v>
      </c>
    </row>
    <row r="29" spans="1:12" ht="12.75">
      <c r="A29" s="646" t="s">
        <v>173</v>
      </c>
      <c r="B29" s="689">
        <v>0</v>
      </c>
      <c r="C29" s="690">
        <v>50</v>
      </c>
      <c r="D29" s="272">
        <f t="shared" si="6"/>
        <v>50</v>
      </c>
      <c r="E29" s="692">
        <v>7378</v>
      </c>
      <c r="F29" s="692">
        <v>7378</v>
      </c>
      <c r="G29" s="693">
        <v>0</v>
      </c>
      <c r="H29" s="694">
        <v>0</v>
      </c>
      <c r="I29" s="695">
        <f t="shared" si="3"/>
        <v>0</v>
      </c>
      <c r="J29" s="360">
        <v>0</v>
      </c>
      <c r="K29" s="192">
        <f t="shared" si="4"/>
        <v>12296.666666666666</v>
      </c>
      <c r="L29" s="696">
        <v>0</v>
      </c>
    </row>
    <row r="30" spans="1:12" ht="12.75">
      <c r="A30" s="646" t="s">
        <v>174</v>
      </c>
      <c r="B30" s="689">
        <v>0</v>
      </c>
      <c r="C30" s="690">
        <v>103</v>
      </c>
      <c r="D30" s="272">
        <f t="shared" si="6"/>
        <v>103</v>
      </c>
      <c r="E30" s="692">
        <v>14800</v>
      </c>
      <c r="F30" s="692">
        <v>14787</v>
      </c>
      <c r="G30" s="693">
        <v>0</v>
      </c>
      <c r="H30" s="694">
        <v>0</v>
      </c>
      <c r="I30" s="695">
        <f t="shared" si="3"/>
        <v>-13</v>
      </c>
      <c r="J30" s="360">
        <v>0</v>
      </c>
      <c r="K30" s="192">
        <f t="shared" si="4"/>
        <v>11963.59223300971</v>
      </c>
      <c r="L30" s="696">
        <v>0</v>
      </c>
    </row>
    <row r="31" spans="1:12" ht="12.75">
      <c r="A31" s="646" t="s">
        <v>175</v>
      </c>
      <c r="B31" s="689">
        <v>0</v>
      </c>
      <c r="C31" s="690">
        <v>51</v>
      </c>
      <c r="D31" s="272">
        <f t="shared" si="6"/>
        <v>51</v>
      </c>
      <c r="E31" s="692">
        <v>7670</v>
      </c>
      <c r="F31" s="692">
        <v>7670</v>
      </c>
      <c r="G31" s="693">
        <v>0</v>
      </c>
      <c r="H31" s="694">
        <v>0</v>
      </c>
      <c r="I31" s="695">
        <f t="shared" si="3"/>
        <v>0</v>
      </c>
      <c r="J31" s="360">
        <v>0</v>
      </c>
      <c r="K31" s="192">
        <f t="shared" si="4"/>
        <v>12532.67973856209</v>
      </c>
      <c r="L31" s="696">
        <v>0</v>
      </c>
    </row>
    <row r="32" spans="1:12" ht="13.5" thickBot="1">
      <c r="A32" s="577" t="s">
        <v>176</v>
      </c>
      <c r="B32" s="596">
        <v>0</v>
      </c>
      <c r="C32" s="597">
        <v>59</v>
      </c>
      <c r="D32" s="703">
        <f t="shared" si="6"/>
        <v>59</v>
      </c>
      <c r="E32" s="598">
        <v>8918</v>
      </c>
      <c r="F32" s="598">
        <v>8887</v>
      </c>
      <c r="G32" s="599">
        <v>0</v>
      </c>
      <c r="H32" s="600">
        <v>0</v>
      </c>
      <c r="I32" s="601">
        <f t="shared" si="3"/>
        <v>-31</v>
      </c>
      <c r="J32" s="602">
        <v>0</v>
      </c>
      <c r="K32" s="192">
        <f t="shared" si="4"/>
        <v>12552.259887005648</v>
      </c>
      <c r="L32" s="868">
        <v>0</v>
      </c>
    </row>
    <row r="33" spans="1:12" ht="14.25" thickBot="1" thickTop="1">
      <c r="A33" s="528" t="s">
        <v>121</v>
      </c>
      <c r="B33" s="546">
        <f aca="true" t="shared" si="7" ref="B33:G33">SUM(B20:B32)</f>
        <v>244</v>
      </c>
      <c r="C33" s="529">
        <f t="shared" si="7"/>
        <v>724</v>
      </c>
      <c r="D33" s="713">
        <f t="shared" si="7"/>
        <v>480</v>
      </c>
      <c r="E33" s="611">
        <f t="shared" si="7"/>
        <v>109229</v>
      </c>
      <c r="F33" s="611">
        <f t="shared" si="7"/>
        <v>109462</v>
      </c>
      <c r="G33" s="611">
        <f t="shared" si="7"/>
        <v>391</v>
      </c>
      <c r="H33" s="547">
        <v>0</v>
      </c>
      <c r="I33" s="548">
        <f>F33-E33</f>
        <v>233</v>
      </c>
      <c r="J33" s="611">
        <f>SUM(J20:J32)/13</f>
        <v>6100</v>
      </c>
      <c r="K33" s="833">
        <f>SUM(K20:K32)/5</f>
        <v>32910.18717619089</v>
      </c>
      <c r="L33" s="915">
        <f>K33/J33*100</f>
        <v>539.5112651834572</v>
      </c>
    </row>
    <row r="34" spans="1:12" ht="12.75">
      <c r="A34" s="724" t="s">
        <v>180</v>
      </c>
      <c r="B34" s="866"/>
      <c r="C34" s="866"/>
      <c r="D34" s="725"/>
      <c r="E34" s="722"/>
      <c r="F34" s="722"/>
      <c r="G34" s="722"/>
      <c r="H34" s="722"/>
      <c r="I34" s="722"/>
      <c r="J34" s="722"/>
      <c r="K34" s="835"/>
      <c r="L34" s="867"/>
    </row>
    <row r="35" spans="1:12" ht="13.5" thickBot="1">
      <c r="A35" s="720" t="s">
        <v>191</v>
      </c>
      <c r="B35" s="910">
        <v>0</v>
      </c>
      <c r="C35" s="911">
        <v>10</v>
      </c>
      <c r="D35" s="909">
        <f>C35-B35</f>
        <v>10</v>
      </c>
      <c r="E35" s="912">
        <v>2409</v>
      </c>
      <c r="F35" s="912">
        <v>2409</v>
      </c>
      <c r="G35" s="913">
        <v>0</v>
      </c>
      <c r="H35" s="914">
        <v>0</v>
      </c>
      <c r="I35" s="602">
        <f>F35-E35</f>
        <v>0</v>
      </c>
      <c r="J35" s="723">
        <v>0</v>
      </c>
      <c r="K35" s="602">
        <f>(F35*1000)/C35/12</f>
        <v>20075</v>
      </c>
      <c r="L35" s="868">
        <v>0</v>
      </c>
    </row>
    <row r="36" spans="1:12" ht="14.25" thickBot="1" thickTop="1">
      <c r="A36" s="528" t="s">
        <v>178</v>
      </c>
      <c r="B36" s="546">
        <f aca="true" t="shared" si="8" ref="B36:H36">SUM(B35)</f>
        <v>0</v>
      </c>
      <c r="C36" s="777">
        <f t="shared" si="8"/>
        <v>10</v>
      </c>
      <c r="D36" s="776">
        <f t="shared" si="8"/>
        <v>10</v>
      </c>
      <c r="E36" s="546">
        <f t="shared" si="8"/>
        <v>2409</v>
      </c>
      <c r="F36" s="546">
        <f t="shared" si="8"/>
        <v>2409</v>
      </c>
      <c r="G36" s="546">
        <f t="shared" si="8"/>
        <v>0</v>
      </c>
      <c r="H36" s="778">
        <f t="shared" si="8"/>
        <v>0</v>
      </c>
      <c r="I36" s="548">
        <f>F36-E36</f>
        <v>0</v>
      </c>
      <c r="J36" s="611">
        <v>0</v>
      </c>
      <c r="K36" s="611">
        <v>20075</v>
      </c>
      <c r="L36" s="719">
        <v>0</v>
      </c>
    </row>
    <row r="37" spans="1:12" s="200" customFormat="1" ht="15.75" thickBot="1">
      <c r="A37" s="932" t="s">
        <v>181</v>
      </c>
      <c r="B37" s="933">
        <f aca="true" t="shared" si="9" ref="B37:I37">+B33+B18+B12+B36</f>
        <v>586</v>
      </c>
      <c r="C37" s="934">
        <f t="shared" si="9"/>
        <v>1266</v>
      </c>
      <c r="D37" s="935">
        <f t="shared" si="9"/>
        <v>680</v>
      </c>
      <c r="E37" s="933">
        <f t="shared" si="9"/>
        <v>202186</v>
      </c>
      <c r="F37" s="936">
        <f t="shared" si="9"/>
        <v>201883</v>
      </c>
      <c r="G37" s="936">
        <f t="shared" si="9"/>
        <v>391</v>
      </c>
      <c r="H37" s="937">
        <f t="shared" si="9"/>
        <v>0</v>
      </c>
      <c r="I37" s="936">
        <f t="shared" si="9"/>
        <v>-303</v>
      </c>
      <c r="J37" s="938"/>
      <c r="K37" s="939"/>
      <c r="L37" s="940"/>
    </row>
    <row r="38" spans="1:4" ht="12.75">
      <c r="A38" s="7"/>
      <c r="B38" s="7"/>
      <c r="C38" s="7"/>
      <c r="D38" s="7"/>
    </row>
    <row r="39" spans="1:4" ht="12.75">
      <c r="A39" s="7"/>
      <c r="B39" s="7"/>
      <c r="C39" s="714"/>
      <c r="D39" s="7"/>
    </row>
    <row r="40" spans="1:4" ht="12.75">
      <c r="A40" s="7"/>
      <c r="B40" s="7"/>
      <c r="C40" s="714"/>
      <c r="D40" s="7"/>
    </row>
    <row r="41" spans="1:4" ht="12.75">
      <c r="A41" s="7"/>
      <c r="B41" s="7"/>
      <c r="C41" s="714"/>
      <c r="D41" s="7"/>
    </row>
    <row r="42" spans="1:4" ht="12.75">
      <c r="A42" s="7"/>
      <c r="B42" s="7"/>
      <c r="C42" s="714"/>
      <c r="D42" s="7"/>
    </row>
    <row r="43" spans="1:4" ht="12.75">
      <c r="A43" s="7"/>
      <c r="B43" s="7"/>
      <c r="C43" s="714"/>
      <c r="D43" s="7"/>
    </row>
    <row r="44" spans="1:4" ht="12.75">
      <c r="A44" s="7"/>
      <c r="B44" s="7"/>
      <c r="C44" s="714"/>
      <c r="D44" s="7"/>
    </row>
    <row r="45" spans="1:4" ht="12.75">
      <c r="A45" s="7"/>
      <c r="B45" s="7"/>
      <c r="C45" s="714"/>
      <c r="D45" s="7"/>
    </row>
    <row r="46" spans="1:4" ht="12.75">
      <c r="A46" s="7"/>
      <c r="B46" s="7"/>
      <c r="C46" s="714"/>
      <c r="D46" s="7"/>
    </row>
    <row r="47" spans="1:4" ht="12.75">
      <c r="A47" s="7"/>
      <c r="B47" s="7"/>
      <c r="C47" s="714"/>
      <c r="D47" s="7"/>
    </row>
    <row r="48" spans="1:4" ht="12.75">
      <c r="A48" s="7"/>
      <c r="B48" s="7"/>
      <c r="C48" s="714"/>
      <c r="D48" s="7"/>
    </row>
    <row r="49" spans="1:4" ht="12.75">
      <c r="A49" s="7"/>
      <c r="B49" s="7"/>
      <c r="C49" s="714"/>
      <c r="D49" s="7"/>
    </row>
    <row r="50" spans="1:4" ht="12.75">
      <c r="A50" s="7"/>
      <c r="B50" s="7"/>
      <c r="C50" s="714"/>
      <c r="D50" s="7"/>
    </row>
    <row r="51" spans="1:4" ht="12.75">
      <c r="A51" s="7"/>
      <c r="B51" s="7"/>
      <c r="C51" s="714"/>
      <c r="D51" s="7"/>
    </row>
    <row r="52" spans="1:4" ht="12.75">
      <c r="A52" s="7"/>
      <c r="B52" s="7"/>
      <c r="C52" s="714"/>
      <c r="D52" s="7"/>
    </row>
    <row r="53" spans="1:4" ht="12.75">
      <c r="A53" s="7"/>
      <c r="B53" s="7"/>
      <c r="C53" s="714"/>
      <c r="D53" s="7"/>
    </row>
    <row r="54" spans="1:4" ht="12.75">
      <c r="A54" s="7"/>
      <c r="B54" s="7"/>
      <c r="C54" s="714"/>
      <c r="D54" s="7"/>
    </row>
    <row r="55" spans="1:4" ht="12.75">
      <c r="A55" s="7"/>
      <c r="B55" s="7"/>
      <c r="C55" s="714"/>
      <c r="D55" s="7"/>
    </row>
    <row r="56" spans="1:4" ht="12.75">
      <c r="A56" s="7"/>
      <c r="B56" s="7"/>
      <c r="C56" s="714"/>
      <c r="D56" s="7"/>
    </row>
    <row r="57" spans="1:4" ht="12.75">
      <c r="A57" s="7"/>
      <c r="B57" s="7"/>
      <c r="C57" s="714"/>
      <c r="D57" s="7"/>
    </row>
    <row r="58" spans="1:4" ht="12.75">
      <c r="A58" s="7"/>
      <c r="B58" s="7"/>
      <c r="C58" s="714"/>
      <c r="D58" s="7"/>
    </row>
    <row r="59" spans="1:4" ht="12.75">
      <c r="A59" s="7"/>
      <c r="B59" s="7"/>
      <c r="C59" s="714"/>
      <c r="D59" s="7"/>
    </row>
    <row r="60" spans="1:4" ht="12.75">
      <c r="A60" s="7"/>
      <c r="B60" s="7"/>
      <c r="C60" s="714"/>
      <c r="D60" s="7"/>
    </row>
    <row r="61" spans="1:4" ht="12.75">
      <c r="A61" s="7"/>
      <c r="B61" s="7"/>
      <c r="C61" s="714"/>
      <c r="D61" s="7"/>
    </row>
    <row r="62" spans="1:4" ht="12.75">
      <c r="A62" s="7"/>
      <c r="B62" s="7"/>
      <c r="C62" s="714"/>
      <c r="D62" s="7"/>
    </row>
    <row r="63" spans="1:4" ht="12.75">
      <c r="A63" s="7"/>
      <c r="B63" s="7"/>
      <c r="C63" s="714"/>
      <c r="D63" s="7"/>
    </row>
    <row r="64" spans="1:4" ht="12.75">
      <c r="A64" s="7"/>
      <c r="B64" s="7"/>
      <c r="C64" s="714"/>
      <c r="D64" s="7"/>
    </row>
    <row r="65" spans="1:4" ht="12.75">
      <c r="A65" s="7"/>
      <c r="B65" s="7"/>
      <c r="C65" s="714"/>
      <c r="D65" s="7"/>
    </row>
    <row r="66" spans="1:4" ht="12.75">
      <c r="A66" s="7"/>
      <c r="B66" s="7"/>
      <c r="C66" s="7"/>
      <c r="D66" s="7"/>
    </row>
    <row r="67" spans="1:11" ht="15.75">
      <c r="A67" s="1046" t="s">
        <v>163</v>
      </c>
      <c r="B67" s="1046"/>
      <c r="C67" s="1046"/>
      <c r="D67" s="1046"/>
      <c r="E67" s="1046"/>
      <c r="F67" s="1046"/>
      <c r="G67" s="1046"/>
      <c r="H67" s="1046"/>
      <c r="I67" s="1046"/>
      <c r="J67" s="1046"/>
      <c r="K67" s="1046"/>
    </row>
    <row r="68" ht="13.5" thickBot="1">
      <c r="K68" t="s">
        <v>14</v>
      </c>
    </row>
    <row r="69" spans="1:11" ht="12.75" customHeight="1" thickBot="1">
      <c r="A69" s="1020" t="s">
        <v>156</v>
      </c>
      <c r="B69" s="1067" t="s">
        <v>144</v>
      </c>
      <c r="C69" s="1068"/>
      <c r="D69" s="1069"/>
      <c r="E69" s="378"/>
      <c r="F69" s="1056" t="s">
        <v>155</v>
      </c>
      <c r="G69" s="1071" t="s">
        <v>135</v>
      </c>
      <c r="H69" s="1072"/>
      <c r="I69" s="1073"/>
      <c r="J69" s="1070" t="s">
        <v>145</v>
      </c>
      <c r="K69" s="1069"/>
    </row>
    <row r="70" spans="1:11" ht="12.75" customHeight="1">
      <c r="A70" s="1021"/>
      <c r="B70" s="209"/>
      <c r="C70" s="1074" t="s">
        <v>10</v>
      </c>
      <c r="D70" s="1075"/>
      <c r="E70" s="967" t="s">
        <v>79</v>
      </c>
      <c r="F70" s="1021"/>
      <c r="G70" s="539" t="s">
        <v>146</v>
      </c>
      <c r="H70" s="173" t="s">
        <v>137</v>
      </c>
      <c r="I70" s="1057" t="s">
        <v>5</v>
      </c>
      <c r="J70" s="1076" t="s">
        <v>10</v>
      </c>
      <c r="K70" s="1077"/>
    </row>
    <row r="71" spans="1:11" ht="12.75" customHeight="1">
      <c r="A71" s="1021"/>
      <c r="B71" s="485"/>
      <c r="C71" s="839" t="s">
        <v>189</v>
      </c>
      <c r="D71" s="840" t="s">
        <v>190</v>
      </c>
      <c r="E71" s="967" t="s">
        <v>188</v>
      </c>
      <c r="F71" s="1021"/>
      <c r="G71" s="540" t="s">
        <v>147</v>
      </c>
      <c r="H71" s="175" t="s">
        <v>138</v>
      </c>
      <c r="I71" s="1058"/>
      <c r="J71" s="483" t="s">
        <v>73</v>
      </c>
      <c r="K71" s="484"/>
    </row>
    <row r="72" spans="1:11" ht="13.5" thickBot="1">
      <c r="A72" s="1022"/>
      <c r="B72" s="485" t="s">
        <v>5</v>
      </c>
      <c r="C72" s="377" t="s">
        <v>12</v>
      </c>
      <c r="D72" s="267" t="s">
        <v>13</v>
      </c>
      <c r="E72" s="968"/>
      <c r="F72" s="1022"/>
      <c r="G72" s="541" t="s">
        <v>148</v>
      </c>
      <c r="H72" s="525"/>
      <c r="I72" s="1045"/>
      <c r="J72" s="379" t="s">
        <v>12</v>
      </c>
      <c r="K72" s="205" t="s">
        <v>13</v>
      </c>
    </row>
    <row r="73" spans="1:11" ht="12.75">
      <c r="A73" s="1051" t="s">
        <v>97</v>
      </c>
      <c r="B73" s="996"/>
      <c r="C73" s="996"/>
      <c r="D73" s="996"/>
      <c r="E73" s="996"/>
      <c r="F73" s="996"/>
      <c r="G73" s="996"/>
      <c r="H73" s="996"/>
      <c r="I73" s="996"/>
      <c r="J73" s="996"/>
      <c r="K73" s="1030"/>
    </row>
    <row r="74" spans="1:11" ht="12.75">
      <c r="A74" s="522" t="s">
        <v>104</v>
      </c>
      <c r="B74" s="352">
        <v>446</v>
      </c>
      <c r="C74" s="514">
        <v>442</v>
      </c>
      <c r="D74" s="515">
        <v>4</v>
      </c>
      <c r="E74" s="482">
        <v>0</v>
      </c>
      <c r="F74" s="192">
        <f aca="true" t="shared" si="10" ref="F74:F79">SUM(B74+E74)</f>
        <v>446</v>
      </c>
      <c r="G74" s="219">
        <f>SUM(I74-H74)</f>
        <v>616</v>
      </c>
      <c r="H74" s="221">
        <v>145</v>
      </c>
      <c r="I74" s="219">
        <v>761</v>
      </c>
      <c r="J74" s="220">
        <v>0</v>
      </c>
      <c r="K74" s="218">
        <v>0</v>
      </c>
    </row>
    <row r="75" spans="1:11" ht="12.75">
      <c r="A75" s="12" t="s">
        <v>105</v>
      </c>
      <c r="B75" s="352">
        <v>400</v>
      </c>
      <c r="C75" s="223">
        <v>400</v>
      </c>
      <c r="D75" s="224">
        <v>0</v>
      </c>
      <c r="E75" s="225">
        <v>0</v>
      </c>
      <c r="F75" s="226">
        <f t="shared" si="10"/>
        <v>400</v>
      </c>
      <c r="G75" s="219">
        <f>SUM(I75-H75)</f>
        <v>1096</v>
      </c>
      <c r="H75" s="229">
        <v>77</v>
      </c>
      <c r="I75" s="227">
        <v>1173</v>
      </c>
      <c r="J75" s="228">
        <v>0</v>
      </c>
      <c r="K75" s="224">
        <v>0</v>
      </c>
    </row>
    <row r="76" spans="1:11" ht="12.75">
      <c r="A76" s="715" t="s">
        <v>106</v>
      </c>
      <c r="B76" s="352">
        <v>40</v>
      </c>
      <c r="C76" s="716">
        <v>40</v>
      </c>
      <c r="D76" s="717">
        <v>0</v>
      </c>
      <c r="E76" s="359">
        <v>0</v>
      </c>
      <c r="F76" s="360">
        <f t="shared" si="10"/>
        <v>40</v>
      </c>
      <c r="G76" s="219">
        <f>SUM(I76-H76)</f>
        <v>922</v>
      </c>
      <c r="H76" s="364">
        <v>246</v>
      </c>
      <c r="I76" s="361">
        <v>1168</v>
      </c>
      <c r="J76" s="363">
        <v>0</v>
      </c>
      <c r="K76" s="362">
        <v>0</v>
      </c>
    </row>
    <row r="77" spans="1:11" ht="12.75">
      <c r="A77" s="12" t="s">
        <v>167</v>
      </c>
      <c r="B77" s="352">
        <v>150</v>
      </c>
      <c r="C77" s="488">
        <v>150</v>
      </c>
      <c r="D77" s="486">
        <v>0</v>
      </c>
      <c r="E77" s="225">
        <v>0</v>
      </c>
      <c r="F77" s="360">
        <f t="shared" si="10"/>
        <v>150</v>
      </c>
      <c r="G77" s="219">
        <f>SUM(I77-H77)</f>
        <v>1961</v>
      </c>
      <c r="H77" s="229">
        <v>0</v>
      </c>
      <c r="I77" s="227">
        <v>1961</v>
      </c>
      <c r="J77" s="228">
        <v>0</v>
      </c>
      <c r="K77" s="224">
        <v>0</v>
      </c>
    </row>
    <row r="78" spans="1:11" ht="13.5" thickBot="1">
      <c r="A78" s="605" t="s">
        <v>168</v>
      </c>
      <c r="B78" s="831">
        <v>105</v>
      </c>
      <c r="C78" s="606">
        <v>105</v>
      </c>
      <c r="D78" s="607">
        <v>0</v>
      </c>
      <c r="E78" s="721">
        <v>0</v>
      </c>
      <c r="F78" s="602">
        <f t="shared" si="10"/>
        <v>105</v>
      </c>
      <c r="G78" s="608">
        <f>SUM(I78-H78)</f>
        <v>1916</v>
      </c>
      <c r="H78" s="609">
        <v>236</v>
      </c>
      <c r="I78" s="608">
        <v>2152</v>
      </c>
      <c r="J78" s="832">
        <v>0</v>
      </c>
      <c r="K78" s="610">
        <v>0</v>
      </c>
    </row>
    <row r="79" spans="1:11" ht="14.25" thickBot="1" thickTop="1">
      <c r="A79" s="727" t="s">
        <v>117</v>
      </c>
      <c r="B79" s="730">
        <f>SUM(B74:B78)</f>
        <v>1141</v>
      </c>
      <c r="C79" s="729">
        <f>SUM(C74:C78)</f>
        <v>1137</v>
      </c>
      <c r="D79" s="779">
        <f>SUM(D74:D78)</f>
        <v>4</v>
      </c>
      <c r="E79" s="728">
        <f>SUM(E74:E78)</f>
        <v>0</v>
      </c>
      <c r="F79" s="833">
        <f t="shared" si="10"/>
        <v>1141</v>
      </c>
      <c r="G79" s="834">
        <f>SUM(G74:G78)</f>
        <v>6511</v>
      </c>
      <c r="H79" s="833">
        <f>SUM(H74:H78)</f>
        <v>704</v>
      </c>
      <c r="I79" s="834">
        <f>SUM(I74:I78)</f>
        <v>7215</v>
      </c>
      <c r="J79" s="730">
        <f>SUM(J74:J78)</f>
        <v>0</v>
      </c>
      <c r="K79" s="731">
        <f>SUM(K74:K78)</f>
        <v>0</v>
      </c>
    </row>
    <row r="80" spans="1:11" ht="12.75">
      <c r="A80" s="1052" t="s">
        <v>92</v>
      </c>
      <c r="B80" s="1042"/>
      <c r="C80" s="1042"/>
      <c r="D80" s="1042"/>
      <c r="E80" s="1042"/>
      <c r="F80" s="1042"/>
      <c r="G80" s="1042"/>
      <c r="H80" s="1042"/>
      <c r="I80" s="1042"/>
      <c r="J80" s="1042"/>
      <c r="K80" s="1043"/>
    </row>
    <row r="81" spans="1:11" ht="12.75">
      <c r="A81" s="12" t="s">
        <v>91</v>
      </c>
      <c r="B81" s="352">
        <v>1445</v>
      </c>
      <c r="C81" s="418">
        <v>411</v>
      </c>
      <c r="D81" s="568">
        <v>1034</v>
      </c>
      <c r="E81" s="830">
        <v>407</v>
      </c>
      <c r="F81" s="192">
        <f>SUM(B81+E81)</f>
        <v>1852</v>
      </c>
      <c r="G81" s="219">
        <f>SUM(I81-H81)</f>
        <v>3990</v>
      </c>
      <c r="H81" s="186">
        <v>220</v>
      </c>
      <c r="I81" s="704">
        <v>4210</v>
      </c>
      <c r="J81" s="187">
        <v>0</v>
      </c>
      <c r="K81" s="188">
        <v>0</v>
      </c>
    </row>
    <row r="82" spans="1:11" ht="12.75">
      <c r="A82" s="19" t="s">
        <v>107</v>
      </c>
      <c r="B82" s="352">
        <v>67</v>
      </c>
      <c r="C82" s="488">
        <v>67</v>
      </c>
      <c r="D82" s="486">
        <v>0</v>
      </c>
      <c r="E82" s="225">
        <v>0</v>
      </c>
      <c r="F82" s="192">
        <f>SUM(B82+E82)</f>
        <v>67</v>
      </c>
      <c r="G82" s="219">
        <f>SUM(I82-H82)</f>
        <v>1297</v>
      </c>
      <c r="H82" s="229">
        <v>16</v>
      </c>
      <c r="I82" s="227">
        <v>1313</v>
      </c>
      <c r="J82" s="228">
        <v>0</v>
      </c>
      <c r="K82" s="224">
        <v>0</v>
      </c>
    </row>
    <row r="83" spans="1:11" ht="12.75">
      <c r="A83" s="646" t="s">
        <v>108</v>
      </c>
      <c r="B83" s="352">
        <v>69</v>
      </c>
      <c r="C83" s="716">
        <v>69</v>
      </c>
      <c r="D83" s="717">
        <v>0</v>
      </c>
      <c r="E83" s="359">
        <v>0</v>
      </c>
      <c r="F83" s="192">
        <f>SUM(B83+E83)</f>
        <v>69</v>
      </c>
      <c r="G83" s="219">
        <f>SUM(I83-H83)</f>
        <v>1334</v>
      </c>
      <c r="H83" s="364">
        <v>130</v>
      </c>
      <c r="I83" s="361">
        <v>1464</v>
      </c>
      <c r="J83" s="363">
        <v>0</v>
      </c>
      <c r="K83" s="362">
        <v>0</v>
      </c>
    </row>
    <row r="84" spans="1:11" ht="13.5" thickBot="1">
      <c r="A84" s="577" t="s">
        <v>169</v>
      </c>
      <c r="B84" s="831">
        <v>222</v>
      </c>
      <c r="C84" s="606">
        <v>222</v>
      </c>
      <c r="D84" s="960" t="s">
        <v>192</v>
      </c>
      <c r="E84" s="608">
        <v>0</v>
      </c>
      <c r="F84" s="602">
        <f>SUM(B84+E84)</f>
        <v>222</v>
      </c>
      <c r="G84" s="609">
        <f>SUM(I84-H84)</f>
        <v>1485</v>
      </c>
      <c r="H84" s="608">
        <v>146</v>
      </c>
      <c r="I84" s="609">
        <v>1631</v>
      </c>
      <c r="J84" s="718">
        <v>0</v>
      </c>
      <c r="K84" s="610">
        <v>0</v>
      </c>
    </row>
    <row r="85" spans="1:11" ht="14.25" thickBot="1" thickTop="1">
      <c r="A85" s="593" t="s">
        <v>119</v>
      </c>
      <c r="B85" s="594">
        <f>SUM(B81:B84)</f>
        <v>1803</v>
      </c>
      <c r="C85" s="603">
        <f>SUM(C81:C84)</f>
        <v>769</v>
      </c>
      <c r="D85" s="604">
        <v>1473</v>
      </c>
      <c r="E85" s="519">
        <f>SUM(E81:E84)</f>
        <v>407</v>
      </c>
      <c r="F85" s="520">
        <f>SUM(B85+E85)</f>
        <v>2210</v>
      </c>
      <c r="G85" s="542">
        <f>SUM(G81:G84)</f>
        <v>8106</v>
      </c>
      <c r="H85" s="520">
        <f>SUM(H81:H84)</f>
        <v>512</v>
      </c>
      <c r="I85" s="542">
        <f>SUM(I81:I84)</f>
        <v>8618</v>
      </c>
      <c r="J85" s="730">
        <f>SUM(J80:J84)</f>
        <v>0</v>
      </c>
      <c r="K85" s="731">
        <f>SUM(K81:K84)</f>
        <v>0</v>
      </c>
    </row>
    <row r="86" spans="1:11" ht="12.75">
      <c r="A86" s="1051" t="s">
        <v>101</v>
      </c>
      <c r="B86" s="996"/>
      <c r="C86" s="996"/>
      <c r="D86" s="996"/>
      <c r="E86" s="997"/>
      <c r="F86" s="997"/>
      <c r="G86" s="996"/>
      <c r="H86" s="996"/>
      <c r="I86" s="996"/>
      <c r="J86" s="1042"/>
      <c r="K86" s="1043"/>
    </row>
    <row r="87" spans="1:11" ht="12.75">
      <c r="A87" s="19" t="s">
        <v>109</v>
      </c>
      <c r="B87" s="352">
        <v>23</v>
      </c>
      <c r="C87" s="886">
        <v>23</v>
      </c>
      <c r="D87" s="887">
        <v>0</v>
      </c>
      <c r="E87" s="888">
        <v>0</v>
      </c>
      <c r="F87" s="192">
        <f aca="true" t="shared" si="11" ref="F87:F99">SUM(B87+E87)</f>
        <v>23</v>
      </c>
      <c r="G87" s="219">
        <f aca="true" t="shared" si="12" ref="G87:G99">SUM(I87-H87)</f>
        <v>907</v>
      </c>
      <c r="H87" s="229">
        <v>105</v>
      </c>
      <c r="I87" s="227">
        <v>1012</v>
      </c>
      <c r="J87" s="889">
        <v>0</v>
      </c>
      <c r="K87" s="890">
        <v>0</v>
      </c>
    </row>
    <row r="88" spans="1:11" ht="12.75">
      <c r="A88" s="19" t="s">
        <v>110</v>
      </c>
      <c r="B88" s="352">
        <v>144</v>
      </c>
      <c r="C88" s="259">
        <v>144</v>
      </c>
      <c r="D88" s="838">
        <v>0</v>
      </c>
      <c r="E88" s="186">
        <v>0</v>
      </c>
      <c r="F88" s="192">
        <f t="shared" si="11"/>
        <v>144</v>
      </c>
      <c r="G88" s="219">
        <f t="shared" si="12"/>
        <v>1528</v>
      </c>
      <c r="H88" s="229">
        <v>242</v>
      </c>
      <c r="I88" s="227">
        <v>1770</v>
      </c>
      <c r="J88" s="228">
        <v>0</v>
      </c>
      <c r="K88" s="224">
        <v>0</v>
      </c>
    </row>
    <row r="89" spans="1:11" ht="12.75">
      <c r="A89" s="19" t="s">
        <v>111</v>
      </c>
      <c r="B89" s="352">
        <v>213</v>
      </c>
      <c r="C89" s="886">
        <v>213</v>
      </c>
      <c r="D89" s="887">
        <v>0</v>
      </c>
      <c r="E89" s="888">
        <v>0</v>
      </c>
      <c r="F89" s="192">
        <f t="shared" si="11"/>
        <v>213</v>
      </c>
      <c r="G89" s="219">
        <f t="shared" si="12"/>
        <v>304</v>
      </c>
      <c r="H89" s="229">
        <v>16</v>
      </c>
      <c r="I89" s="227">
        <v>320</v>
      </c>
      <c r="J89" s="889">
        <v>0</v>
      </c>
      <c r="K89" s="890">
        <v>0</v>
      </c>
    </row>
    <row r="90" spans="1:11" ht="12.75">
      <c r="A90" s="19" t="s">
        <v>112</v>
      </c>
      <c r="B90" s="352">
        <v>363</v>
      </c>
      <c r="C90" s="886">
        <v>363</v>
      </c>
      <c r="D90" s="887">
        <v>0</v>
      </c>
      <c r="E90" s="888">
        <v>0</v>
      </c>
      <c r="F90" s="192">
        <f t="shared" si="11"/>
        <v>363</v>
      </c>
      <c r="G90" s="219">
        <f t="shared" si="12"/>
        <v>592</v>
      </c>
      <c r="H90" s="229">
        <v>163</v>
      </c>
      <c r="I90" s="227">
        <v>755</v>
      </c>
      <c r="J90" s="889">
        <v>0</v>
      </c>
      <c r="K90" s="890">
        <v>0</v>
      </c>
    </row>
    <row r="91" spans="1:11" ht="12.75">
      <c r="A91" s="12" t="s">
        <v>113</v>
      </c>
      <c r="B91" s="352">
        <v>50</v>
      </c>
      <c r="C91" s="488">
        <v>0</v>
      </c>
      <c r="D91" s="486">
        <v>0</v>
      </c>
      <c r="E91" s="229">
        <v>0</v>
      </c>
      <c r="F91" s="192">
        <f t="shared" si="11"/>
        <v>50</v>
      </c>
      <c r="G91" s="219">
        <f t="shared" si="12"/>
        <v>545</v>
      </c>
      <c r="H91" s="229">
        <v>187</v>
      </c>
      <c r="I91" s="227">
        <v>732</v>
      </c>
      <c r="J91" s="228">
        <v>0</v>
      </c>
      <c r="K91" s="224">
        <v>0</v>
      </c>
    </row>
    <row r="92" spans="1:11" ht="12.75">
      <c r="A92" s="715" t="s">
        <v>52</v>
      </c>
      <c r="B92" s="352">
        <v>161</v>
      </c>
      <c r="C92" s="716">
        <v>161</v>
      </c>
      <c r="D92" s="717">
        <v>0</v>
      </c>
      <c r="E92" s="364">
        <v>0</v>
      </c>
      <c r="F92" s="192">
        <f t="shared" si="11"/>
        <v>161</v>
      </c>
      <c r="G92" s="219">
        <f t="shared" si="12"/>
        <v>1805</v>
      </c>
      <c r="H92" s="364">
        <v>566</v>
      </c>
      <c r="I92" s="361">
        <v>2371</v>
      </c>
      <c r="J92" s="363">
        <v>0</v>
      </c>
      <c r="K92" s="362">
        <v>0</v>
      </c>
    </row>
    <row r="93" spans="1:11" ht="12.75">
      <c r="A93" s="12" t="s">
        <v>170</v>
      </c>
      <c r="B93" s="352">
        <v>54</v>
      </c>
      <c r="C93" s="488">
        <v>47</v>
      </c>
      <c r="D93" s="486">
        <v>7</v>
      </c>
      <c r="E93" s="229">
        <v>0</v>
      </c>
      <c r="F93" s="192">
        <f t="shared" si="11"/>
        <v>54</v>
      </c>
      <c r="G93" s="219">
        <f t="shared" si="12"/>
        <v>1359</v>
      </c>
      <c r="H93" s="229">
        <v>183</v>
      </c>
      <c r="I93" s="229">
        <v>1542</v>
      </c>
      <c r="J93" s="225">
        <v>12</v>
      </c>
      <c r="K93" s="224">
        <v>27</v>
      </c>
    </row>
    <row r="94" spans="1:11" ht="12.75">
      <c r="A94" s="12" t="s">
        <v>171</v>
      </c>
      <c r="B94" s="352">
        <v>41</v>
      </c>
      <c r="C94" s="488">
        <v>0</v>
      </c>
      <c r="D94" s="486">
        <v>0</v>
      </c>
      <c r="E94" s="229">
        <v>0</v>
      </c>
      <c r="F94" s="192">
        <f t="shared" si="11"/>
        <v>41</v>
      </c>
      <c r="G94" s="219">
        <f t="shared" si="12"/>
        <v>1565</v>
      </c>
      <c r="H94" s="229">
        <v>193</v>
      </c>
      <c r="I94" s="229">
        <v>1758</v>
      </c>
      <c r="J94" s="225">
        <v>0</v>
      </c>
      <c r="K94" s="224">
        <v>0</v>
      </c>
    </row>
    <row r="95" spans="1:11" ht="12.75">
      <c r="A95" s="12" t="s">
        <v>172</v>
      </c>
      <c r="B95" s="352">
        <v>210</v>
      </c>
      <c r="C95" s="488">
        <v>210</v>
      </c>
      <c r="D95" s="486">
        <v>0</v>
      </c>
      <c r="E95" s="229">
        <v>0</v>
      </c>
      <c r="F95" s="192">
        <f t="shared" si="11"/>
        <v>210</v>
      </c>
      <c r="G95" s="219">
        <f t="shared" si="12"/>
        <v>1264</v>
      </c>
      <c r="H95" s="229">
        <v>93</v>
      </c>
      <c r="I95" s="229">
        <v>1357</v>
      </c>
      <c r="J95" s="225">
        <v>0</v>
      </c>
      <c r="K95" s="224">
        <v>0</v>
      </c>
    </row>
    <row r="96" spans="1:11" ht="12.75">
      <c r="A96" s="12" t="s">
        <v>173</v>
      </c>
      <c r="B96" s="352">
        <v>391</v>
      </c>
      <c r="C96" s="488">
        <v>391</v>
      </c>
      <c r="D96" s="486">
        <v>0</v>
      </c>
      <c r="E96" s="229">
        <v>0</v>
      </c>
      <c r="F96" s="192">
        <f t="shared" si="11"/>
        <v>391</v>
      </c>
      <c r="G96" s="219">
        <f t="shared" si="12"/>
        <v>970</v>
      </c>
      <c r="H96" s="229">
        <v>167</v>
      </c>
      <c r="I96" s="229">
        <v>1137</v>
      </c>
      <c r="J96" s="225">
        <v>0</v>
      </c>
      <c r="K96" s="224">
        <v>0</v>
      </c>
    </row>
    <row r="97" spans="1:11" ht="12.75">
      <c r="A97" s="12" t="s">
        <v>174</v>
      </c>
      <c r="B97" s="352">
        <v>37</v>
      </c>
      <c r="C97" s="488">
        <v>0</v>
      </c>
      <c r="D97" s="486">
        <v>0</v>
      </c>
      <c r="E97" s="229">
        <v>0</v>
      </c>
      <c r="F97" s="192">
        <f t="shared" si="11"/>
        <v>37</v>
      </c>
      <c r="G97" s="219">
        <f t="shared" si="12"/>
        <v>2557</v>
      </c>
      <c r="H97" s="229">
        <v>471</v>
      </c>
      <c r="I97" s="229">
        <v>3028</v>
      </c>
      <c r="J97" s="225">
        <v>0</v>
      </c>
      <c r="K97" s="224">
        <v>0</v>
      </c>
    </row>
    <row r="98" spans="1:11" ht="12.75">
      <c r="A98" s="12" t="s">
        <v>175</v>
      </c>
      <c r="B98" s="352">
        <v>208</v>
      </c>
      <c r="C98" s="488">
        <v>208</v>
      </c>
      <c r="D98" s="486">
        <v>0</v>
      </c>
      <c r="E98" s="229">
        <v>0</v>
      </c>
      <c r="F98" s="192">
        <f t="shared" si="11"/>
        <v>208</v>
      </c>
      <c r="G98" s="219">
        <f t="shared" si="12"/>
        <v>1145</v>
      </c>
      <c r="H98" s="229">
        <v>87</v>
      </c>
      <c r="I98" s="229">
        <v>1232</v>
      </c>
      <c r="J98" s="225">
        <v>0</v>
      </c>
      <c r="K98" s="224">
        <v>0</v>
      </c>
    </row>
    <row r="99" spans="1:11" ht="13.5" thickBot="1">
      <c r="A99" s="605" t="s">
        <v>176</v>
      </c>
      <c r="B99" s="352">
        <v>4</v>
      </c>
      <c r="C99" s="894">
        <v>4</v>
      </c>
      <c r="D99" s="959">
        <v>0</v>
      </c>
      <c r="E99" s="837">
        <v>0</v>
      </c>
      <c r="F99" s="192">
        <f t="shared" si="11"/>
        <v>4</v>
      </c>
      <c r="G99" s="219">
        <f t="shared" si="12"/>
        <v>1143</v>
      </c>
      <c r="H99" s="609">
        <v>186</v>
      </c>
      <c r="I99" s="609">
        <v>1329</v>
      </c>
      <c r="J99" s="891">
        <v>0</v>
      </c>
      <c r="K99" s="893">
        <v>0</v>
      </c>
    </row>
    <row r="100" spans="1:11" ht="14.25" thickBot="1" thickTop="1">
      <c r="A100" s="513" t="s">
        <v>121</v>
      </c>
      <c r="B100" s="728">
        <f aca="true" t="shared" si="13" ref="B100:K100">SUM(B87:B99)</f>
        <v>1899</v>
      </c>
      <c r="C100" s="729">
        <f t="shared" si="13"/>
        <v>1764</v>
      </c>
      <c r="D100" s="731">
        <f t="shared" si="13"/>
        <v>7</v>
      </c>
      <c r="E100" s="728">
        <f t="shared" si="13"/>
        <v>0</v>
      </c>
      <c r="F100" s="728">
        <f t="shared" si="13"/>
        <v>1899</v>
      </c>
      <c r="G100" s="728">
        <f t="shared" si="13"/>
        <v>15684</v>
      </c>
      <c r="H100" s="728">
        <f t="shared" si="13"/>
        <v>2659</v>
      </c>
      <c r="I100" s="728">
        <f t="shared" si="13"/>
        <v>18343</v>
      </c>
      <c r="J100" s="730">
        <f>SUM(J87:J99)</f>
        <v>12</v>
      </c>
      <c r="K100" s="779">
        <f t="shared" si="13"/>
        <v>27</v>
      </c>
    </row>
    <row r="101" spans="1:11" ht="12.75">
      <c r="A101" s="869" t="s">
        <v>180</v>
      </c>
      <c r="B101" s="870"/>
      <c r="C101" s="870"/>
      <c r="D101" s="871"/>
      <c r="E101" s="870"/>
      <c r="F101" s="870"/>
      <c r="G101" s="870"/>
      <c r="H101" s="870"/>
      <c r="I101" s="870"/>
      <c r="J101" s="870"/>
      <c r="K101" s="872"/>
    </row>
    <row r="102" spans="1:11" ht="13.5" thickBot="1">
      <c r="A102" s="726" t="s">
        <v>182</v>
      </c>
      <c r="B102" s="601">
        <v>2</v>
      </c>
      <c r="C102" s="894">
        <v>2</v>
      </c>
      <c r="D102" s="836">
        <v>0</v>
      </c>
      <c r="E102" s="891">
        <v>0</v>
      </c>
      <c r="F102" s="602">
        <f>SUM(B102+E102)</f>
        <v>2</v>
      </c>
      <c r="G102" s="609">
        <f>SUM(I102-H102)</f>
        <v>304</v>
      </c>
      <c r="H102" s="837">
        <v>128</v>
      </c>
      <c r="I102" s="836">
        <v>432</v>
      </c>
      <c r="J102" s="892">
        <v>0</v>
      </c>
      <c r="K102" s="893">
        <v>0</v>
      </c>
    </row>
    <row r="103" spans="1:11" ht="14.25" thickBot="1" thickTop="1">
      <c r="A103" s="727" t="s">
        <v>178</v>
      </c>
      <c r="B103" s="546">
        <f aca="true" t="shared" si="14" ref="B103:K103">SUM(B102)</f>
        <v>2</v>
      </c>
      <c r="C103" s="777">
        <f t="shared" si="14"/>
        <v>2</v>
      </c>
      <c r="D103" s="776">
        <f t="shared" si="14"/>
        <v>0</v>
      </c>
      <c r="E103" s="546">
        <f t="shared" si="14"/>
        <v>0</v>
      </c>
      <c r="F103" s="546">
        <f>SUM(F102)</f>
        <v>2</v>
      </c>
      <c r="G103" s="546">
        <f t="shared" si="14"/>
        <v>304</v>
      </c>
      <c r="H103" s="546">
        <f t="shared" si="14"/>
        <v>128</v>
      </c>
      <c r="I103" s="546">
        <f t="shared" si="14"/>
        <v>432</v>
      </c>
      <c r="J103" s="546">
        <f t="shared" si="14"/>
        <v>0</v>
      </c>
      <c r="K103" s="778">
        <f t="shared" si="14"/>
        <v>0</v>
      </c>
    </row>
    <row r="104" spans="1:11" ht="15.75" thickBot="1">
      <c r="A104" s="932" t="s">
        <v>181</v>
      </c>
      <c r="B104" s="936">
        <f aca="true" t="shared" si="15" ref="B104:K104">+B100+B85+B79+B103</f>
        <v>4845</v>
      </c>
      <c r="C104" s="941">
        <f t="shared" si="15"/>
        <v>3672</v>
      </c>
      <c r="D104" s="942">
        <f t="shared" si="15"/>
        <v>1484</v>
      </c>
      <c r="E104" s="936">
        <f t="shared" si="15"/>
        <v>407</v>
      </c>
      <c r="F104" s="936">
        <f t="shared" si="15"/>
        <v>5252</v>
      </c>
      <c r="G104" s="936">
        <f t="shared" si="15"/>
        <v>30605</v>
      </c>
      <c r="H104" s="936">
        <f t="shared" si="15"/>
        <v>4003</v>
      </c>
      <c r="I104" s="936">
        <f t="shared" si="15"/>
        <v>34608</v>
      </c>
      <c r="J104" s="936">
        <f>+J100+J85+J79+J103</f>
        <v>12</v>
      </c>
      <c r="K104" s="937">
        <f t="shared" si="15"/>
        <v>27</v>
      </c>
    </row>
    <row r="106" ht="12.75">
      <c r="A106" s="961" t="s">
        <v>196</v>
      </c>
    </row>
    <row r="107" spans="1:5" ht="12.75">
      <c r="A107" s="1050" t="s">
        <v>193</v>
      </c>
      <c r="B107" s="1050"/>
      <c r="C107" s="1050"/>
      <c r="D107" s="1050"/>
      <c r="E107" s="1050"/>
    </row>
    <row r="108" ht="12.75">
      <c r="A108" t="s">
        <v>194</v>
      </c>
    </row>
    <row r="109" ht="12.75">
      <c r="A109" t="s">
        <v>195</v>
      </c>
    </row>
  </sheetData>
  <mergeCells count="21">
    <mergeCell ref="J69:K69"/>
    <mergeCell ref="G69:I69"/>
    <mergeCell ref="A67:K67"/>
    <mergeCell ref="A69:A72"/>
    <mergeCell ref="C70:D70"/>
    <mergeCell ref="J70:K70"/>
    <mergeCell ref="A1:J1"/>
    <mergeCell ref="G3:H3"/>
    <mergeCell ref="J3:L3"/>
    <mergeCell ref="B3:D3"/>
    <mergeCell ref="A3:A5"/>
    <mergeCell ref="A6:L6"/>
    <mergeCell ref="A107:E107"/>
    <mergeCell ref="A73:K73"/>
    <mergeCell ref="A80:K80"/>
    <mergeCell ref="A86:K86"/>
    <mergeCell ref="A13:L13"/>
    <mergeCell ref="A19:L19"/>
    <mergeCell ref="F69:F72"/>
    <mergeCell ref="I70:I72"/>
    <mergeCell ref="B69:D69"/>
  </mergeCells>
  <printOptions horizontalCentered="1"/>
  <pageMargins left="0.1968503937007874" right="0.1968503937007874" top="0.47" bottom="0.16" header="0.32" footer="0.16"/>
  <pageSetup horizontalDpi="600" verticalDpi="600" orientation="landscape" paperSize="9" scale="65" r:id="rId1"/>
  <headerFooter alignWithMargins="0"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B10" sqref="B10:I10"/>
    </sheetView>
  </sheetViews>
  <sheetFormatPr defaultColWidth="9.00390625" defaultRowHeight="12.75"/>
  <cols>
    <col min="1" max="1" width="30.75390625" style="0" customWidth="1"/>
    <col min="2" max="12" width="12.75390625" style="0" customWidth="1"/>
  </cols>
  <sheetData>
    <row r="1" spans="1:12" s="151" customFormat="1" ht="15.75">
      <c r="A1" s="1046" t="s">
        <v>139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</row>
    <row r="4" ht="13.5" thickBot="1">
      <c r="L4" s="4" t="s">
        <v>68</v>
      </c>
    </row>
    <row r="5" spans="1:12" s="174" customFormat="1" ht="14.25" customHeight="1">
      <c r="A5" s="152" t="s">
        <v>93</v>
      </c>
      <c r="B5" s="1067" t="s">
        <v>72</v>
      </c>
      <c r="C5" s="1091"/>
      <c r="D5" s="1092"/>
      <c r="E5" s="1086" t="s">
        <v>79</v>
      </c>
      <c r="F5" s="211"/>
      <c r="G5" s="1067" t="s">
        <v>135</v>
      </c>
      <c r="H5" s="1092"/>
      <c r="I5" s="1067" t="s">
        <v>76</v>
      </c>
      <c r="J5" s="1091"/>
      <c r="K5" s="1092"/>
      <c r="L5" s="173" t="s">
        <v>77</v>
      </c>
    </row>
    <row r="6" spans="1:12" s="174" customFormat="1" ht="13.5" customHeight="1">
      <c r="A6" s="170"/>
      <c r="B6" s="209"/>
      <c r="C6" s="1074" t="s">
        <v>10</v>
      </c>
      <c r="D6" s="1090"/>
      <c r="E6" s="1087"/>
      <c r="F6" s="190" t="s">
        <v>71</v>
      </c>
      <c r="G6" s="1083" t="s">
        <v>136</v>
      </c>
      <c r="H6" s="206" t="s">
        <v>137</v>
      </c>
      <c r="I6" s="203"/>
      <c r="J6" s="1076" t="s">
        <v>10</v>
      </c>
      <c r="K6" s="1082"/>
      <c r="L6" s="175" t="s">
        <v>74</v>
      </c>
    </row>
    <row r="7" spans="2:12" s="174" customFormat="1" ht="13.5" customHeight="1" thickBot="1">
      <c r="B7" s="209" t="s">
        <v>5</v>
      </c>
      <c r="C7" s="1080" t="s">
        <v>12</v>
      </c>
      <c r="D7" s="1088" t="s">
        <v>13</v>
      </c>
      <c r="E7" s="1087"/>
      <c r="F7" s="190" t="s">
        <v>5</v>
      </c>
      <c r="G7" s="1084"/>
      <c r="H7" s="205" t="s">
        <v>138</v>
      </c>
      <c r="I7" s="204" t="s">
        <v>5</v>
      </c>
      <c r="J7" s="201" t="s">
        <v>73</v>
      </c>
      <c r="K7" s="1078" t="s">
        <v>13</v>
      </c>
      <c r="L7" s="175" t="s">
        <v>75</v>
      </c>
    </row>
    <row r="8" spans="1:12" s="202" customFormat="1" ht="13.5" thickBot="1">
      <c r="A8" s="353" t="s">
        <v>97</v>
      </c>
      <c r="B8" s="354"/>
      <c r="C8" s="1081"/>
      <c r="D8" s="1089"/>
      <c r="E8" s="1087"/>
      <c r="F8" s="212"/>
      <c r="G8" s="1085"/>
      <c r="H8" s="207"/>
      <c r="I8" s="111"/>
      <c r="J8" s="208" t="s">
        <v>12</v>
      </c>
      <c r="K8" s="1079"/>
      <c r="L8" s="194" t="s">
        <v>78</v>
      </c>
    </row>
    <row r="9" spans="1:12" ht="12.75">
      <c r="A9" s="328" t="s">
        <v>104</v>
      </c>
      <c r="B9" s="352">
        <v>266</v>
      </c>
      <c r="C9" s="213">
        <v>4.32</v>
      </c>
      <c r="D9" s="214">
        <v>0</v>
      </c>
      <c r="E9" s="215">
        <v>0</v>
      </c>
      <c r="F9" s="216">
        <f>SUM(B9+E9)</f>
        <v>266</v>
      </c>
      <c r="G9" s="217">
        <v>0</v>
      </c>
      <c r="H9" s="218">
        <v>0</v>
      </c>
      <c r="I9" s="219">
        <v>0</v>
      </c>
      <c r="J9" s="220">
        <v>0</v>
      </c>
      <c r="K9" s="218">
        <v>0</v>
      </c>
      <c r="L9" s="221">
        <v>0</v>
      </c>
    </row>
    <row r="10" spans="1:12" ht="12.75">
      <c r="A10" s="19" t="s">
        <v>105</v>
      </c>
      <c r="B10" s="222">
        <v>33</v>
      </c>
      <c r="C10" s="223">
        <v>26</v>
      </c>
      <c r="D10" s="224">
        <v>7</v>
      </c>
      <c r="E10" s="225">
        <v>0</v>
      </c>
      <c r="F10" s="226">
        <f aca="true" t="shared" si="0" ref="F10:F17">SUM(B10+E10)</f>
        <v>33</v>
      </c>
      <c r="G10" s="223"/>
      <c r="H10" s="224"/>
      <c r="I10" s="227">
        <v>1121</v>
      </c>
      <c r="J10" s="228"/>
      <c r="K10" s="224"/>
      <c r="L10" s="229"/>
    </row>
    <row r="11" spans="1:13" ht="12.75">
      <c r="A11" s="19" t="s">
        <v>106</v>
      </c>
      <c r="B11" s="222">
        <v>159</v>
      </c>
      <c r="C11" s="223">
        <v>0</v>
      </c>
      <c r="D11" s="224">
        <v>0</v>
      </c>
      <c r="E11" s="225">
        <v>0</v>
      </c>
      <c r="F11" s="226">
        <f t="shared" si="0"/>
        <v>159</v>
      </c>
      <c r="G11" s="223">
        <v>0</v>
      </c>
      <c r="H11" s="224">
        <v>0</v>
      </c>
      <c r="I11" s="227">
        <v>0</v>
      </c>
      <c r="J11" s="228">
        <v>0</v>
      </c>
      <c r="K11" s="224">
        <v>0</v>
      </c>
      <c r="L11" s="229">
        <v>0</v>
      </c>
      <c r="M11" s="25"/>
    </row>
    <row r="12" spans="1:12" s="200" customFormat="1" ht="12.75">
      <c r="A12" s="329" t="s">
        <v>117</v>
      </c>
      <c r="B12" s="330">
        <f>SUM(C12:D12)</f>
        <v>0</v>
      </c>
      <c r="C12" s="331"/>
      <c r="D12" s="332"/>
      <c r="E12" s="333"/>
      <c r="F12" s="334">
        <f t="shared" si="0"/>
        <v>0</v>
      </c>
      <c r="G12" s="331"/>
      <c r="H12" s="332"/>
      <c r="I12" s="335">
        <v>0</v>
      </c>
      <c r="J12" s="330">
        <v>0</v>
      </c>
      <c r="K12" s="332">
        <v>0</v>
      </c>
      <c r="L12" s="334">
        <v>0</v>
      </c>
    </row>
    <row r="13" spans="1:12" ht="12.75">
      <c r="A13" s="336" t="s">
        <v>92</v>
      </c>
      <c r="B13" s="344">
        <f>SUM(C13:D13)</f>
        <v>0</v>
      </c>
      <c r="C13" s="345"/>
      <c r="D13" s="346"/>
      <c r="E13" s="347"/>
      <c r="F13" s="348">
        <f t="shared" si="0"/>
        <v>0</v>
      </c>
      <c r="G13" s="345"/>
      <c r="H13" s="346"/>
      <c r="I13" s="349"/>
      <c r="J13" s="350"/>
      <c r="K13" s="346"/>
      <c r="L13" s="351"/>
    </row>
    <row r="14" spans="1:12" ht="12.75">
      <c r="A14" s="19" t="s">
        <v>91</v>
      </c>
      <c r="B14" s="252">
        <v>1322</v>
      </c>
      <c r="C14" s="21">
        <v>82</v>
      </c>
      <c r="D14" s="11">
        <v>1201</v>
      </c>
      <c r="E14" s="423"/>
      <c r="F14" s="446">
        <f t="shared" si="0"/>
        <v>1322</v>
      </c>
      <c r="G14" s="223"/>
      <c r="H14" s="224"/>
      <c r="I14" s="227">
        <v>0</v>
      </c>
      <c r="J14" s="228">
        <v>0</v>
      </c>
      <c r="K14" s="224">
        <v>0</v>
      </c>
      <c r="L14" s="229">
        <v>0</v>
      </c>
    </row>
    <row r="15" spans="1:12" ht="12.75">
      <c r="A15" s="19" t="s">
        <v>107</v>
      </c>
      <c r="B15" s="416">
        <v>57</v>
      </c>
      <c r="C15" s="223">
        <v>0</v>
      </c>
      <c r="D15" s="224">
        <v>0</v>
      </c>
      <c r="E15" s="225">
        <v>0</v>
      </c>
      <c r="F15" s="226">
        <f t="shared" si="0"/>
        <v>57</v>
      </c>
      <c r="G15" s="223">
        <v>0</v>
      </c>
      <c r="H15" s="224">
        <v>0</v>
      </c>
      <c r="I15" s="227">
        <v>0</v>
      </c>
      <c r="J15" s="228">
        <v>0</v>
      </c>
      <c r="K15" s="224">
        <v>0</v>
      </c>
      <c r="L15" s="229">
        <v>0</v>
      </c>
    </row>
    <row r="16" spans="1:12" ht="12.75">
      <c r="A16" s="19" t="s">
        <v>108</v>
      </c>
      <c r="B16" s="222">
        <v>291</v>
      </c>
      <c r="C16" s="223">
        <v>0</v>
      </c>
      <c r="D16" s="224">
        <v>0</v>
      </c>
      <c r="E16" s="225">
        <v>0</v>
      </c>
      <c r="F16" s="226">
        <f t="shared" si="0"/>
        <v>291</v>
      </c>
      <c r="G16" s="223">
        <v>0</v>
      </c>
      <c r="H16" s="224">
        <v>0</v>
      </c>
      <c r="I16" s="227">
        <v>0</v>
      </c>
      <c r="J16" s="228">
        <v>0</v>
      </c>
      <c r="K16" s="224">
        <v>0</v>
      </c>
      <c r="L16" s="229">
        <v>0</v>
      </c>
    </row>
    <row r="17" spans="1:12" ht="12.75">
      <c r="A17" s="329" t="s">
        <v>119</v>
      </c>
      <c r="B17" s="222">
        <f>SUM(B14:B16)</f>
        <v>1670</v>
      </c>
      <c r="C17" s="223">
        <f>SUM(C14:C16)</f>
        <v>82</v>
      </c>
      <c r="D17" s="224">
        <f>SUM(D14:D16)</f>
        <v>1201</v>
      </c>
      <c r="E17" s="225"/>
      <c r="F17" s="226">
        <f t="shared" si="0"/>
        <v>1670</v>
      </c>
      <c r="G17" s="223"/>
      <c r="H17" s="224"/>
      <c r="I17" s="227"/>
      <c r="J17" s="228"/>
      <c r="K17" s="224"/>
      <c r="L17" s="229"/>
    </row>
    <row r="18" spans="1:12" ht="12.75">
      <c r="A18" s="336" t="s">
        <v>101</v>
      </c>
      <c r="B18" s="344"/>
      <c r="C18" s="345"/>
      <c r="D18" s="346"/>
      <c r="E18" s="347"/>
      <c r="F18" s="348"/>
      <c r="G18" s="345"/>
      <c r="H18" s="346"/>
      <c r="I18" s="349"/>
      <c r="J18" s="350"/>
      <c r="K18" s="346"/>
      <c r="L18" s="351"/>
    </row>
    <row r="19" spans="1:12" ht="12.75">
      <c r="A19" s="12" t="s">
        <v>109</v>
      </c>
      <c r="B19" s="222">
        <v>49</v>
      </c>
      <c r="C19" s="223">
        <v>0</v>
      </c>
      <c r="D19" s="224">
        <v>0</v>
      </c>
      <c r="E19" s="225">
        <v>0</v>
      </c>
      <c r="F19" s="226">
        <f>SUM(B19:E19)</f>
        <v>49</v>
      </c>
      <c r="G19" s="223">
        <v>0</v>
      </c>
      <c r="H19" s="224">
        <v>0</v>
      </c>
      <c r="I19" s="227">
        <v>0</v>
      </c>
      <c r="J19" s="228">
        <v>0</v>
      </c>
      <c r="K19" s="224">
        <v>0</v>
      </c>
      <c r="L19" s="229">
        <v>0</v>
      </c>
    </row>
    <row r="20" spans="1:12" ht="12.75">
      <c r="A20" s="12" t="s">
        <v>110</v>
      </c>
      <c r="B20" s="252">
        <v>130</v>
      </c>
      <c r="C20" s="15">
        <v>0</v>
      </c>
      <c r="D20" s="424">
        <v>0</v>
      </c>
      <c r="E20" s="181">
        <v>0</v>
      </c>
      <c r="F20" s="258">
        <f>SUM(B20:E20)</f>
        <v>130</v>
      </c>
      <c r="G20" s="223">
        <v>0</v>
      </c>
      <c r="H20" s="224">
        <v>0</v>
      </c>
      <c r="I20" s="227">
        <v>0</v>
      </c>
      <c r="J20" s="228">
        <v>0</v>
      </c>
      <c r="K20" s="224">
        <v>0</v>
      </c>
      <c r="L20" s="229">
        <v>0</v>
      </c>
    </row>
    <row r="21" spans="1:12" ht="12.75">
      <c r="A21" s="12" t="s">
        <v>111</v>
      </c>
      <c r="B21" s="252">
        <v>256</v>
      </c>
      <c r="C21" s="223">
        <v>0</v>
      </c>
      <c r="D21" s="224">
        <v>0</v>
      </c>
      <c r="E21" s="225">
        <v>0</v>
      </c>
      <c r="F21" s="192">
        <f>SUM(B21)</f>
        <v>256</v>
      </c>
      <c r="G21" s="223">
        <v>0</v>
      </c>
      <c r="H21" s="224">
        <v>0</v>
      </c>
      <c r="I21" s="227">
        <v>0</v>
      </c>
      <c r="J21" s="228">
        <v>0</v>
      </c>
      <c r="K21" s="224">
        <v>0</v>
      </c>
      <c r="L21" s="229">
        <v>0</v>
      </c>
    </row>
    <row r="22" spans="1:12" ht="12.75">
      <c r="A22" s="12" t="s">
        <v>112</v>
      </c>
      <c r="B22" s="252">
        <v>14</v>
      </c>
      <c r="C22" s="223">
        <v>0</v>
      </c>
      <c r="D22" s="224">
        <v>0</v>
      </c>
      <c r="E22" s="225">
        <v>0</v>
      </c>
      <c r="F22" s="226">
        <f>SUM(B22)</f>
        <v>14</v>
      </c>
      <c r="G22" s="223">
        <v>0</v>
      </c>
      <c r="H22" s="224">
        <v>0</v>
      </c>
      <c r="I22" s="227">
        <v>0</v>
      </c>
      <c r="J22" s="228">
        <v>0</v>
      </c>
      <c r="K22" s="224">
        <v>0</v>
      </c>
      <c r="L22" s="229">
        <v>0</v>
      </c>
    </row>
    <row r="23" spans="1:12" ht="12.75">
      <c r="A23" s="12" t="s">
        <v>113</v>
      </c>
      <c r="B23" s="252">
        <v>51</v>
      </c>
      <c r="C23" s="223">
        <v>0</v>
      </c>
      <c r="D23" s="224">
        <v>0</v>
      </c>
      <c r="E23" s="225">
        <v>0</v>
      </c>
      <c r="F23" s="226">
        <f>SUM(B23)</f>
        <v>51</v>
      </c>
      <c r="G23" s="223">
        <v>0</v>
      </c>
      <c r="H23" s="224">
        <v>0</v>
      </c>
      <c r="I23" s="227">
        <v>0</v>
      </c>
      <c r="J23" s="228">
        <v>0</v>
      </c>
      <c r="K23" s="224">
        <v>0</v>
      </c>
      <c r="L23" s="229">
        <v>0</v>
      </c>
    </row>
    <row r="24" spans="1:12" ht="12.75">
      <c r="A24" s="12" t="s">
        <v>52</v>
      </c>
      <c r="B24" s="252">
        <v>206</v>
      </c>
      <c r="C24" s="223">
        <v>0</v>
      </c>
      <c r="D24" s="224">
        <v>0</v>
      </c>
      <c r="E24" s="225">
        <v>0</v>
      </c>
      <c r="F24" s="226">
        <v>206</v>
      </c>
      <c r="G24" s="223">
        <v>0</v>
      </c>
      <c r="H24" s="224">
        <v>0</v>
      </c>
      <c r="I24" s="227">
        <v>0</v>
      </c>
      <c r="J24" s="228">
        <v>0</v>
      </c>
      <c r="K24" s="224">
        <v>0</v>
      </c>
      <c r="L24" s="229">
        <v>0</v>
      </c>
    </row>
    <row r="25" spans="1:12" ht="12.75">
      <c r="A25" s="329" t="s">
        <v>121</v>
      </c>
      <c r="B25" s="222">
        <f>SUM(B19:B24)</f>
        <v>706</v>
      </c>
      <c r="C25" s="223">
        <v>0</v>
      </c>
      <c r="D25" s="224">
        <v>0</v>
      </c>
      <c r="E25" s="225">
        <v>0</v>
      </c>
      <c r="F25" s="226">
        <f>SUM(F19:F24)</f>
        <v>706</v>
      </c>
      <c r="G25" s="223">
        <v>0</v>
      </c>
      <c r="H25" s="224">
        <v>0</v>
      </c>
      <c r="I25" s="227">
        <v>0</v>
      </c>
      <c r="J25" s="228">
        <v>0</v>
      </c>
      <c r="K25" s="224">
        <v>0</v>
      </c>
      <c r="L25" s="229">
        <v>0</v>
      </c>
    </row>
    <row r="26" spans="1:12" s="343" customFormat="1" ht="12.75">
      <c r="A26" s="336" t="s">
        <v>126</v>
      </c>
      <c r="B26" s="337"/>
      <c r="C26" s="338"/>
      <c r="D26" s="339"/>
      <c r="E26" s="340"/>
      <c r="F26" s="341"/>
      <c r="G26" s="338"/>
      <c r="H26" s="339"/>
      <c r="I26" s="342"/>
      <c r="J26" s="337"/>
      <c r="K26" s="339"/>
      <c r="L26" s="341"/>
    </row>
    <row r="27" spans="1:12" ht="12.75">
      <c r="A27" s="19" t="s">
        <v>123</v>
      </c>
      <c r="B27" s="222">
        <v>171</v>
      </c>
      <c r="C27" s="223">
        <v>171</v>
      </c>
      <c r="D27" s="224">
        <v>0</v>
      </c>
      <c r="E27" s="225">
        <v>0</v>
      </c>
      <c r="F27" s="226">
        <v>171</v>
      </c>
      <c r="G27" s="223">
        <v>0</v>
      </c>
      <c r="H27" s="224">
        <v>0</v>
      </c>
      <c r="I27" s="227">
        <v>0</v>
      </c>
      <c r="J27" s="228">
        <v>0</v>
      </c>
      <c r="K27" s="224">
        <v>0</v>
      </c>
      <c r="L27" s="229">
        <v>0</v>
      </c>
    </row>
    <row r="28" spans="1:12" ht="12.75">
      <c r="A28" s="19" t="s">
        <v>124</v>
      </c>
      <c r="B28" s="222"/>
      <c r="C28" s="223"/>
      <c r="D28" s="224"/>
      <c r="E28" s="225"/>
      <c r="F28" s="226"/>
      <c r="G28" s="223"/>
      <c r="H28" s="224"/>
      <c r="I28" s="227"/>
      <c r="J28" s="228"/>
      <c r="K28" s="224"/>
      <c r="L28" s="229"/>
    </row>
    <row r="29" spans="1:12" ht="13.5" thickBot="1">
      <c r="A29" s="210" t="s">
        <v>125</v>
      </c>
      <c r="B29" s="356"/>
      <c r="C29" s="357"/>
      <c r="D29" s="358"/>
      <c r="E29" s="359"/>
      <c r="F29" s="360"/>
      <c r="G29" s="361"/>
      <c r="H29" s="362"/>
      <c r="I29" s="361"/>
      <c r="J29" s="363"/>
      <c r="K29" s="361"/>
      <c r="L29" s="364"/>
    </row>
    <row r="30" spans="1:12" s="200" customFormat="1" ht="13.5" thickBot="1">
      <c r="A30" s="253" t="s">
        <v>4</v>
      </c>
      <c r="B30" s="197">
        <f aca="true" t="shared" si="1" ref="B30:L30">SUM(B9:B28)</f>
        <v>5381</v>
      </c>
      <c r="C30" s="230">
        <f t="shared" si="1"/>
        <v>365.32</v>
      </c>
      <c r="D30" s="231">
        <f t="shared" si="1"/>
        <v>2409</v>
      </c>
      <c r="E30" s="199">
        <f t="shared" si="1"/>
        <v>0</v>
      </c>
      <c r="F30" s="193">
        <f t="shared" si="1"/>
        <v>5381</v>
      </c>
      <c r="G30" s="232">
        <f t="shared" si="1"/>
        <v>0</v>
      </c>
      <c r="H30" s="198">
        <f t="shared" si="1"/>
        <v>0</v>
      </c>
      <c r="I30" s="193">
        <f t="shared" si="1"/>
        <v>1121</v>
      </c>
      <c r="J30" s="197">
        <f t="shared" si="1"/>
        <v>0</v>
      </c>
      <c r="K30" s="232">
        <f t="shared" si="1"/>
        <v>0</v>
      </c>
      <c r="L30" s="193">
        <f t="shared" si="1"/>
        <v>0</v>
      </c>
    </row>
  </sheetData>
  <mergeCells count="11">
    <mergeCell ref="A1:L1"/>
    <mergeCell ref="B5:D5"/>
    <mergeCell ref="G5:H5"/>
    <mergeCell ref="I5:K5"/>
    <mergeCell ref="K7:K8"/>
    <mergeCell ref="C7:C8"/>
    <mergeCell ref="J6:K6"/>
    <mergeCell ref="G6:G8"/>
    <mergeCell ref="E5:E8"/>
    <mergeCell ref="D7:D8"/>
    <mergeCell ref="C6:D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8"/>
  <sheetViews>
    <sheetView workbookViewId="0" topLeftCell="A1">
      <selection activeCell="F70" sqref="F70:G70"/>
    </sheetView>
  </sheetViews>
  <sheetFormatPr defaultColWidth="9.00390625" defaultRowHeight="12.75"/>
  <cols>
    <col min="1" max="1" width="28.375" style="0" customWidth="1"/>
    <col min="2" max="3" width="9.75390625" style="0" customWidth="1"/>
    <col min="4" max="4" width="10.125" style="0" customWidth="1"/>
    <col min="5" max="5" width="11.625" style="0" customWidth="1"/>
    <col min="6" max="6" width="10.25390625" style="0" customWidth="1"/>
    <col min="7" max="7" width="2.125" style="0" hidden="1" customWidth="1"/>
    <col min="8" max="8" width="0.2421875" style="0" hidden="1" customWidth="1"/>
    <col min="9" max="9" width="11.875" style="0" customWidth="1"/>
    <col min="10" max="10" width="9.75390625" style="0" hidden="1" customWidth="1"/>
    <col min="11" max="11" width="9.75390625" style="0" customWidth="1"/>
    <col min="12" max="12" width="12.625" style="0" customWidth="1"/>
    <col min="13" max="13" width="14.875" style="0" customWidth="1"/>
    <col min="14" max="14" width="10.625" style="0" customWidth="1"/>
    <col min="15" max="16" width="9.75390625" style="0" customWidth="1"/>
  </cols>
  <sheetData>
    <row r="1" spans="1:16" ht="15.75">
      <c r="A1" s="1113" t="s">
        <v>164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</row>
    <row r="2" spans="7:9" ht="13.5" thickBot="1">
      <c r="G2" s="4" t="s">
        <v>14</v>
      </c>
      <c r="I2" t="s">
        <v>14</v>
      </c>
    </row>
    <row r="3" spans="1:16" ht="13.5" customHeight="1">
      <c r="A3" s="976" t="s">
        <v>157</v>
      </c>
      <c r="B3" s="1114" t="s">
        <v>151</v>
      </c>
      <c r="C3" s="1115"/>
      <c r="D3" s="1116"/>
      <c r="E3" s="1114" t="s">
        <v>152</v>
      </c>
      <c r="F3" s="1115"/>
      <c r="G3" s="1116"/>
      <c r="H3" s="406"/>
      <c r="I3" s="808"/>
      <c r="J3" s="406"/>
      <c r="K3" t="s">
        <v>153</v>
      </c>
      <c r="L3" s="17"/>
      <c r="M3" s="406"/>
      <c r="N3" s="407"/>
      <c r="O3" s="407"/>
      <c r="P3" s="407"/>
    </row>
    <row r="4" spans="1:16" ht="12.75">
      <c r="A4" s="974"/>
      <c r="B4" s="156" t="s">
        <v>54</v>
      </c>
      <c r="C4" s="157" t="s">
        <v>54</v>
      </c>
      <c r="D4" s="155" t="s">
        <v>53</v>
      </c>
      <c r="E4" s="156" t="s">
        <v>54</v>
      </c>
      <c r="F4" s="516" t="s">
        <v>54</v>
      </c>
      <c r="G4" s="531" t="s">
        <v>56</v>
      </c>
      <c r="H4" s="408"/>
      <c r="I4" s="811" t="s">
        <v>53</v>
      </c>
      <c r="J4" s="408"/>
      <c r="K4" t="s">
        <v>154</v>
      </c>
      <c r="M4" s="405"/>
      <c r="N4" s="407"/>
      <c r="O4" s="407"/>
      <c r="P4" s="405"/>
    </row>
    <row r="5" spans="1:16" ht="15" customHeight="1" thickBot="1">
      <c r="A5" s="975"/>
      <c r="B5" s="153">
        <v>37987</v>
      </c>
      <c r="C5" s="154">
        <v>38352</v>
      </c>
      <c r="D5" s="158" t="s">
        <v>55</v>
      </c>
      <c r="E5" s="153">
        <v>37987</v>
      </c>
      <c r="F5" s="517">
        <v>38352</v>
      </c>
      <c r="G5" s="533" t="s">
        <v>57</v>
      </c>
      <c r="H5" s="409"/>
      <c r="I5" s="158" t="s">
        <v>186</v>
      </c>
      <c r="J5" s="411"/>
      <c r="K5" s="411"/>
      <c r="L5" s="409"/>
      <c r="M5" s="410"/>
      <c r="N5" s="412"/>
      <c r="O5" s="412"/>
      <c r="P5" s="410"/>
    </row>
    <row r="6" spans="1:16" s="3" customFormat="1" ht="12.75">
      <c r="A6" s="1040" t="s">
        <v>97</v>
      </c>
      <c r="B6" s="996"/>
      <c r="C6" s="996"/>
      <c r="D6" s="996"/>
      <c r="E6" s="996"/>
      <c r="F6" s="996"/>
      <c r="G6" s="1030"/>
      <c r="H6" s="8"/>
      <c r="I6" s="809"/>
      <c r="J6" s="8"/>
      <c r="K6" s="8"/>
      <c r="L6" s="8"/>
      <c r="M6" s="413"/>
      <c r="N6" s="8"/>
      <c r="O6" s="8"/>
      <c r="P6" s="413"/>
    </row>
    <row r="7" spans="1:16" s="3" customFormat="1" ht="12.75" customHeight="1">
      <c r="A7" s="326" t="s">
        <v>104</v>
      </c>
      <c r="B7" s="159">
        <v>117</v>
      </c>
      <c r="C7" s="160">
        <v>158</v>
      </c>
      <c r="D7" s="161">
        <f>SUM(C7-B7)</f>
        <v>41</v>
      </c>
      <c r="E7" s="512">
        <v>10320</v>
      </c>
      <c r="F7" s="160">
        <v>11534</v>
      </c>
      <c r="G7" s="532">
        <f>SUM(F7-E7)</f>
        <v>1214</v>
      </c>
      <c r="H7" s="8"/>
      <c r="I7" s="812">
        <f aca="true" t="shared" si="0" ref="I7:I12">SUM(F7-E7)</f>
        <v>1214</v>
      </c>
      <c r="J7" s="8"/>
      <c r="K7" s="8"/>
      <c r="L7" s="8"/>
      <c r="M7" s="413"/>
      <c r="N7" s="8"/>
      <c r="O7" s="8"/>
      <c r="P7" s="413"/>
    </row>
    <row r="8" spans="1:16" s="3" customFormat="1" ht="11.25">
      <c r="A8" s="326" t="s">
        <v>105</v>
      </c>
      <c r="B8" s="162">
        <v>156</v>
      </c>
      <c r="C8" s="163">
        <v>165</v>
      </c>
      <c r="D8" s="161">
        <f aca="true" t="shared" si="1" ref="D8:D21">SUM(C8-B8)</f>
        <v>9</v>
      </c>
      <c r="E8" s="165">
        <v>15807</v>
      </c>
      <c r="F8" s="163">
        <v>16391</v>
      </c>
      <c r="G8" s="169">
        <f aca="true" t="shared" si="2" ref="G8:G32">SUM(F8-E8)</f>
        <v>584</v>
      </c>
      <c r="H8" s="8"/>
      <c r="I8" s="815">
        <f t="shared" si="0"/>
        <v>584</v>
      </c>
      <c r="J8" s="8"/>
      <c r="K8" s="8"/>
      <c r="L8" s="8"/>
      <c r="M8" s="413"/>
      <c r="N8" s="8"/>
      <c r="O8" s="8"/>
      <c r="P8" s="413"/>
    </row>
    <row r="9" spans="1:16" s="3" customFormat="1" ht="11.25">
      <c r="A9" s="732" t="s">
        <v>106</v>
      </c>
      <c r="B9" s="733">
        <v>64</v>
      </c>
      <c r="C9" s="734">
        <v>87</v>
      </c>
      <c r="D9" s="735">
        <f t="shared" si="1"/>
        <v>23</v>
      </c>
      <c r="E9" s="736">
        <v>54196</v>
      </c>
      <c r="F9" s="734">
        <v>55424</v>
      </c>
      <c r="G9" s="737">
        <f t="shared" si="2"/>
        <v>1228</v>
      </c>
      <c r="H9" s="8"/>
      <c r="I9" s="815">
        <f t="shared" si="0"/>
        <v>1228</v>
      </c>
      <c r="J9" s="8"/>
      <c r="K9" s="8"/>
      <c r="L9" s="8"/>
      <c r="M9" s="413"/>
      <c r="N9" s="8"/>
      <c r="O9" s="8"/>
      <c r="P9" s="413"/>
    </row>
    <row r="10" spans="1:16" s="3" customFormat="1" ht="11.25">
      <c r="A10" s="732" t="s">
        <v>167</v>
      </c>
      <c r="B10" s="733">
        <v>78</v>
      </c>
      <c r="C10" s="734">
        <v>74</v>
      </c>
      <c r="D10" s="735">
        <f t="shared" si="1"/>
        <v>-4</v>
      </c>
      <c r="E10" s="736">
        <v>16009</v>
      </c>
      <c r="F10" s="734">
        <v>20457</v>
      </c>
      <c r="G10" s="737">
        <f t="shared" si="2"/>
        <v>4448</v>
      </c>
      <c r="H10" s="8"/>
      <c r="I10" s="815">
        <f t="shared" si="0"/>
        <v>4448</v>
      </c>
      <c r="J10" s="8"/>
      <c r="K10" s="8"/>
      <c r="L10" s="8"/>
      <c r="M10" s="413"/>
      <c r="N10" s="8"/>
      <c r="O10" s="8"/>
      <c r="P10" s="413"/>
    </row>
    <row r="11" spans="1:16" s="3" customFormat="1" ht="12" thickBot="1">
      <c r="A11" s="613" t="s">
        <v>168</v>
      </c>
      <c r="B11" s="614">
        <v>86</v>
      </c>
      <c r="C11" s="615">
        <v>143</v>
      </c>
      <c r="D11" s="741">
        <f t="shared" si="1"/>
        <v>57</v>
      </c>
      <c r="E11" s="617">
        <v>18289</v>
      </c>
      <c r="F11" s="615">
        <v>19967</v>
      </c>
      <c r="G11" s="618">
        <f t="shared" si="2"/>
        <v>1678</v>
      </c>
      <c r="H11" s="8"/>
      <c r="I11" s="741">
        <f t="shared" si="0"/>
        <v>1678</v>
      </c>
      <c r="J11" s="8"/>
      <c r="K11" s="8"/>
      <c r="L11" s="8"/>
      <c r="M11" s="413"/>
      <c r="N11" s="8"/>
      <c r="O11" s="8"/>
      <c r="P11" s="413"/>
    </row>
    <row r="12" spans="1:16" s="567" customFormat="1" ht="17.25" customHeight="1" thickBot="1" thickTop="1">
      <c r="A12" s="612" t="s">
        <v>117</v>
      </c>
      <c r="B12" s="921">
        <f>SUM(B7:B11)</f>
        <v>501</v>
      </c>
      <c r="C12" s="807">
        <f>SUM(C7:C11)</f>
        <v>627</v>
      </c>
      <c r="D12" s="807">
        <f>SUM(C12-B12)</f>
        <v>126</v>
      </c>
      <c r="E12" s="922">
        <f>SUM(E7:E11)</f>
        <v>114621</v>
      </c>
      <c r="F12" s="807">
        <f>SUM(F7:F11)</f>
        <v>123773</v>
      </c>
      <c r="G12" s="923">
        <f t="shared" si="2"/>
        <v>9152</v>
      </c>
      <c r="H12" s="924"/>
      <c r="I12" s="925">
        <f t="shared" si="0"/>
        <v>9152</v>
      </c>
      <c r="J12" s="566"/>
      <c r="K12" s="566"/>
      <c r="L12" s="566"/>
      <c r="M12" s="566"/>
      <c r="N12" s="566"/>
      <c r="O12" s="566"/>
      <c r="P12" s="566"/>
    </row>
    <row r="13" spans="1:16" s="3" customFormat="1" ht="12.75">
      <c r="A13" s="1040" t="s">
        <v>92</v>
      </c>
      <c r="B13" s="996"/>
      <c r="C13" s="996"/>
      <c r="D13" s="996"/>
      <c r="E13" s="996"/>
      <c r="F13" s="996"/>
      <c r="G13" s="1030"/>
      <c r="H13" s="8"/>
      <c r="I13" s="809"/>
      <c r="J13" s="8"/>
      <c r="K13" s="8"/>
      <c r="L13" s="8"/>
      <c r="M13" s="413"/>
      <c r="N13" s="8"/>
      <c r="O13" s="8"/>
      <c r="P13" s="413"/>
    </row>
    <row r="14" spans="1:16" s="3" customFormat="1" ht="11.25">
      <c r="A14" s="166" t="s">
        <v>91</v>
      </c>
      <c r="B14" s="159">
        <v>547</v>
      </c>
      <c r="C14" s="160">
        <v>642</v>
      </c>
      <c r="D14" s="161">
        <f t="shared" si="1"/>
        <v>95</v>
      </c>
      <c r="E14" s="512">
        <v>180978</v>
      </c>
      <c r="F14" s="160">
        <v>175261</v>
      </c>
      <c r="G14" s="376">
        <f t="shared" si="2"/>
        <v>-5717</v>
      </c>
      <c r="H14" s="8"/>
      <c r="I14" s="815">
        <f>SUM(F14-E14)</f>
        <v>-5717</v>
      </c>
      <c r="J14" s="8"/>
      <c r="K14" s="8"/>
      <c r="L14" s="8"/>
      <c r="M14" s="413"/>
      <c r="N14" s="8"/>
      <c r="O14" s="8"/>
      <c r="P14" s="413"/>
    </row>
    <row r="15" spans="1:16" s="3" customFormat="1" ht="11.25">
      <c r="A15" s="167" t="s">
        <v>107</v>
      </c>
      <c r="B15" s="162">
        <v>170</v>
      </c>
      <c r="C15" s="163">
        <v>179</v>
      </c>
      <c r="D15" s="161">
        <f t="shared" si="1"/>
        <v>9</v>
      </c>
      <c r="E15" s="165">
        <v>18185</v>
      </c>
      <c r="F15" s="163">
        <v>20591</v>
      </c>
      <c r="G15" s="169">
        <f t="shared" si="2"/>
        <v>2406</v>
      </c>
      <c r="H15" s="8"/>
      <c r="I15" s="815">
        <f>SUM(F15-E15)</f>
        <v>2406</v>
      </c>
      <c r="J15" s="8"/>
      <c r="K15" s="8"/>
      <c r="L15" s="8"/>
      <c r="M15" s="413"/>
      <c r="N15" s="8"/>
      <c r="O15" s="8"/>
      <c r="P15" s="413"/>
    </row>
    <row r="16" spans="1:16" s="3" customFormat="1" ht="11.25">
      <c r="A16" s="738" t="s">
        <v>108</v>
      </c>
      <c r="B16" s="733">
        <v>29</v>
      </c>
      <c r="C16" s="734">
        <v>29</v>
      </c>
      <c r="D16" s="735">
        <f t="shared" si="1"/>
        <v>0</v>
      </c>
      <c r="E16" s="736">
        <v>9328</v>
      </c>
      <c r="F16" s="734">
        <v>10874</v>
      </c>
      <c r="G16" s="737">
        <f t="shared" si="2"/>
        <v>1546</v>
      </c>
      <c r="H16" s="8"/>
      <c r="I16" s="815">
        <f>SUM(F16-E16)</f>
        <v>1546</v>
      </c>
      <c r="J16" s="8"/>
      <c r="K16" s="8"/>
      <c r="L16" s="8"/>
      <c r="M16" s="413"/>
      <c r="N16" s="8"/>
      <c r="O16" s="8"/>
      <c r="P16" s="413"/>
    </row>
    <row r="17" spans="1:16" s="3" customFormat="1" ht="12" thickBot="1">
      <c r="A17" s="619" t="s">
        <v>169</v>
      </c>
      <c r="B17" s="614">
        <v>20</v>
      </c>
      <c r="C17" s="615">
        <v>53</v>
      </c>
      <c r="D17" s="616">
        <f t="shared" si="1"/>
        <v>33</v>
      </c>
      <c r="E17" s="617">
        <v>71703</v>
      </c>
      <c r="F17" s="615">
        <v>76877</v>
      </c>
      <c r="G17" s="618">
        <f t="shared" si="2"/>
        <v>5174</v>
      </c>
      <c r="H17" s="8"/>
      <c r="I17" s="741">
        <f>SUM(F17-E17)</f>
        <v>5174</v>
      </c>
      <c r="J17" s="8"/>
      <c r="K17" s="8"/>
      <c r="L17" s="8"/>
      <c r="M17" s="413"/>
      <c r="N17" s="8"/>
      <c r="O17" s="8"/>
      <c r="P17" s="413"/>
    </row>
    <row r="18" spans="1:16" s="567" customFormat="1" ht="15.75" customHeight="1" thickBot="1" thickTop="1">
      <c r="A18" s="612" t="s">
        <v>119</v>
      </c>
      <c r="B18" s="921">
        <f>SUM(B14:B17)</f>
        <v>766</v>
      </c>
      <c r="C18" s="807">
        <f>SUM(C14:C17)</f>
        <v>903</v>
      </c>
      <c r="D18" s="807">
        <f>SUM(C18-B18)</f>
        <v>137</v>
      </c>
      <c r="E18" s="922">
        <f>SUM(E14:E17)</f>
        <v>280194</v>
      </c>
      <c r="F18" s="807">
        <f>SUM(F14:F17)</f>
        <v>283603</v>
      </c>
      <c r="G18" s="923">
        <f>SUM(F18-E18)</f>
        <v>3409</v>
      </c>
      <c r="H18" s="924"/>
      <c r="I18" s="925">
        <f>SUM(F18-E18)</f>
        <v>3409</v>
      </c>
      <c r="J18" s="566"/>
      <c r="K18" s="566"/>
      <c r="L18" s="566"/>
      <c r="M18" s="566"/>
      <c r="N18" s="566"/>
      <c r="O18" s="566"/>
      <c r="P18" s="566"/>
    </row>
    <row r="19" spans="1:16" s="3" customFormat="1" ht="12.75">
      <c r="A19" s="1040" t="s">
        <v>101</v>
      </c>
      <c r="B19" s="996"/>
      <c r="C19" s="996"/>
      <c r="D19" s="996"/>
      <c r="E19" s="996"/>
      <c r="F19" s="996"/>
      <c r="G19" s="1030"/>
      <c r="H19" s="8"/>
      <c r="I19" s="809"/>
      <c r="J19" s="8"/>
      <c r="K19" s="8"/>
      <c r="L19" s="8"/>
      <c r="M19" s="413"/>
      <c r="N19" s="8"/>
      <c r="O19" s="8"/>
      <c r="P19" s="413"/>
    </row>
    <row r="20" spans="1:16" s="3" customFormat="1" ht="11.25">
      <c r="A20" s="166" t="s">
        <v>109</v>
      </c>
      <c r="B20" s="159">
        <v>93</v>
      </c>
      <c r="C20" s="160">
        <v>99</v>
      </c>
      <c r="D20" s="161">
        <f t="shared" si="1"/>
        <v>6</v>
      </c>
      <c r="E20" s="512">
        <v>14641</v>
      </c>
      <c r="F20" s="160">
        <v>15896</v>
      </c>
      <c r="G20" s="376">
        <f t="shared" si="2"/>
        <v>1255</v>
      </c>
      <c r="H20" s="8"/>
      <c r="I20" s="815">
        <f aca="true" t="shared" si="3" ref="I20:I33">SUM(F20-E20)</f>
        <v>1255</v>
      </c>
      <c r="J20" s="8"/>
      <c r="K20" s="8"/>
      <c r="L20" s="8"/>
      <c r="M20" s="413"/>
      <c r="N20" s="8"/>
      <c r="O20" s="8"/>
      <c r="P20" s="413"/>
    </row>
    <row r="21" spans="1:16" s="3" customFormat="1" ht="11.25">
      <c r="A21" s="167" t="s">
        <v>110</v>
      </c>
      <c r="B21" s="162">
        <v>21</v>
      </c>
      <c r="C21" s="163">
        <v>27</v>
      </c>
      <c r="D21" s="164">
        <f t="shared" si="1"/>
        <v>6</v>
      </c>
      <c r="E21" s="165">
        <v>36307</v>
      </c>
      <c r="F21" s="163">
        <v>37161</v>
      </c>
      <c r="G21" s="169">
        <f t="shared" si="2"/>
        <v>854</v>
      </c>
      <c r="H21" s="8"/>
      <c r="I21" s="815">
        <f t="shared" si="3"/>
        <v>854</v>
      </c>
      <c r="J21" s="8"/>
      <c r="K21" s="8"/>
      <c r="L21" s="8"/>
      <c r="M21" s="413"/>
      <c r="N21" s="8"/>
      <c r="O21" s="8"/>
      <c r="P21" s="413"/>
    </row>
    <row r="22" spans="1:16" s="3" customFormat="1" ht="11.25">
      <c r="A22" s="167" t="s">
        <v>111</v>
      </c>
      <c r="B22" s="162">
        <v>0</v>
      </c>
      <c r="C22" s="163">
        <v>0</v>
      </c>
      <c r="D22" s="164">
        <f aca="true" t="shared" si="4" ref="D22:D33">SUM(C22-B22)</f>
        <v>0</v>
      </c>
      <c r="E22" s="165">
        <v>10732</v>
      </c>
      <c r="F22" s="163">
        <v>11210</v>
      </c>
      <c r="G22" s="169">
        <f t="shared" si="2"/>
        <v>478</v>
      </c>
      <c r="H22" s="8"/>
      <c r="I22" s="815">
        <f t="shared" si="3"/>
        <v>478</v>
      </c>
      <c r="J22" s="8"/>
      <c r="K22" s="8"/>
      <c r="L22" s="8"/>
      <c r="M22" s="413"/>
      <c r="N22" s="8"/>
      <c r="O22" s="8"/>
      <c r="P22" s="413"/>
    </row>
    <row r="23" spans="1:16" s="3" customFormat="1" ht="11.25">
      <c r="A23" s="167" t="s">
        <v>112</v>
      </c>
      <c r="B23" s="162">
        <v>0</v>
      </c>
      <c r="C23" s="163">
        <v>0</v>
      </c>
      <c r="D23" s="164">
        <f t="shared" si="4"/>
        <v>0</v>
      </c>
      <c r="E23" s="165">
        <v>22336</v>
      </c>
      <c r="F23" s="163">
        <v>26115</v>
      </c>
      <c r="G23" s="169">
        <f t="shared" si="2"/>
        <v>3779</v>
      </c>
      <c r="H23" s="8"/>
      <c r="I23" s="815">
        <f t="shared" si="3"/>
        <v>3779</v>
      </c>
      <c r="J23" s="8"/>
      <c r="K23" s="8"/>
      <c r="L23" s="8"/>
      <c r="M23" s="413"/>
      <c r="N23" s="8"/>
      <c r="O23" s="8"/>
      <c r="P23" s="413"/>
    </row>
    <row r="24" spans="1:16" s="3" customFormat="1" ht="11.25">
      <c r="A24" s="167" t="s">
        <v>113</v>
      </c>
      <c r="B24" s="162">
        <v>71</v>
      </c>
      <c r="C24" s="163">
        <v>78</v>
      </c>
      <c r="D24" s="164">
        <f t="shared" si="4"/>
        <v>7</v>
      </c>
      <c r="E24" s="165">
        <v>26244</v>
      </c>
      <c r="F24" s="163">
        <v>29213</v>
      </c>
      <c r="G24" s="169">
        <f t="shared" si="2"/>
        <v>2969</v>
      </c>
      <c r="H24" s="8"/>
      <c r="I24" s="815">
        <f t="shared" si="3"/>
        <v>2969</v>
      </c>
      <c r="J24" s="8"/>
      <c r="K24" s="8"/>
      <c r="L24" s="8"/>
      <c r="M24" s="413"/>
      <c r="N24" s="8"/>
      <c r="O24" s="8"/>
      <c r="P24" s="413"/>
    </row>
    <row r="25" spans="1:16" s="3" customFormat="1" ht="11.25">
      <c r="A25" s="738" t="s">
        <v>52</v>
      </c>
      <c r="B25" s="733">
        <v>0</v>
      </c>
      <c r="C25" s="734">
        <v>0</v>
      </c>
      <c r="D25" s="164">
        <f t="shared" si="4"/>
        <v>0</v>
      </c>
      <c r="E25" s="736">
        <v>37142</v>
      </c>
      <c r="F25" s="734">
        <v>39570</v>
      </c>
      <c r="G25" s="737">
        <f t="shared" si="2"/>
        <v>2428</v>
      </c>
      <c r="H25" s="8"/>
      <c r="I25" s="815">
        <f t="shared" si="3"/>
        <v>2428</v>
      </c>
      <c r="J25" s="8"/>
      <c r="K25" s="8"/>
      <c r="L25" s="8"/>
      <c r="M25" s="413"/>
      <c r="N25" s="8"/>
      <c r="O25" s="8"/>
      <c r="P25" s="413"/>
    </row>
    <row r="26" spans="1:16" s="3" customFormat="1" ht="11.25">
      <c r="A26" s="742" t="s">
        <v>170</v>
      </c>
      <c r="B26" s="165">
        <v>12</v>
      </c>
      <c r="C26" s="739">
        <v>75</v>
      </c>
      <c r="D26" s="164">
        <f t="shared" si="4"/>
        <v>63</v>
      </c>
      <c r="E26" s="165">
        <v>52956</v>
      </c>
      <c r="F26" s="739">
        <v>55219</v>
      </c>
      <c r="G26" s="814">
        <f t="shared" si="2"/>
        <v>2263</v>
      </c>
      <c r="H26" s="8"/>
      <c r="I26" s="815">
        <f t="shared" si="3"/>
        <v>2263</v>
      </c>
      <c r="J26" s="8"/>
      <c r="K26" s="8"/>
      <c r="L26" s="8"/>
      <c r="M26" s="413"/>
      <c r="N26" s="8"/>
      <c r="O26" s="8"/>
      <c r="P26" s="413"/>
    </row>
    <row r="27" spans="1:16" s="3" customFormat="1" ht="11.25">
      <c r="A27" s="742" t="s">
        <v>171</v>
      </c>
      <c r="B27" s="165">
        <v>12</v>
      </c>
      <c r="C27" s="739">
        <v>66</v>
      </c>
      <c r="D27" s="164">
        <f t="shared" si="4"/>
        <v>54</v>
      </c>
      <c r="E27" s="165">
        <v>27881</v>
      </c>
      <c r="F27" s="739">
        <v>27828</v>
      </c>
      <c r="G27" s="814">
        <f t="shared" si="2"/>
        <v>-53</v>
      </c>
      <c r="H27" s="8"/>
      <c r="I27" s="815">
        <f t="shared" si="3"/>
        <v>-53</v>
      </c>
      <c r="J27" s="8"/>
      <c r="K27" s="8"/>
      <c r="L27" s="8"/>
      <c r="M27" s="413"/>
      <c r="N27" s="8"/>
      <c r="O27" s="8"/>
      <c r="P27" s="413"/>
    </row>
    <row r="28" spans="1:16" s="3" customFormat="1" ht="11.25">
      <c r="A28" s="742" t="s">
        <v>172</v>
      </c>
      <c r="B28" s="165">
        <v>151</v>
      </c>
      <c r="C28" s="739">
        <v>133</v>
      </c>
      <c r="D28" s="164">
        <f t="shared" si="4"/>
        <v>-18</v>
      </c>
      <c r="E28" s="165">
        <v>134997</v>
      </c>
      <c r="F28" s="739">
        <v>135012</v>
      </c>
      <c r="G28" s="814">
        <f t="shared" si="2"/>
        <v>15</v>
      </c>
      <c r="H28" s="8"/>
      <c r="I28" s="815">
        <f t="shared" si="3"/>
        <v>15</v>
      </c>
      <c r="J28" s="8"/>
      <c r="K28" s="8"/>
      <c r="L28" s="8"/>
      <c r="M28" s="413"/>
      <c r="N28" s="8"/>
      <c r="O28" s="8"/>
      <c r="P28" s="413"/>
    </row>
    <row r="29" spans="1:16" s="3" customFormat="1" ht="11.25">
      <c r="A29" s="742" t="s">
        <v>173</v>
      </c>
      <c r="B29" s="165">
        <v>78</v>
      </c>
      <c r="C29" s="739">
        <v>78</v>
      </c>
      <c r="D29" s="164">
        <f t="shared" si="4"/>
        <v>0</v>
      </c>
      <c r="E29" s="165">
        <v>9527</v>
      </c>
      <c r="F29" s="739">
        <v>10209</v>
      </c>
      <c r="G29" s="814">
        <f t="shared" si="2"/>
        <v>682</v>
      </c>
      <c r="H29" s="8"/>
      <c r="I29" s="815">
        <f t="shared" si="3"/>
        <v>682</v>
      </c>
      <c r="J29" s="8"/>
      <c r="K29" s="8"/>
      <c r="L29" s="8"/>
      <c r="M29" s="413"/>
      <c r="N29" s="8"/>
      <c r="O29" s="8"/>
      <c r="P29" s="413"/>
    </row>
    <row r="30" spans="1:16" s="3" customFormat="1" ht="11.25">
      <c r="A30" s="742" t="s">
        <v>174</v>
      </c>
      <c r="B30" s="165">
        <v>102</v>
      </c>
      <c r="C30" s="739">
        <v>153</v>
      </c>
      <c r="D30" s="164">
        <f t="shared" si="4"/>
        <v>51</v>
      </c>
      <c r="E30" s="165">
        <v>83403</v>
      </c>
      <c r="F30" s="739">
        <v>62061</v>
      </c>
      <c r="G30" s="814">
        <f t="shared" si="2"/>
        <v>-21342</v>
      </c>
      <c r="H30" s="8"/>
      <c r="I30" s="815">
        <f t="shared" si="3"/>
        <v>-21342</v>
      </c>
      <c r="J30" s="8"/>
      <c r="K30" s="8"/>
      <c r="L30" s="8"/>
      <c r="M30" s="413"/>
      <c r="N30" s="8"/>
      <c r="O30" s="8"/>
      <c r="P30" s="413"/>
    </row>
    <row r="31" spans="1:16" s="3" customFormat="1" ht="11.25">
      <c r="A31" s="742" t="s">
        <v>175</v>
      </c>
      <c r="B31" s="165">
        <v>97</v>
      </c>
      <c r="C31" s="739">
        <v>83</v>
      </c>
      <c r="D31" s="164">
        <f t="shared" si="4"/>
        <v>-14</v>
      </c>
      <c r="E31" s="165">
        <v>133305</v>
      </c>
      <c r="F31" s="739">
        <v>133904</v>
      </c>
      <c r="G31" s="814">
        <f t="shared" si="2"/>
        <v>599</v>
      </c>
      <c r="H31" s="8"/>
      <c r="I31" s="815">
        <f t="shared" si="3"/>
        <v>599</v>
      </c>
      <c r="J31" s="8"/>
      <c r="K31" s="8"/>
      <c r="L31" s="8"/>
      <c r="M31" s="413"/>
      <c r="N31" s="8"/>
      <c r="O31" s="8"/>
      <c r="P31" s="413"/>
    </row>
    <row r="32" spans="1:16" s="3" customFormat="1" ht="12" thickBot="1">
      <c r="A32" s="743" t="s">
        <v>176</v>
      </c>
      <c r="B32" s="617">
        <v>69</v>
      </c>
      <c r="C32" s="740">
        <v>69</v>
      </c>
      <c r="D32" s="741">
        <f t="shared" si="4"/>
        <v>0</v>
      </c>
      <c r="E32" s="617">
        <v>7140</v>
      </c>
      <c r="F32" s="740">
        <v>8106</v>
      </c>
      <c r="G32" s="810">
        <f t="shared" si="2"/>
        <v>966</v>
      </c>
      <c r="H32" s="8"/>
      <c r="I32" s="741">
        <f t="shared" si="3"/>
        <v>966</v>
      </c>
      <c r="J32" s="8"/>
      <c r="K32" s="8"/>
      <c r="L32" s="8"/>
      <c r="M32" s="413"/>
      <c r="N32" s="8"/>
      <c r="O32" s="8"/>
      <c r="P32" s="413"/>
    </row>
    <row r="33" spans="1:16" s="567" customFormat="1" ht="14.25" customHeight="1" thickBot="1" thickTop="1">
      <c r="A33" s="612" t="s">
        <v>121</v>
      </c>
      <c r="B33" s="921">
        <f>SUM(B20:B32)</f>
        <v>706</v>
      </c>
      <c r="C33" s="807">
        <f>SUM(C20:C32)</f>
        <v>861</v>
      </c>
      <c r="D33" s="807">
        <f t="shared" si="4"/>
        <v>155</v>
      </c>
      <c r="E33" s="922">
        <f>SUM(E20:E32)</f>
        <v>596611</v>
      </c>
      <c r="F33" s="926">
        <f>SUM(F20:F32)</f>
        <v>591504</v>
      </c>
      <c r="G33" s="923">
        <f>SUM(F33-E33)</f>
        <v>-5107</v>
      </c>
      <c r="H33" s="924"/>
      <c r="I33" s="927">
        <f t="shared" si="3"/>
        <v>-5107</v>
      </c>
      <c r="J33" s="566"/>
      <c r="K33" s="566"/>
      <c r="L33" s="566"/>
      <c r="M33" s="566"/>
      <c r="N33" s="566"/>
      <c r="O33" s="566"/>
      <c r="P33" s="566"/>
    </row>
    <row r="34" spans="1:16" s="567" customFormat="1" ht="14.25" customHeight="1">
      <c r="A34" s="873" t="s">
        <v>180</v>
      </c>
      <c r="B34" s="764"/>
      <c r="C34" s="764"/>
      <c r="D34" s="764"/>
      <c r="E34" s="764"/>
      <c r="F34" s="764"/>
      <c r="G34" s="764"/>
      <c r="H34" s="566"/>
      <c r="I34" s="813"/>
      <c r="J34" s="566"/>
      <c r="K34" s="566"/>
      <c r="L34" s="566"/>
      <c r="M34" s="566"/>
      <c r="N34" s="566"/>
      <c r="O34" s="566"/>
      <c r="P34" s="566"/>
    </row>
    <row r="35" spans="1:16" s="567" customFormat="1" ht="14.25" customHeight="1" thickBot="1">
      <c r="A35" s="744" t="s">
        <v>182</v>
      </c>
      <c r="B35" s="804">
        <v>0</v>
      </c>
      <c r="C35" s="805">
        <v>76</v>
      </c>
      <c r="D35" s="741">
        <f>SUM(C35-B35)</f>
        <v>76</v>
      </c>
      <c r="E35" s="806">
        <v>1563</v>
      </c>
      <c r="F35" s="805">
        <v>1870</v>
      </c>
      <c r="G35" s="618">
        <f>SUM(F35-E35)</f>
        <v>307</v>
      </c>
      <c r="H35" s="566"/>
      <c r="I35" s="741">
        <f>SUM(F35-E35)</f>
        <v>307</v>
      </c>
      <c r="J35" s="566"/>
      <c r="K35" s="566"/>
      <c r="L35" s="566"/>
      <c r="M35" s="566"/>
      <c r="N35" s="566"/>
      <c r="O35" s="566"/>
      <c r="P35" s="566"/>
    </row>
    <row r="36" spans="1:16" s="567" customFormat="1" ht="14.25" customHeight="1" thickBot="1" thickTop="1">
      <c r="A36" s="745" t="s">
        <v>178</v>
      </c>
      <c r="B36" s="928">
        <f>SUM(B35)</f>
        <v>0</v>
      </c>
      <c r="C36" s="928">
        <f>SUM(C35)</f>
        <v>76</v>
      </c>
      <c r="D36" s="807">
        <f>SUM(C36-B36)</f>
        <v>76</v>
      </c>
      <c r="E36" s="929">
        <f>SUM(E35)</f>
        <v>1563</v>
      </c>
      <c r="F36" s="930">
        <f>SUM(F35)</f>
        <v>1870</v>
      </c>
      <c r="G36" s="931">
        <f>SUM(F36-E36)</f>
        <v>307</v>
      </c>
      <c r="H36" s="924"/>
      <c r="I36" s="927">
        <f>SUM(F36-E36)</f>
        <v>307</v>
      </c>
      <c r="J36" s="566"/>
      <c r="K36" s="566"/>
      <c r="L36" s="566"/>
      <c r="M36" s="566"/>
      <c r="N36" s="566"/>
      <c r="O36" s="566"/>
      <c r="P36" s="566"/>
    </row>
    <row r="37" spans="1:16" s="168" customFormat="1" ht="13.5" thickBot="1">
      <c r="A37" s="943" t="s">
        <v>181</v>
      </c>
      <c r="B37" s="625">
        <f>+B33+B18+B12+B36</f>
        <v>1973</v>
      </c>
      <c r="C37" s="625">
        <f>+C33+C18+C12+C36</f>
        <v>2467</v>
      </c>
      <c r="D37" s="944">
        <f>SUM(C37-B37)</f>
        <v>494</v>
      </c>
      <c r="E37" s="621">
        <f>+E33+E18+E12+E36</f>
        <v>992989</v>
      </c>
      <c r="F37" s="625">
        <f>+F33+F18+F12+F36</f>
        <v>1000750</v>
      </c>
      <c r="G37" s="624">
        <f>SUM(F37-E37)</f>
        <v>7761</v>
      </c>
      <c r="H37" s="655"/>
      <c r="I37" s="945">
        <f>SUM(F37-E37)</f>
        <v>7761</v>
      </c>
      <c r="J37" s="414"/>
      <c r="K37" s="414"/>
      <c r="L37" s="414"/>
      <c r="M37" s="414"/>
      <c r="N37" s="414"/>
      <c r="O37" s="414"/>
      <c r="P37" s="414"/>
    </row>
    <row r="38" spans="1:16" s="168" customFormat="1" ht="12">
      <c r="A38" s="254"/>
      <c r="B38" s="414"/>
      <c r="C38" s="414"/>
      <c r="D38" s="566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</row>
    <row r="39" spans="1:16" s="168" customFormat="1" ht="12">
      <c r="A39" s="254"/>
      <c r="B39" s="414"/>
      <c r="C39" s="414"/>
      <c r="D39" s="566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</row>
    <row r="40" spans="1:16" s="168" customFormat="1" ht="12">
      <c r="A40" s="254"/>
      <c r="B40" s="414"/>
      <c r="C40" s="414"/>
      <c r="D40" s="566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</row>
    <row r="41" spans="1:16" s="168" customFormat="1" ht="12">
      <c r="A41" s="254"/>
      <c r="B41" s="414"/>
      <c r="C41" s="414"/>
      <c r="D41" s="566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</row>
    <row r="42" spans="1:16" s="168" customFormat="1" ht="12">
      <c r="A42" s="254"/>
      <c r="B42" s="414"/>
      <c r="C42" s="414"/>
      <c r="D42" s="566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</row>
    <row r="43" spans="1:16" s="168" customFormat="1" ht="12">
      <c r="A43" s="254"/>
      <c r="B43" s="414"/>
      <c r="C43" s="414"/>
      <c r="D43" s="566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</row>
    <row r="44" spans="1:16" s="168" customFormat="1" ht="12">
      <c r="A44" s="254"/>
      <c r="B44" s="414"/>
      <c r="C44" s="414"/>
      <c r="D44" s="566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</row>
    <row r="45" spans="1:16" s="168" customFormat="1" ht="12">
      <c r="A45" s="254"/>
      <c r="B45" s="414"/>
      <c r="C45" s="414"/>
      <c r="D45" s="566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</row>
    <row r="46" spans="1:16" s="168" customFormat="1" ht="12">
      <c r="A46" s="254"/>
      <c r="B46" s="414"/>
      <c r="C46" s="414"/>
      <c r="D46" s="566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</row>
    <row r="47" spans="1:16" s="168" customFormat="1" ht="12">
      <c r="A47" s="254"/>
      <c r="B47" s="414"/>
      <c r="C47" s="414"/>
      <c r="D47" s="566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</row>
    <row r="48" spans="1:16" s="168" customFormat="1" ht="12">
      <c r="A48" s="254"/>
      <c r="B48" s="414"/>
      <c r="C48" s="414"/>
      <c r="D48" s="566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</row>
    <row r="49" spans="1:16" s="168" customFormat="1" ht="12">
      <c r="A49" s="254"/>
      <c r="B49" s="414"/>
      <c r="C49" s="414"/>
      <c r="D49" s="566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</row>
    <row r="50" spans="1:16" s="168" customFormat="1" ht="12">
      <c r="A50" s="254"/>
      <c r="B50" s="414"/>
      <c r="C50" s="414"/>
      <c r="D50" s="566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</row>
    <row r="51" spans="1:16" s="168" customFormat="1" ht="12">
      <c r="A51" s="254"/>
      <c r="B51" s="414"/>
      <c r="C51" s="414"/>
      <c r="D51" s="566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</row>
    <row r="52" spans="1:16" s="168" customFormat="1" ht="12">
      <c r="A52" s="254"/>
      <c r="B52" s="414"/>
      <c r="C52" s="414"/>
      <c r="D52" s="566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</row>
    <row r="53" spans="1:16" s="168" customFormat="1" ht="12">
      <c r="A53" s="254"/>
      <c r="B53" s="414"/>
      <c r="C53" s="414"/>
      <c r="D53" s="566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</row>
    <row r="54" spans="1:16" s="168" customFormat="1" ht="12">
      <c r="A54" s="254"/>
      <c r="B54" s="414"/>
      <c r="C54" s="414"/>
      <c r="D54" s="566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</row>
    <row r="55" spans="1:16" s="168" customFormat="1" ht="12">
      <c r="A55" s="254"/>
      <c r="B55" s="414"/>
      <c r="C55" s="414"/>
      <c r="D55" s="566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</row>
    <row r="56" spans="1:16" s="168" customFormat="1" ht="12">
      <c r="A56" s="254"/>
      <c r="B56" s="414"/>
      <c r="C56" s="414"/>
      <c r="D56" s="566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</row>
    <row r="57" spans="1:16" s="168" customFormat="1" ht="12">
      <c r="A57" s="254"/>
      <c r="B57" s="414"/>
      <c r="C57" s="414"/>
      <c r="D57" s="566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</row>
    <row r="58" spans="1:16" s="168" customFormat="1" ht="12">
      <c r="A58" s="254"/>
      <c r="B58" s="414"/>
      <c r="C58" s="414"/>
      <c r="D58" s="566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</row>
    <row r="59" spans="1:16" s="168" customFormat="1" ht="12">
      <c r="A59" s="254"/>
      <c r="B59" s="414"/>
      <c r="C59" s="414"/>
      <c r="D59" s="566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</row>
    <row r="60" spans="2:20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13" ht="15.75">
      <c r="A61" s="1046" t="s">
        <v>165</v>
      </c>
      <c r="B61" s="1046"/>
      <c r="C61" s="1046"/>
      <c r="D61" s="1046"/>
      <c r="E61" s="1046"/>
      <c r="F61" s="1046"/>
      <c r="G61" s="1046"/>
      <c r="H61" s="1046"/>
      <c r="I61" s="1046"/>
      <c r="J61" s="1046"/>
      <c r="K61" s="1117"/>
      <c r="L61" s="1117"/>
      <c r="M61" s="1117"/>
    </row>
    <row r="62" spans="11:14" ht="13.5" thickBot="1">
      <c r="K62" s="76"/>
      <c r="L62" s="28"/>
      <c r="M62" s="77"/>
      <c r="N62" t="s">
        <v>14</v>
      </c>
    </row>
    <row r="63" spans="1:14" s="109" customFormat="1" ht="12.75">
      <c r="A63" s="1020" t="s">
        <v>156</v>
      </c>
      <c r="B63" s="1123" t="s">
        <v>37</v>
      </c>
      <c r="C63" s="1124"/>
      <c r="D63" s="1124"/>
      <c r="E63" s="1125"/>
      <c r="F63" s="1123" t="s">
        <v>130</v>
      </c>
      <c r="G63" s="1124"/>
      <c r="H63" s="1125"/>
      <c r="I63" s="79" t="s">
        <v>38</v>
      </c>
      <c r="J63" s="1095" t="s">
        <v>166</v>
      </c>
      <c r="K63" s="1096"/>
      <c r="L63" s="1096"/>
      <c r="M63" s="1096"/>
      <c r="N63" s="969"/>
    </row>
    <row r="64" spans="1:14" s="109" customFormat="1" ht="12.75">
      <c r="A64" s="1021"/>
      <c r="B64" s="1126" t="s">
        <v>40</v>
      </c>
      <c r="C64" s="1127"/>
      <c r="D64" s="1127"/>
      <c r="E64" s="1128"/>
      <c r="F64" s="1129" t="s">
        <v>131</v>
      </c>
      <c r="G64" s="1130"/>
      <c r="H64" s="1131"/>
      <c r="I64" s="81" t="s">
        <v>41</v>
      </c>
      <c r="J64" s="178" t="s">
        <v>24</v>
      </c>
      <c r="K64" s="487"/>
      <c r="L64" s="487" t="s">
        <v>25</v>
      </c>
      <c r="M64" s="970" t="s">
        <v>28</v>
      </c>
      <c r="N64" s="179" t="s">
        <v>24</v>
      </c>
    </row>
    <row r="65" spans="1:14" s="109" customFormat="1" ht="12.75">
      <c r="A65" s="1021"/>
      <c r="B65" s="537" t="s">
        <v>43</v>
      </c>
      <c r="C65" s="377" t="s">
        <v>44</v>
      </c>
      <c r="D65" s="377" t="s">
        <v>45</v>
      </c>
      <c r="E65" s="523" t="s">
        <v>46</v>
      </c>
      <c r="F65" s="1109" t="s">
        <v>150</v>
      </c>
      <c r="G65" s="1110"/>
      <c r="H65" s="538" t="s">
        <v>46</v>
      </c>
      <c r="I65" s="81" t="s">
        <v>29</v>
      </c>
      <c r="J65" s="524" t="s">
        <v>33</v>
      </c>
      <c r="K65" s="377" t="s">
        <v>29</v>
      </c>
      <c r="L65" s="377" t="s">
        <v>24</v>
      </c>
      <c r="M65" s="524" t="s">
        <v>24</v>
      </c>
      <c r="N65" s="523" t="s">
        <v>33</v>
      </c>
    </row>
    <row r="66" spans="1:14" s="109" customFormat="1" ht="13.5" thickBot="1">
      <c r="A66" s="1022"/>
      <c r="B66" s="537"/>
      <c r="C66" s="377" t="s">
        <v>33</v>
      </c>
      <c r="D66" s="377" t="s">
        <v>36</v>
      </c>
      <c r="E66" s="523" t="s">
        <v>36</v>
      </c>
      <c r="F66" s="380"/>
      <c r="G66" s="379"/>
      <c r="H66" s="538"/>
      <c r="I66" s="973" t="s">
        <v>47</v>
      </c>
      <c r="J66" s="524"/>
      <c r="K66" s="971" t="s">
        <v>49</v>
      </c>
      <c r="L66" s="971" t="s">
        <v>50</v>
      </c>
      <c r="M66" s="972" t="s">
        <v>51</v>
      </c>
      <c r="N66" s="816" t="s">
        <v>187</v>
      </c>
    </row>
    <row r="67" spans="1:14" ht="12.75">
      <c r="A67" s="1120" t="s">
        <v>149</v>
      </c>
      <c r="B67" s="996"/>
      <c r="C67" s="996"/>
      <c r="D67" s="996"/>
      <c r="E67" s="996"/>
      <c r="F67" s="996"/>
      <c r="G67" s="996"/>
      <c r="H67" s="996"/>
      <c r="I67" s="996"/>
      <c r="J67" s="996"/>
      <c r="K67" s="996"/>
      <c r="L67" s="996"/>
      <c r="M67" s="996"/>
      <c r="N67" s="791"/>
    </row>
    <row r="68" spans="1:14" ht="12.75">
      <c r="A68" s="510" t="s">
        <v>104</v>
      </c>
      <c r="B68" s="133">
        <v>2861</v>
      </c>
      <c r="C68" s="134">
        <v>0</v>
      </c>
      <c r="D68" s="134">
        <v>0</v>
      </c>
      <c r="E68" s="135">
        <v>0</v>
      </c>
      <c r="F68" s="1107">
        <v>368</v>
      </c>
      <c r="G68" s="1108"/>
      <c r="H68" s="135"/>
      <c r="I68" s="136">
        <v>102</v>
      </c>
      <c r="J68" s="137">
        <v>0</v>
      </c>
      <c r="K68" s="134">
        <v>106</v>
      </c>
      <c r="L68" s="134">
        <v>2015</v>
      </c>
      <c r="M68" s="946">
        <v>209</v>
      </c>
      <c r="N68" s="950">
        <v>188</v>
      </c>
    </row>
    <row r="69" spans="1:14" ht="12.75">
      <c r="A69" s="510" t="s">
        <v>105</v>
      </c>
      <c r="B69" s="534">
        <v>1283</v>
      </c>
      <c r="C69" s="418">
        <v>204</v>
      </c>
      <c r="D69" s="491">
        <v>59</v>
      </c>
      <c r="E69" s="393">
        <v>99</v>
      </c>
      <c r="F69" s="1107">
        <v>49</v>
      </c>
      <c r="G69" s="1108"/>
      <c r="H69" s="135"/>
      <c r="I69" s="442">
        <v>88</v>
      </c>
      <c r="J69" s="442">
        <v>204</v>
      </c>
      <c r="K69" s="536">
        <v>84</v>
      </c>
      <c r="L69" s="98">
        <v>59</v>
      </c>
      <c r="M69" s="946">
        <v>99</v>
      </c>
      <c r="N69" s="950">
        <v>204</v>
      </c>
    </row>
    <row r="70" spans="1:14" ht="12.75">
      <c r="A70" s="746" t="s">
        <v>106</v>
      </c>
      <c r="B70" s="747">
        <v>5871</v>
      </c>
      <c r="C70" s="441">
        <v>0</v>
      </c>
      <c r="D70" s="441">
        <v>0</v>
      </c>
      <c r="E70" s="438">
        <v>0</v>
      </c>
      <c r="F70" s="1097">
        <v>726</v>
      </c>
      <c r="G70" s="1098"/>
      <c r="H70" s="438"/>
      <c r="I70" s="748">
        <v>93</v>
      </c>
      <c r="J70" s="439">
        <v>0</v>
      </c>
      <c r="K70" s="441">
        <v>103</v>
      </c>
      <c r="L70" s="441">
        <v>410</v>
      </c>
      <c r="M70" s="947">
        <v>4118</v>
      </c>
      <c r="N70" s="950">
        <v>40</v>
      </c>
    </row>
    <row r="71" spans="1:14" ht="12.75">
      <c r="A71" s="96" t="s">
        <v>167</v>
      </c>
      <c r="B71" s="97">
        <v>1105</v>
      </c>
      <c r="C71" s="98">
        <v>0</v>
      </c>
      <c r="D71" s="98">
        <v>0</v>
      </c>
      <c r="E71" s="99">
        <v>0</v>
      </c>
      <c r="F71" s="682">
        <v>1363</v>
      </c>
      <c r="G71" s="683"/>
      <c r="H71" s="99"/>
      <c r="I71" s="100">
        <v>139</v>
      </c>
      <c r="J71" s="101"/>
      <c r="K71" s="98">
        <v>139</v>
      </c>
      <c r="L71" s="98">
        <v>0</v>
      </c>
      <c r="M71" s="948">
        <v>39</v>
      </c>
      <c r="N71" s="950">
        <v>0</v>
      </c>
    </row>
    <row r="72" spans="1:32" ht="13.5" thickBot="1">
      <c r="A72" s="626" t="s">
        <v>168</v>
      </c>
      <c r="B72" s="627">
        <v>145</v>
      </c>
      <c r="C72" s="628">
        <v>0</v>
      </c>
      <c r="D72" s="628">
        <v>0</v>
      </c>
      <c r="E72" s="629">
        <v>2028</v>
      </c>
      <c r="F72" s="678">
        <v>85</v>
      </c>
      <c r="G72" s="679"/>
      <c r="H72" s="629"/>
      <c r="I72" s="630">
        <v>11</v>
      </c>
      <c r="J72" s="631"/>
      <c r="K72" s="628">
        <v>68</v>
      </c>
      <c r="L72" s="628">
        <v>0</v>
      </c>
      <c r="M72" s="949">
        <v>121</v>
      </c>
      <c r="N72" s="951">
        <v>0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14" ht="14.25" thickBot="1" thickTop="1">
      <c r="A73" s="620" t="s">
        <v>99</v>
      </c>
      <c r="B73" s="621">
        <f>SUM(B68:B72)</f>
        <v>11265</v>
      </c>
      <c r="C73" s="622">
        <f>SUM(C68:C72)</f>
        <v>204</v>
      </c>
      <c r="D73" s="622">
        <f>SUM(D68:D72)</f>
        <v>59</v>
      </c>
      <c r="E73" s="801">
        <f>SUM(E68:E72)</f>
        <v>2127</v>
      </c>
      <c r="F73" s="1099">
        <f>SUM(F68:F72)</f>
        <v>2591</v>
      </c>
      <c r="G73" s="1100"/>
      <c r="H73" s="767">
        <f>SUM(H68:H70)</f>
        <v>0</v>
      </c>
      <c r="I73" s="817">
        <f>SUM(I68:I72)</f>
        <v>433</v>
      </c>
      <c r="J73" s="625">
        <f>SUM(J68:J70)</f>
        <v>204</v>
      </c>
      <c r="K73" s="622">
        <f>SUM(K68:K72)</f>
        <v>500</v>
      </c>
      <c r="L73" s="622">
        <f>SUM(L68:L72)</f>
        <v>2484</v>
      </c>
      <c r="M73" s="801">
        <f>SUM(M68:M72)</f>
        <v>4586</v>
      </c>
      <c r="N73" s="623">
        <f>SUM(N68:N72)</f>
        <v>432</v>
      </c>
    </row>
    <row r="74" spans="1:14" ht="12.75">
      <c r="A74" s="1120" t="s">
        <v>92</v>
      </c>
      <c r="B74" s="996"/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791"/>
    </row>
    <row r="75" spans="1:14" ht="12.75">
      <c r="A75" s="102" t="s">
        <v>91</v>
      </c>
      <c r="B75" s="535">
        <v>4743</v>
      </c>
      <c r="C75" s="418">
        <v>161</v>
      </c>
      <c r="D75" s="568">
        <v>808</v>
      </c>
      <c r="E75" s="393">
        <v>4127</v>
      </c>
      <c r="F75" s="1101">
        <v>1775</v>
      </c>
      <c r="G75" s="1102"/>
      <c r="H75" s="393"/>
      <c r="I75" s="392">
        <v>92</v>
      </c>
      <c r="J75" s="393">
        <v>132</v>
      </c>
      <c r="K75" s="492">
        <v>92</v>
      </c>
      <c r="L75" s="417">
        <v>808</v>
      </c>
      <c r="M75" s="948">
        <v>4217</v>
      </c>
      <c r="N75" s="950">
        <v>161</v>
      </c>
    </row>
    <row r="76" spans="1:14" ht="12.75">
      <c r="A76" s="102" t="s">
        <v>107</v>
      </c>
      <c r="B76" s="535">
        <v>1592</v>
      </c>
      <c r="C76" s="418">
        <v>0</v>
      </c>
      <c r="D76" s="568">
        <v>0</v>
      </c>
      <c r="E76" s="393">
        <v>0</v>
      </c>
      <c r="F76" s="1103">
        <v>1640</v>
      </c>
      <c r="G76" s="1104"/>
      <c r="H76" s="99"/>
      <c r="I76" s="442">
        <v>54</v>
      </c>
      <c r="J76" s="101">
        <v>3</v>
      </c>
      <c r="K76" s="445">
        <v>81</v>
      </c>
      <c r="L76" s="101">
        <v>193</v>
      </c>
      <c r="M76" s="948">
        <v>66</v>
      </c>
      <c r="N76" s="950">
        <v>27</v>
      </c>
    </row>
    <row r="77" spans="1:14" ht="12.75">
      <c r="A77" s="749" t="s">
        <v>108</v>
      </c>
      <c r="B77" s="750">
        <v>529</v>
      </c>
      <c r="C77" s="441">
        <v>69</v>
      </c>
      <c r="D77" s="441">
        <v>14</v>
      </c>
      <c r="E77" s="438">
        <v>23</v>
      </c>
      <c r="F77" s="1097">
        <v>505</v>
      </c>
      <c r="G77" s="1098"/>
      <c r="H77" s="438"/>
      <c r="I77" s="748">
        <v>242</v>
      </c>
      <c r="J77" s="439">
        <v>69</v>
      </c>
      <c r="K77" s="441">
        <v>301</v>
      </c>
      <c r="L77" s="439">
        <v>14</v>
      </c>
      <c r="M77" s="947">
        <v>23</v>
      </c>
      <c r="N77" s="950">
        <v>69</v>
      </c>
    </row>
    <row r="78" spans="1:14" ht="13.5" thickBot="1">
      <c r="A78" s="632" t="s">
        <v>169</v>
      </c>
      <c r="B78" s="633">
        <v>1825</v>
      </c>
      <c r="C78" s="628">
        <v>0</v>
      </c>
      <c r="D78" s="628">
        <v>0</v>
      </c>
      <c r="E78" s="629">
        <v>0</v>
      </c>
      <c r="F78" s="678">
        <v>157</v>
      </c>
      <c r="G78" s="679"/>
      <c r="H78" s="629"/>
      <c r="I78" s="630">
        <v>99</v>
      </c>
      <c r="J78" s="631"/>
      <c r="K78" s="628">
        <v>101</v>
      </c>
      <c r="L78" s="631">
        <v>0</v>
      </c>
      <c r="M78" s="949">
        <v>896</v>
      </c>
      <c r="N78" s="951">
        <v>0</v>
      </c>
    </row>
    <row r="79" spans="1:14" ht="14.25" thickBot="1" thickTop="1">
      <c r="A79" s="620" t="s">
        <v>100</v>
      </c>
      <c r="B79" s="760">
        <f>SUM(B75:B78)</f>
        <v>8689</v>
      </c>
      <c r="C79" s="771">
        <f>SUM(C75:C78)</f>
        <v>230</v>
      </c>
      <c r="D79" s="771">
        <f>SUM(D75:D78)</f>
        <v>822</v>
      </c>
      <c r="E79" s="625">
        <f>SUM(E75:E78)</f>
        <v>4150</v>
      </c>
      <c r="F79" s="1105">
        <f>SUM(F74:F78)</f>
        <v>4077</v>
      </c>
      <c r="G79" s="1106"/>
      <c r="H79" s="623"/>
      <c r="I79" s="621">
        <f>SUM(I75:I78)</f>
        <v>487</v>
      </c>
      <c r="J79" s="625"/>
      <c r="K79" s="760">
        <f>SUM(K75:K78)</f>
        <v>575</v>
      </c>
      <c r="L79" s="771">
        <f>SUM(L75:L78)</f>
        <v>1015</v>
      </c>
      <c r="M79" s="635">
        <f>SUM(M75:M78)</f>
        <v>5202</v>
      </c>
      <c r="N79" s="770">
        <f>SUM(N75:N78)</f>
        <v>257</v>
      </c>
    </row>
    <row r="80" spans="1:14" ht="12.75">
      <c r="A80" s="1120" t="s">
        <v>101</v>
      </c>
      <c r="B80" s="996"/>
      <c r="C80" s="996"/>
      <c r="D80" s="996"/>
      <c r="E80" s="996"/>
      <c r="F80" s="996"/>
      <c r="G80" s="996"/>
      <c r="H80" s="996"/>
      <c r="I80" s="996"/>
      <c r="J80" s="996"/>
      <c r="K80" s="996"/>
      <c r="L80" s="996"/>
      <c r="M80" s="996"/>
      <c r="N80" s="791"/>
    </row>
    <row r="81" spans="1:14" ht="12.75">
      <c r="A81" s="511" t="s">
        <v>109</v>
      </c>
      <c r="B81" s="133">
        <v>877</v>
      </c>
      <c r="C81" s="134">
        <v>8</v>
      </c>
      <c r="D81" s="134">
        <v>97</v>
      </c>
      <c r="E81" s="495">
        <v>32</v>
      </c>
      <c r="F81" s="1107">
        <v>64</v>
      </c>
      <c r="G81" s="1108"/>
      <c r="H81" s="135"/>
      <c r="I81" s="136">
        <v>26</v>
      </c>
      <c r="J81" s="489">
        <v>8</v>
      </c>
      <c r="K81" s="133">
        <v>33</v>
      </c>
      <c r="L81" s="137">
        <v>97</v>
      </c>
      <c r="M81" s="946">
        <v>32</v>
      </c>
      <c r="N81" s="950">
        <v>8</v>
      </c>
    </row>
    <row r="82" spans="1:14" ht="12.75">
      <c r="A82" s="23" t="s">
        <v>110</v>
      </c>
      <c r="B82" s="6">
        <v>1858</v>
      </c>
      <c r="C82" s="418">
        <v>0</v>
      </c>
      <c r="D82" s="418">
        <v>0</v>
      </c>
      <c r="E82" s="759">
        <v>2</v>
      </c>
      <c r="F82" s="1103">
        <v>23</v>
      </c>
      <c r="G82" s="1104"/>
      <c r="H82" s="99"/>
      <c r="I82" s="392">
        <v>120</v>
      </c>
      <c r="J82" s="20">
        <v>0</v>
      </c>
      <c r="K82" s="492">
        <v>259</v>
      </c>
      <c r="L82" s="417">
        <v>21</v>
      </c>
      <c r="M82" s="948">
        <v>2</v>
      </c>
      <c r="N82" s="950">
        <v>0</v>
      </c>
    </row>
    <row r="83" spans="1:14" ht="12.75">
      <c r="A83" s="23" t="s">
        <v>111</v>
      </c>
      <c r="B83" s="370">
        <v>129</v>
      </c>
      <c r="C83" s="753">
        <v>0</v>
      </c>
      <c r="D83" s="753">
        <v>0</v>
      </c>
      <c r="E83" s="754">
        <v>0</v>
      </c>
      <c r="F83" s="1097">
        <v>0</v>
      </c>
      <c r="G83" s="1098"/>
      <c r="H83" s="438"/>
      <c r="I83" s="436">
        <v>65</v>
      </c>
      <c r="J83" s="490">
        <v>47</v>
      </c>
      <c r="K83" s="97">
        <v>66</v>
      </c>
      <c r="L83" s="439">
        <v>119</v>
      </c>
      <c r="M83" s="947">
        <v>21</v>
      </c>
      <c r="N83" s="950">
        <v>13</v>
      </c>
    </row>
    <row r="84" spans="1:14" ht="12.75">
      <c r="A84" s="102" t="s">
        <v>112</v>
      </c>
      <c r="B84" s="6">
        <v>415</v>
      </c>
      <c r="C84" s="21">
        <v>37</v>
      </c>
      <c r="D84" s="21">
        <v>93</v>
      </c>
      <c r="E84" s="474">
        <v>50</v>
      </c>
      <c r="F84" s="1111">
        <v>0</v>
      </c>
      <c r="G84" s="1112"/>
      <c r="H84" s="426"/>
      <c r="I84" s="425">
        <v>111</v>
      </c>
      <c r="J84" s="20">
        <v>109</v>
      </c>
      <c r="K84" s="6">
        <v>154</v>
      </c>
      <c r="L84" s="237">
        <v>93</v>
      </c>
      <c r="M84" s="11">
        <v>50</v>
      </c>
      <c r="N84" s="950">
        <v>37</v>
      </c>
    </row>
    <row r="85" spans="1:14" ht="12.75">
      <c r="A85" s="102" t="s">
        <v>113</v>
      </c>
      <c r="B85" s="494">
        <v>557</v>
      </c>
      <c r="C85" s="445">
        <v>31</v>
      </c>
      <c r="D85" s="445">
        <v>57</v>
      </c>
      <c r="E85" s="493">
        <v>42</v>
      </c>
      <c r="F85" s="1121">
        <v>0</v>
      </c>
      <c r="G85" s="1122"/>
      <c r="H85" s="443"/>
      <c r="I85" s="442">
        <v>4</v>
      </c>
      <c r="J85" s="491">
        <v>31</v>
      </c>
      <c r="K85" s="492">
        <v>4</v>
      </c>
      <c r="L85" s="444">
        <v>57</v>
      </c>
      <c r="M85" s="536">
        <v>42</v>
      </c>
      <c r="N85" s="950">
        <v>31</v>
      </c>
    </row>
    <row r="86" spans="1:14" ht="12.75">
      <c r="A86" s="751" t="s">
        <v>52</v>
      </c>
      <c r="B86" s="752">
        <v>1989</v>
      </c>
      <c r="C86" s="753">
        <v>18</v>
      </c>
      <c r="D86" s="753">
        <v>167</v>
      </c>
      <c r="E86" s="754">
        <v>25</v>
      </c>
      <c r="F86" s="1118">
        <v>0</v>
      </c>
      <c r="G86" s="1119"/>
      <c r="H86" s="755"/>
      <c r="I86" s="756">
        <v>61</v>
      </c>
      <c r="J86" s="757">
        <v>176</v>
      </c>
      <c r="K86" s="752">
        <v>142</v>
      </c>
      <c r="L86" s="758">
        <v>167</v>
      </c>
      <c r="M86" s="952">
        <v>25</v>
      </c>
      <c r="N86" s="950">
        <v>18</v>
      </c>
    </row>
    <row r="87" spans="1:14" ht="12.75">
      <c r="A87" s="23" t="s">
        <v>170</v>
      </c>
      <c r="B87" s="492">
        <v>842</v>
      </c>
      <c r="C87" s="418">
        <v>0</v>
      </c>
      <c r="D87" s="418">
        <v>0</v>
      </c>
      <c r="E87" s="759">
        <v>505</v>
      </c>
      <c r="F87" s="680">
        <v>422</v>
      </c>
      <c r="G87" s="681"/>
      <c r="H87" s="393"/>
      <c r="I87" s="392">
        <v>114</v>
      </c>
      <c r="J87" s="568"/>
      <c r="K87" s="492">
        <v>119</v>
      </c>
      <c r="L87" s="417">
        <v>0</v>
      </c>
      <c r="M87" s="953">
        <v>505</v>
      </c>
      <c r="N87" s="950">
        <v>0</v>
      </c>
    </row>
    <row r="88" spans="1:14" ht="12.75">
      <c r="A88" s="23" t="s">
        <v>171</v>
      </c>
      <c r="B88" s="492">
        <v>2140</v>
      </c>
      <c r="C88" s="418">
        <v>0</v>
      </c>
      <c r="D88" s="418">
        <v>0</v>
      </c>
      <c r="E88" s="759">
        <v>0</v>
      </c>
      <c r="F88" s="680">
        <v>133</v>
      </c>
      <c r="G88" s="681"/>
      <c r="H88" s="393"/>
      <c r="I88" s="392">
        <v>83</v>
      </c>
      <c r="J88" s="568"/>
      <c r="K88" s="492">
        <v>90</v>
      </c>
      <c r="L88" s="417">
        <v>0</v>
      </c>
      <c r="M88" s="953">
        <v>763</v>
      </c>
      <c r="N88" s="950">
        <v>0</v>
      </c>
    </row>
    <row r="89" spans="1:14" ht="12.75">
      <c r="A89" s="23" t="s">
        <v>172</v>
      </c>
      <c r="B89" s="492">
        <v>1172</v>
      </c>
      <c r="C89" s="418">
        <v>0</v>
      </c>
      <c r="D89" s="418">
        <v>0</v>
      </c>
      <c r="E89" s="759">
        <v>0</v>
      </c>
      <c r="F89" s="680">
        <v>1007</v>
      </c>
      <c r="G89" s="681"/>
      <c r="H89" s="393"/>
      <c r="I89" s="392">
        <v>155</v>
      </c>
      <c r="J89" s="568"/>
      <c r="K89" s="492">
        <v>155</v>
      </c>
      <c r="L89" s="417">
        <v>39</v>
      </c>
      <c r="M89" s="953">
        <v>657</v>
      </c>
      <c r="N89" s="950">
        <v>0</v>
      </c>
    </row>
    <row r="90" spans="1:14" ht="12.75">
      <c r="A90" s="23" t="s">
        <v>173</v>
      </c>
      <c r="B90" s="492">
        <v>1077</v>
      </c>
      <c r="C90" s="418">
        <v>0</v>
      </c>
      <c r="D90" s="418">
        <v>0</v>
      </c>
      <c r="E90" s="759">
        <v>191</v>
      </c>
      <c r="F90" s="680">
        <v>381</v>
      </c>
      <c r="G90" s="681"/>
      <c r="H90" s="393"/>
      <c r="I90" s="392">
        <v>119</v>
      </c>
      <c r="J90" s="568"/>
      <c r="K90" s="492">
        <v>130</v>
      </c>
      <c r="L90" s="417">
        <v>0</v>
      </c>
      <c r="M90" s="953">
        <v>191</v>
      </c>
      <c r="N90" s="950">
        <v>0</v>
      </c>
    </row>
    <row r="91" spans="1:14" ht="12.75">
      <c r="A91" s="23" t="s">
        <v>174</v>
      </c>
      <c r="B91" s="492">
        <v>2197</v>
      </c>
      <c r="C91" s="418">
        <v>0</v>
      </c>
      <c r="D91" s="418">
        <v>0</v>
      </c>
      <c r="E91" s="759">
        <v>0</v>
      </c>
      <c r="F91" s="680">
        <v>372</v>
      </c>
      <c r="G91" s="681"/>
      <c r="H91" s="393"/>
      <c r="I91" s="392">
        <v>361</v>
      </c>
      <c r="J91" s="568"/>
      <c r="K91" s="492">
        <v>363</v>
      </c>
      <c r="L91" s="417">
        <v>22</v>
      </c>
      <c r="M91" s="953">
        <v>374</v>
      </c>
      <c r="N91" s="950">
        <v>0</v>
      </c>
    </row>
    <row r="92" spans="1:14" ht="12.75">
      <c r="A92" s="23" t="s">
        <v>175</v>
      </c>
      <c r="B92" s="492">
        <v>1116</v>
      </c>
      <c r="C92" s="418">
        <v>0</v>
      </c>
      <c r="D92" s="418">
        <v>0</v>
      </c>
      <c r="E92" s="759">
        <v>0</v>
      </c>
      <c r="F92" s="680">
        <v>958</v>
      </c>
      <c r="G92" s="681"/>
      <c r="H92" s="393"/>
      <c r="I92" s="392">
        <v>166</v>
      </c>
      <c r="J92" s="568"/>
      <c r="K92" s="492">
        <v>177</v>
      </c>
      <c r="L92" s="417">
        <v>0</v>
      </c>
      <c r="M92" s="953">
        <v>411</v>
      </c>
      <c r="N92" s="950">
        <v>0</v>
      </c>
    </row>
    <row r="93" spans="1:14" ht="13.5" thickBot="1">
      <c r="A93" s="636" t="s">
        <v>176</v>
      </c>
      <c r="B93" s="637">
        <v>1398</v>
      </c>
      <c r="C93" s="638">
        <v>0</v>
      </c>
      <c r="D93" s="638">
        <v>0</v>
      </c>
      <c r="E93" s="639">
        <v>22</v>
      </c>
      <c r="F93" s="684">
        <v>54</v>
      </c>
      <c r="G93" s="685"/>
      <c r="H93" s="640"/>
      <c r="I93" s="641">
        <v>165</v>
      </c>
      <c r="J93" s="642"/>
      <c r="K93" s="637">
        <v>162</v>
      </c>
      <c r="L93" s="643">
        <v>0</v>
      </c>
      <c r="M93" s="954">
        <v>22</v>
      </c>
      <c r="N93" s="951">
        <v>0</v>
      </c>
    </row>
    <row r="94" spans="1:14" ht="14.25" thickBot="1" thickTop="1">
      <c r="A94" s="634" t="s">
        <v>102</v>
      </c>
      <c r="B94" s="769">
        <f>SUM(B81:B93)</f>
        <v>15767</v>
      </c>
      <c r="C94" s="771">
        <f>SUM(C81:C93)</f>
        <v>94</v>
      </c>
      <c r="D94" s="771">
        <f>SUM(D81:D93)</f>
        <v>414</v>
      </c>
      <c r="E94" s="770">
        <f>SUM(E81:E93)</f>
        <v>869</v>
      </c>
      <c r="F94" s="1105">
        <f>SUM(F81:F93)</f>
        <v>3414</v>
      </c>
      <c r="G94" s="1106"/>
      <c r="H94" s="623">
        <f>SUM(H81:H86)</f>
        <v>0</v>
      </c>
      <c r="I94" s="621">
        <f>SUM(I81:I93)</f>
        <v>1550</v>
      </c>
      <c r="J94" s="635">
        <f>SUM(J81:J86)</f>
        <v>371</v>
      </c>
      <c r="K94" s="760">
        <f>SUM(K81:K93)</f>
        <v>1854</v>
      </c>
      <c r="L94" s="771">
        <f>SUM(L81:L93)</f>
        <v>615</v>
      </c>
      <c r="M94" s="625">
        <f>SUM(M81:M93)</f>
        <v>3095</v>
      </c>
      <c r="N94" s="770">
        <f>SUM(N81:N93)</f>
        <v>107</v>
      </c>
    </row>
    <row r="95" spans="1:14" ht="12.75">
      <c r="A95" s="772" t="s">
        <v>180</v>
      </c>
      <c r="B95" s="773"/>
      <c r="C95" s="773"/>
      <c r="D95" s="773"/>
      <c r="E95" s="773"/>
      <c r="F95" s="774"/>
      <c r="G95" s="775"/>
      <c r="H95" s="773"/>
      <c r="I95" s="773"/>
      <c r="J95" s="773"/>
      <c r="K95" s="773"/>
      <c r="L95" s="773"/>
      <c r="M95" s="773"/>
      <c r="N95" s="791"/>
    </row>
    <row r="96" spans="1:14" ht="13.5" thickBot="1">
      <c r="A96" s="765" t="s">
        <v>183</v>
      </c>
      <c r="B96" s="895">
        <v>426</v>
      </c>
      <c r="C96" s="896">
        <v>0</v>
      </c>
      <c r="D96" s="896">
        <v>0</v>
      </c>
      <c r="E96" s="897">
        <v>30</v>
      </c>
      <c r="F96" s="898">
        <v>0</v>
      </c>
      <c r="G96" s="762"/>
      <c r="H96" s="763"/>
      <c r="I96" s="899">
        <v>12</v>
      </c>
      <c r="J96" s="761"/>
      <c r="K96" s="895">
        <v>12</v>
      </c>
      <c r="L96" s="900">
        <v>0</v>
      </c>
      <c r="M96" s="900">
        <v>30</v>
      </c>
      <c r="N96" s="957">
        <v>0</v>
      </c>
    </row>
    <row r="97" spans="1:14" ht="14.25" thickBot="1" thickTop="1">
      <c r="A97" s="766" t="s">
        <v>184</v>
      </c>
      <c r="B97" s="901">
        <f aca="true" t="shared" si="5" ref="B97:G97">SUM(B96)</f>
        <v>426</v>
      </c>
      <c r="C97" s="901">
        <f t="shared" si="5"/>
        <v>0</v>
      </c>
      <c r="D97" s="901">
        <f t="shared" si="5"/>
        <v>0</v>
      </c>
      <c r="E97" s="902">
        <f t="shared" si="5"/>
        <v>30</v>
      </c>
      <c r="F97" s="902">
        <f t="shared" si="5"/>
        <v>0</v>
      </c>
      <c r="G97" s="901">
        <f t="shared" si="5"/>
        <v>0</v>
      </c>
      <c r="H97" s="768"/>
      <c r="I97" s="903">
        <f>SUM(I96)</f>
        <v>12</v>
      </c>
      <c r="J97" s="767"/>
      <c r="K97" s="901">
        <f>SUM(K96)</f>
        <v>12</v>
      </c>
      <c r="L97" s="901">
        <f>SUM(L96)</f>
        <v>0</v>
      </c>
      <c r="M97" s="955">
        <f>SUM(M96)</f>
        <v>30</v>
      </c>
      <c r="N97" s="902">
        <f>SUM(N96)</f>
        <v>0</v>
      </c>
    </row>
    <row r="98" spans="1:14" ht="16.5" thickBot="1">
      <c r="A98" s="904" t="s">
        <v>181</v>
      </c>
      <c r="B98" s="905">
        <f>+B94+B79+B73+B97</f>
        <v>36147</v>
      </c>
      <c r="C98" s="906">
        <f>+C94+C79+C73+C97</f>
        <v>528</v>
      </c>
      <c r="D98" s="906">
        <f>+D94+D79+D73+D97</f>
        <v>1295</v>
      </c>
      <c r="E98" s="907">
        <f>+E94+E79+E73+E97</f>
        <v>7176</v>
      </c>
      <c r="F98" s="1093">
        <f>+F94+F79+F73+F97</f>
        <v>10082</v>
      </c>
      <c r="G98" s="1094"/>
      <c r="H98" s="908"/>
      <c r="I98" s="905">
        <f>+I94+I79+I73+I97</f>
        <v>2482</v>
      </c>
      <c r="J98" s="908"/>
      <c r="K98" s="905">
        <f>+K94+K79+K73+K97</f>
        <v>2941</v>
      </c>
      <c r="L98" s="906">
        <f>+L94+L79+L73+L97</f>
        <v>4114</v>
      </c>
      <c r="M98" s="956">
        <f>+M94+M79+M73+M97</f>
        <v>12913</v>
      </c>
      <c r="N98" s="958">
        <f>+N94+N79+N73+N97</f>
        <v>796</v>
      </c>
    </row>
  </sheetData>
  <mergeCells count="35">
    <mergeCell ref="A63:A66"/>
    <mergeCell ref="A3:A5"/>
    <mergeCell ref="A67:M67"/>
    <mergeCell ref="F85:G85"/>
    <mergeCell ref="B63:E63"/>
    <mergeCell ref="F63:H63"/>
    <mergeCell ref="F68:G68"/>
    <mergeCell ref="F69:G69"/>
    <mergeCell ref="B64:E64"/>
    <mergeCell ref="F64:H64"/>
    <mergeCell ref="F86:G86"/>
    <mergeCell ref="A74:M74"/>
    <mergeCell ref="A80:M80"/>
    <mergeCell ref="F94:G94"/>
    <mergeCell ref="F82:G82"/>
    <mergeCell ref="F65:G65"/>
    <mergeCell ref="F83:G83"/>
    <mergeCell ref="F84:G84"/>
    <mergeCell ref="A1:P1"/>
    <mergeCell ref="B3:D3"/>
    <mergeCell ref="E3:G3"/>
    <mergeCell ref="A61:J61"/>
    <mergeCell ref="K61:M61"/>
    <mergeCell ref="A13:G13"/>
    <mergeCell ref="A19:G19"/>
    <mergeCell ref="A6:G6"/>
    <mergeCell ref="F98:G98"/>
    <mergeCell ref="J63:M63"/>
    <mergeCell ref="F70:G70"/>
    <mergeCell ref="F73:G73"/>
    <mergeCell ref="F75:G75"/>
    <mergeCell ref="F76:G76"/>
    <mergeCell ref="F77:G77"/>
    <mergeCell ref="F79:G79"/>
    <mergeCell ref="F81:G81"/>
  </mergeCells>
  <printOptions horizontalCentered="1"/>
  <pageMargins left="0.3937007874015748" right="0.3937007874015748" top="0.63" bottom="0.2362204724409449" header="0.3937007874015748" footer="0.1968503937007874"/>
  <pageSetup horizontalDpi="600" verticalDpi="600" orientation="landscape" paperSize="9" scale="80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75" zoomScaleSheetLayoutView="75" workbookViewId="0" topLeftCell="A1">
      <selection activeCell="G36" sqref="G36"/>
    </sheetView>
  </sheetViews>
  <sheetFormatPr defaultColWidth="9.00390625" defaultRowHeight="12.75"/>
  <cols>
    <col min="1" max="1" width="39.00390625" style="302" customWidth="1"/>
    <col min="2" max="2" width="11.75390625" style="73" customWidth="1"/>
    <col min="3" max="5" width="11.25390625" style="74" customWidth="1"/>
    <col min="6" max="6" width="11.25390625" style="75" customWidth="1"/>
    <col min="7" max="8" width="11.25390625" style="73" customWidth="1"/>
    <col min="9" max="12" width="11.25390625" style="74" customWidth="1"/>
    <col min="13" max="13" width="11.25390625" style="60" customWidth="1"/>
  </cols>
  <sheetData>
    <row r="1" spans="1:13" s="28" customFormat="1" ht="16.5" thickBot="1">
      <c r="A1" s="1039" t="s">
        <v>114</v>
      </c>
      <c r="B1" s="1039"/>
      <c r="C1" s="1039"/>
      <c r="D1" s="1039"/>
      <c r="E1" s="1039"/>
      <c r="F1" s="1039"/>
      <c r="G1" s="1039"/>
      <c r="H1" s="1039"/>
      <c r="I1" s="1039"/>
      <c r="J1" s="26"/>
      <c r="K1" s="26"/>
      <c r="L1" s="26"/>
      <c r="M1" s="27" t="s">
        <v>14</v>
      </c>
    </row>
    <row r="2" spans="1:13" s="28" customFormat="1" ht="15.75">
      <c r="A2" s="296"/>
      <c r="B2" s="29" t="s">
        <v>15</v>
      </c>
      <c r="C2" s="1132" t="s">
        <v>16</v>
      </c>
      <c r="D2" s="1133"/>
      <c r="E2" s="1134" t="s">
        <v>17</v>
      </c>
      <c r="F2" s="1135"/>
      <c r="G2" s="1136"/>
      <c r="H2" s="1137" t="s">
        <v>18</v>
      </c>
      <c r="I2" s="1138"/>
      <c r="J2" s="1138"/>
      <c r="K2" s="1138"/>
      <c r="L2" s="1139"/>
      <c r="M2" s="30" t="s">
        <v>19</v>
      </c>
    </row>
    <row r="3" spans="1:13" s="28" customFormat="1" ht="15.75">
      <c r="A3" s="297" t="s">
        <v>90</v>
      </c>
      <c r="B3" s="31" t="s">
        <v>20</v>
      </c>
      <c r="C3" s="32" t="s">
        <v>21</v>
      </c>
      <c r="D3" s="33" t="s">
        <v>22</v>
      </c>
      <c r="E3" s="34" t="s">
        <v>23</v>
      </c>
      <c r="F3" s="35" t="s">
        <v>24</v>
      </c>
      <c r="G3" s="36" t="s">
        <v>25</v>
      </c>
      <c r="H3" s="37" t="s">
        <v>26</v>
      </c>
      <c r="I3" s="35" t="s">
        <v>27</v>
      </c>
      <c r="J3" s="38" t="s">
        <v>24</v>
      </c>
      <c r="K3" s="39" t="s">
        <v>28</v>
      </c>
      <c r="L3" s="33" t="s">
        <v>29</v>
      </c>
      <c r="M3" s="40" t="s">
        <v>30</v>
      </c>
    </row>
    <row r="4" spans="1:13" s="28" customFormat="1" ht="13.5" thickBot="1">
      <c r="A4" s="323" t="s">
        <v>115</v>
      </c>
      <c r="B4" s="41" t="s">
        <v>31</v>
      </c>
      <c r="C4" s="42"/>
      <c r="D4" s="43"/>
      <c r="E4" s="44" t="s">
        <v>32</v>
      </c>
      <c r="F4" s="45" t="s">
        <v>33</v>
      </c>
      <c r="G4" s="46" t="s">
        <v>24</v>
      </c>
      <c r="H4" s="47" t="s">
        <v>34</v>
      </c>
      <c r="I4" s="45" t="s">
        <v>33</v>
      </c>
      <c r="J4" s="48" t="s">
        <v>25</v>
      </c>
      <c r="K4" s="49" t="s">
        <v>24</v>
      </c>
      <c r="L4" s="50"/>
      <c r="M4" s="51" t="s">
        <v>35</v>
      </c>
    </row>
    <row r="5" spans="1:13" s="28" customFormat="1" ht="15">
      <c r="A5" s="298" t="s">
        <v>104</v>
      </c>
      <c r="B5" s="142">
        <v>942</v>
      </c>
      <c r="C5" s="147">
        <v>942</v>
      </c>
      <c r="D5" s="144">
        <v>0</v>
      </c>
      <c r="E5" s="145">
        <v>0</v>
      </c>
      <c r="F5" s="145">
        <v>0</v>
      </c>
      <c r="G5" s="146">
        <v>942</v>
      </c>
      <c r="H5" s="147">
        <v>0</v>
      </c>
      <c r="I5" s="145">
        <v>0</v>
      </c>
      <c r="J5" s="71">
        <v>1236</v>
      </c>
      <c r="K5" s="71">
        <v>840</v>
      </c>
      <c r="L5" s="144">
        <v>83</v>
      </c>
      <c r="M5" s="72">
        <f aca="true" t="shared" si="0" ref="M5:M18">SUM(H5+E5)</f>
        <v>0</v>
      </c>
    </row>
    <row r="6" spans="1:13" s="28" customFormat="1" ht="15">
      <c r="A6" s="299" t="s">
        <v>105</v>
      </c>
      <c r="B6" s="52">
        <v>112</v>
      </c>
      <c r="C6" s="53">
        <v>112</v>
      </c>
      <c r="D6" s="54">
        <v>0</v>
      </c>
      <c r="E6" s="55">
        <v>0</v>
      </c>
      <c r="F6" s="55">
        <v>0</v>
      </c>
      <c r="G6" s="56">
        <f aca="true" t="shared" si="1" ref="G6:G18">SUM(B6-E6-F6)</f>
        <v>112</v>
      </c>
      <c r="H6" s="53">
        <v>0</v>
      </c>
      <c r="I6" s="55">
        <v>204</v>
      </c>
      <c r="J6" s="57">
        <v>40</v>
      </c>
      <c r="K6" s="57">
        <v>46</v>
      </c>
      <c r="L6" s="54">
        <v>72</v>
      </c>
      <c r="M6" s="52">
        <f t="shared" si="0"/>
        <v>0</v>
      </c>
    </row>
    <row r="7" spans="1:13" s="28" customFormat="1" ht="15" hidden="1">
      <c r="A7" s="299"/>
      <c r="B7" s="52">
        <v>0</v>
      </c>
      <c r="C7" s="53">
        <v>0</v>
      </c>
      <c r="D7" s="54">
        <v>0</v>
      </c>
      <c r="E7" s="55"/>
      <c r="F7" s="55">
        <v>0</v>
      </c>
      <c r="G7" s="56">
        <f t="shared" si="1"/>
        <v>0</v>
      </c>
      <c r="H7" s="53"/>
      <c r="I7" s="55">
        <v>0</v>
      </c>
      <c r="J7" s="57">
        <v>0</v>
      </c>
      <c r="K7" s="57">
        <v>0</v>
      </c>
      <c r="L7" s="54">
        <v>0</v>
      </c>
      <c r="M7" s="52">
        <f t="shared" si="0"/>
        <v>0</v>
      </c>
    </row>
    <row r="8" spans="1:13" s="28" customFormat="1" ht="15" hidden="1">
      <c r="A8" s="299"/>
      <c r="B8" s="52">
        <v>0</v>
      </c>
      <c r="C8" s="53">
        <v>0</v>
      </c>
      <c r="D8" s="54">
        <v>0</v>
      </c>
      <c r="E8" s="55"/>
      <c r="F8" s="55">
        <v>0</v>
      </c>
      <c r="G8" s="56">
        <f t="shared" si="1"/>
        <v>0</v>
      </c>
      <c r="H8" s="53"/>
      <c r="I8" s="55">
        <v>0</v>
      </c>
      <c r="J8" s="57">
        <v>0</v>
      </c>
      <c r="K8" s="57">
        <v>0</v>
      </c>
      <c r="L8" s="54">
        <v>0</v>
      </c>
      <c r="M8" s="52">
        <f t="shared" si="0"/>
        <v>0</v>
      </c>
    </row>
    <row r="9" spans="1:13" s="28" customFormat="1" ht="15" hidden="1">
      <c r="A9" s="299"/>
      <c r="B9" s="52">
        <v>0</v>
      </c>
      <c r="C9" s="53">
        <v>0</v>
      </c>
      <c r="D9" s="54">
        <v>0</v>
      </c>
      <c r="E9" s="55"/>
      <c r="F9" s="55">
        <v>0</v>
      </c>
      <c r="G9" s="56">
        <f t="shared" si="1"/>
        <v>0</v>
      </c>
      <c r="H9" s="53"/>
      <c r="I9" s="55">
        <v>0</v>
      </c>
      <c r="J9" s="57">
        <v>0</v>
      </c>
      <c r="K9" s="57">
        <v>0</v>
      </c>
      <c r="L9" s="54">
        <v>0</v>
      </c>
      <c r="M9" s="52">
        <f t="shared" si="0"/>
        <v>0</v>
      </c>
    </row>
    <row r="10" spans="1:13" s="28" customFormat="1" ht="15" hidden="1">
      <c r="A10" s="299"/>
      <c r="B10" s="52">
        <f aca="true" t="shared" si="2" ref="B10:B17">SUM(C10:D10)</f>
        <v>0</v>
      </c>
      <c r="C10" s="53">
        <v>0</v>
      </c>
      <c r="D10" s="54">
        <v>0</v>
      </c>
      <c r="E10" s="55"/>
      <c r="F10" s="55">
        <v>0</v>
      </c>
      <c r="G10" s="56">
        <f t="shared" si="1"/>
        <v>0</v>
      </c>
      <c r="H10" s="53"/>
      <c r="I10" s="55">
        <v>0</v>
      </c>
      <c r="J10" s="57">
        <v>0</v>
      </c>
      <c r="K10" s="57">
        <v>0</v>
      </c>
      <c r="L10" s="54">
        <v>0</v>
      </c>
      <c r="M10" s="52">
        <f t="shared" si="0"/>
        <v>0</v>
      </c>
    </row>
    <row r="11" spans="1:13" s="28" customFormat="1" ht="15" hidden="1">
      <c r="A11" s="299"/>
      <c r="B11" s="52">
        <f t="shared" si="2"/>
        <v>0</v>
      </c>
      <c r="C11" s="53">
        <v>0</v>
      </c>
      <c r="D11" s="54">
        <v>0</v>
      </c>
      <c r="E11" s="55"/>
      <c r="F11" s="55">
        <v>0</v>
      </c>
      <c r="G11" s="56">
        <f t="shared" si="1"/>
        <v>0</v>
      </c>
      <c r="H11" s="53"/>
      <c r="I11" s="55">
        <v>0</v>
      </c>
      <c r="J11" s="57">
        <v>0</v>
      </c>
      <c r="K11" s="57">
        <v>0</v>
      </c>
      <c r="L11" s="54">
        <v>0</v>
      </c>
      <c r="M11" s="52">
        <f t="shared" si="0"/>
        <v>0</v>
      </c>
    </row>
    <row r="12" spans="1:13" s="28" customFormat="1" ht="15" hidden="1">
      <c r="A12" s="299"/>
      <c r="B12" s="52">
        <v>0</v>
      </c>
      <c r="C12" s="53">
        <v>0</v>
      </c>
      <c r="D12" s="54">
        <v>0</v>
      </c>
      <c r="E12" s="55"/>
      <c r="F12" s="55">
        <v>0</v>
      </c>
      <c r="G12" s="56">
        <f t="shared" si="1"/>
        <v>0</v>
      </c>
      <c r="H12" s="53"/>
      <c r="I12" s="55">
        <v>0</v>
      </c>
      <c r="J12" s="57">
        <v>0</v>
      </c>
      <c r="K12" s="57">
        <v>0</v>
      </c>
      <c r="L12" s="54">
        <v>0</v>
      </c>
      <c r="M12" s="52">
        <f t="shared" si="0"/>
        <v>0</v>
      </c>
    </row>
    <row r="13" spans="1:13" s="28" customFormat="1" ht="15" hidden="1">
      <c r="A13" s="299"/>
      <c r="B13" s="52">
        <f t="shared" si="2"/>
        <v>0</v>
      </c>
      <c r="C13" s="53">
        <v>0</v>
      </c>
      <c r="D13" s="54">
        <v>0</v>
      </c>
      <c r="E13" s="55"/>
      <c r="F13" s="55">
        <v>0</v>
      </c>
      <c r="G13" s="56">
        <f t="shared" si="1"/>
        <v>0</v>
      </c>
      <c r="H13" s="53"/>
      <c r="I13" s="55">
        <v>0</v>
      </c>
      <c r="J13" s="57">
        <v>0</v>
      </c>
      <c r="K13" s="57">
        <v>0</v>
      </c>
      <c r="L13" s="54">
        <v>0</v>
      </c>
      <c r="M13" s="52">
        <f t="shared" si="0"/>
        <v>0</v>
      </c>
    </row>
    <row r="14" spans="1:13" s="28" customFormat="1" ht="15" hidden="1">
      <c r="A14" s="299"/>
      <c r="B14" s="52">
        <f t="shared" si="2"/>
        <v>0</v>
      </c>
      <c r="C14" s="53">
        <v>0</v>
      </c>
      <c r="D14" s="54">
        <v>0</v>
      </c>
      <c r="E14" s="55"/>
      <c r="F14" s="55">
        <v>0</v>
      </c>
      <c r="G14" s="56">
        <f t="shared" si="1"/>
        <v>0</v>
      </c>
      <c r="H14" s="53"/>
      <c r="I14" s="55">
        <v>0</v>
      </c>
      <c r="J14" s="57">
        <v>0</v>
      </c>
      <c r="K14" s="57">
        <v>0</v>
      </c>
      <c r="L14" s="54">
        <v>0</v>
      </c>
      <c r="M14" s="52">
        <f t="shared" si="0"/>
        <v>0</v>
      </c>
    </row>
    <row r="15" spans="1:13" s="28" customFormat="1" ht="15" hidden="1">
      <c r="A15" s="299"/>
      <c r="B15" s="52">
        <v>0</v>
      </c>
      <c r="C15" s="53">
        <v>0</v>
      </c>
      <c r="D15" s="54">
        <v>0</v>
      </c>
      <c r="E15" s="55"/>
      <c r="F15" s="55">
        <v>0</v>
      </c>
      <c r="G15" s="56">
        <f t="shared" si="1"/>
        <v>0</v>
      </c>
      <c r="H15" s="53"/>
      <c r="I15" s="55">
        <v>0</v>
      </c>
      <c r="J15" s="57">
        <v>0</v>
      </c>
      <c r="K15" s="57">
        <v>0</v>
      </c>
      <c r="L15" s="54">
        <v>0</v>
      </c>
      <c r="M15" s="52">
        <f t="shared" si="0"/>
        <v>0</v>
      </c>
    </row>
    <row r="16" spans="1:13" s="28" customFormat="1" ht="15" hidden="1">
      <c r="A16" s="299"/>
      <c r="B16" s="52">
        <v>0</v>
      </c>
      <c r="C16" s="53">
        <v>0</v>
      </c>
      <c r="D16" s="54">
        <v>0</v>
      </c>
      <c r="E16" s="55"/>
      <c r="F16" s="55">
        <v>0</v>
      </c>
      <c r="G16" s="56">
        <f t="shared" si="1"/>
        <v>0</v>
      </c>
      <c r="H16" s="53"/>
      <c r="I16" s="55">
        <v>0</v>
      </c>
      <c r="J16" s="57">
        <v>0</v>
      </c>
      <c r="K16" s="58">
        <v>0</v>
      </c>
      <c r="L16" s="54">
        <v>0</v>
      </c>
      <c r="M16" s="52">
        <f t="shared" si="0"/>
        <v>0</v>
      </c>
    </row>
    <row r="17" spans="1:13" s="28" customFormat="1" ht="15" hidden="1">
      <c r="A17" s="299"/>
      <c r="B17" s="52">
        <f t="shared" si="2"/>
        <v>0</v>
      </c>
      <c r="C17" s="53">
        <v>0</v>
      </c>
      <c r="D17" s="54">
        <v>0</v>
      </c>
      <c r="E17" s="55"/>
      <c r="F17" s="55">
        <v>0</v>
      </c>
      <c r="G17" s="56">
        <f t="shared" si="1"/>
        <v>0</v>
      </c>
      <c r="H17" s="53"/>
      <c r="I17" s="55">
        <v>0</v>
      </c>
      <c r="J17" s="57">
        <v>0</v>
      </c>
      <c r="K17" s="58">
        <v>0</v>
      </c>
      <c r="L17" s="54">
        <v>0</v>
      </c>
      <c r="M17" s="52">
        <f t="shared" si="0"/>
        <v>0</v>
      </c>
    </row>
    <row r="18" spans="1:13" s="28" customFormat="1" ht="15.75" thickBot="1">
      <c r="A18" s="299" t="s">
        <v>116</v>
      </c>
      <c r="B18" s="52">
        <v>203</v>
      </c>
      <c r="C18" s="53">
        <v>-16</v>
      </c>
      <c r="D18" s="54">
        <v>219</v>
      </c>
      <c r="E18" s="55">
        <v>0</v>
      </c>
      <c r="F18" s="55">
        <v>0</v>
      </c>
      <c r="G18" s="56">
        <f t="shared" si="1"/>
        <v>203</v>
      </c>
      <c r="H18" s="53">
        <v>0</v>
      </c>
      <c r="I18" s="59">
        <v>0</v>
      </c>
      <c r="J18" s="57">
        <v>252</v>
      </c>
      <c r="K18" s="59">
        <v>5015</v>
      </c>
      <c r="L18" s="54">
        <v>88</v>
      </c>
      <c r="M18" s="52">
        <f t="shared" si="0"/>
        <v>0</v>
      </c>
    </row>
    <row r="19" spans="1:13" s="60" customFormat="1" ht="16.5" thickBot="1">
      <c r="A19" s="308" t="s">
        <v>117</v>
      </c>
      <c r="B19" s="309">
        <f aca="true" t="shared" si="3" ref="B19:M19">SUM(B5:B18)</f>
        <v>1257</v>
      </c>
      <c r="C19" s="310">
        <f t="shared" si="3"/>
        <v>1038</v>
      </c>
      <c r="D19" s="311">
        <f t="shared" si="3"/>
        <v>219</v>
      </c>
      <c r="E19" s="312">
        <f t="shared" si="3"/>
        <v>0</v>
      </c>
      <c r="F19" s="312">
        <f t="shared" si="3"/>
        <v>0</v>
      </c>
      <c r="G19" s="313">
        <f t="shared" si="3"/>
        <v>1257</v>
      </c>
      <c r="H19" s="314">
        <f t="shared" si="3"/>
        <v>0</v>
      </c>
      <c r="I19" s="315">
        <f t="shared" si="3"/>
        <v>204</v>
      </c>
      <c r="J19" s="315">
        <f t="shared" si="3"/>
        <v>1528</v>
      </c>
      <c r="K19" s="314">
        <f t="shared" si="3"/>
        <v>5901</v>
      </c>
      <c r="L19" s="311">
        <f t="shared" si="3"/>
        <v>243</v>
      </c>
      <c r="M19" s="309">
        <f t="shared" si="3"/>
        <v>0</v>
      </c>
    </row>
    <row r="20" spans="1:13" s="60" customFormat="1" ht="12.75">
      <c r="A20" s="322" t="s">
        <v>118</v>
      </c>
      <c r="B20" s="142">
        <v>0</v>
      </c>
      <c r="C20" s="143">
        <v>0</v>
      </c>
      <c r="D20" s="144">
        <v>0</v>
      </c>
      <c r="E20" s="145"/>
      <c r="F20" s="145">
        <v>0</v>
      </c>
      <c r="G20" s="146">
        <v>0</v>
      </c>
      <c r="H20" s="147"/>
      <c r="I20" s="148">
        <v>0</v>
      </c>
      <c r="J20" s="71">
        <v>0</v>
      </c>
      <c r="K20" s="148">
        <v>0</v>
      </c>
      <c r="L20" s="144">
        <v>0</v>
      </c>
      <c r="M20" s="142">
        <f>SUM(H20+E20)</f>
        <v>0</v>
      </c>
    </row>
    <row r="21" spans="1:13" s="60" customFormat="1" ht="15">
      <c r="A21" s="321" t="s">
        <v>91</v>
      </c>
      <c r="B21" s="149">
        <v>46</v>
      </c>
      <c r="C21" s="316">
        <v>-360</v>
      </c>
      <c r="D21" s="317">
        <v>406</v>
      </c>
      <c r="E21" s="318">
        <v>0</v>
      </c>
      <c r="F21" s="318">
        <v>0</v>
      </c>
      <c r="G21" s="150">
        <v>46</v>
      </c>
      <c r="H21" s="319">
        <v>0</v>
      </c>
      <c r="I21" s="320">
        <v>0</v>
      </c>
      <c r="J21" s="57">
        <v>0</v>
      </c>
      <c r="K21" s="320">
        <v>0</v>
      </c>
      <c r="L21" s="317">
        <v>0</v>
      </c>
      <c r="M21" s="149">
        <v>0</v>
      </c>
    </row>
    <row r="22" spans="1:13" s="60" customFormat="1" ht="15">
      <c r="A22" s="321" t="s">
        <v>107</v>
      </c>
      <c r="B22" s="149">
        <v>124</v>
      </c>
      <c r="C22" s="316">
        <v>124</v>
      </c>
      <c r="D22" s="317">
        <v>0</v>
      </c>
      <c r="E22" s="318">
        <v>0</v>
      </c>
      <c r="F22" s="318">
        <v>0</v>
      </c>
      <c r="G22" s="150">
        <v>124</v>
      </c>
      <c r="H22" s="319">
        <v>0</v>
      </c>
      <c r="I22" s="320">
        <v>0</v>
      </c>
      <c r="J22" s="57">
        <v>0</v>
      </c>
      <c r="K22" s="320">
        <v>0</v>
      </c>
      <c r="L22" s="317">
        <v>0</v>
      </c>
      <c r="M22" s="149">
        <v>0</v>
      </c>
    </row>
    <row r="23" spans="1:13" s="60" customFormat="1" ht="15">
      <c r="A23" s="321" t="s">
        <v>108</v>
      </c>
      <c r="B23" s="149">
        <v>2</v>
      </c>
      <c r="C23" s="316">
        <v>2</v>
      </c>
      <c r="D23" s="317">
        <v>0</v>
      </c>
      <c r="E23" s="318">
        <v>0</v>
      </c>
      <c r="F23" s="318">
        <v>0</v>
      </c>
      <c r="G23" s="150">
        <v>2</v>
      </c>
      <c r="H23" s="319">
        <v>0</v>
      </c>
      <c r="I23" s="320">
        <v>69</v>
      </c>
      <c r="J23" s="57">
        <v>92</v>
      </c>
      <c r="K23" s="320">
        <v>86</v>
      </c>
      <c r="L23" s="317">
        <v>300</v>
      </c>
      <c r="M23" s="149">
        <v>0</v>
      </c>
    </row>
    <row r="24" spans="1:13" s="60" customFormat="1" ht="16.5" thickBot="1">
      <c r="A24" s="300" t="s">
        <v>119</v>
      </c>
      <c r="B24" s="63">
        <f aca="true" t="shared" si="4" ref="B24:M24">SUM(B20:B23)</f>
        <v>172</v>
      </c>
      <c r="C24" s="64">
        <f t="shared" si="4"/>
        <v>-234</v>
      </c>
      <c r="D24" s="65">
        <f t="shared" si="4"/>
        <v>406</v>
      </c>
      <c r="E24" s="66">
        <f t="shared" si="4"/>
        <v>0</v>
      </c>
      <c r="F24" s="66">
        <f t="shared" si="4"/>
        <v>0</v>
      </c>
      <c r="G24" s="67">
        <f t="shared" si="4"/>
        <v>172</v>
      </c>
      <c r="H24" s="68">
        <f t="shared" si="4"/>
        <v>0</v>
      </c>
      <c r="I24" s="69">
        <f t="shared" si="4"/>
        <v>69</v>
      </c>
      <c r="J24" s="69">
        <f t="shared" si="4"/>
        <v>92</v>
      </c>
      <c r="K24" s="68">
        <f t="shared" si="4"/>
        <v>86</v>
      </c>
      <c r="L24" s="65">
        <f t="shared" si="4"/>
        <v>300</v>
      </c>
      <c r="M24" s="63">
        <f t="shared" si="4"/>
        <v>0</v>
      </c>
    </row>
    <row r="25" spans="1:13" s="295" customFormat="1" ht="15" customHeight="1">
      <c r="A25" s="322" t="s">
        <v>120</v>
      </c>
      <c r="B25" s="142"/>
      <c r="C25" s="143"/>
      <c r="D25" s="144"/>
      <c r="E25" s="145"/>
      <c r="F25" s="145"/>
      <c r="G25" s="146"/>
      <c r="H25" s="147"/>
      <c r="I25" s="148"/>
      <c r="J25" s="71"/>
      <c r="K25" s="148"/>
      <c r="L25" s="144"/>
      <c r="M25" s="142"/>
    </row>
    <row r="26" spans="1:13" s="295" customFormat="1" ht="15" customHeight="1">
      <c r="A26" s="324" t="s">
        <v>109</v>
      </c>
      <c r="B26" s="149">
        <v>8</v>
      </c>
      <c r="C26" s="316">
        <v>8</v>
      </c>
      <c r="D26" s="317">
        <v>0</v>
      </c>
      <c r="E26" s="318">
        <v>0</v>
      </c>
      <c r="F26" s="318">
        <v>0</v>
      </c>
      <c r="G26" s="150">
        <v>8</v>
      </c>
      <c r="H26" s="319">
        <v>0</v>
      </c>
      <c r="I26" s="320">
        <v>8</v>
      </c>
      <c r="J26" s="57">
        <v>89</v>
      </c>
      <c r="K26" s="320">
        <v>558</v>
      </c>
      <c r="L26" s="317">
        <v>48</v>
      </c>
      <c r="M26" s="149">
        <v>0</v>
      </c>
    </row>
    <row r="27" spans="1:13" s="295" customFormat="1" ht="15" customHeight="1" thickBot="1">
      <c r="A27" s="324" t="s">
        <v>110</v>
      </c>
      <c r="B27" s="149">
        <v>1</v>
      </c>
      <c r="C27" s="316">
        <v>1</v>
      </c>
      <c r="D27" s="317">
        <v>0</v>
      </c>
      <c r="E27" s="318">
        <v>0</v>
      </c>
      <c r="F27" s="318">
        <v>0</v>
      </c>
      <c r="G27" s="150">
        <v>1</v>
      </c>
      <c r="H27" s="319">
        <v>0</v>
      </c>
      <c r="I27" s="390">
        <v>0</v>
      </c>
      <c r="J27" s="391">
        <v>20</v>
      </c>
      <c r="K27" s="391">
        <v>64</v>
      </c>
      <c r="L27" s="107">
        <v>99</v>
      </c>
      <c r="M27" s="149">
        <v>0</v>
      </c>
    </row>
    <row r="28" spans="1:13" s="295" customFormat="1" ht="15" customHeight="1">
      <c r="A28" s="324" t="s">
        <v>111</v>
      </c>
      <c r="B28" s="149">
        <v>3</v>
      </c>
      <c r="C28" s="316">
        <v>3</v>
      </c>
      <c r="D28" s="317">
        <v>0</v>
      </c>
      <c r="E28" s="318">
        <v>0</v>
      </c>
      <c r="F28" s="318">
        <v>0</v>
      </c>
      <c r="G28" s="150">
        <v>3</v>
      </c>
      <c r="H28" s="319">
        <v>0</v>
      </c>
      <c r="I28" s="320">
        <v>47</v>
      </c>
      <c r="J28" s="57">
        <v>108</v>
      </c>
      <c r="K28" s="320">
        <v>11</v>
      </c>
      <c r="L28" s="317">
        <v>76</v>
      </c>
      <c r="M28" s="149">
        <v>0</v>
      </c>
    </row>
    <row r="29" spans="1:13" s="295" customFormat="1" ht="15" customHeight="1" thickBot="1">
      <c r="A29" s="324" t="s">
        <v>112</v>
      </c>
      <c r="B29" s="149">
        <v>26</v>
      </c>
      <c r="C29" s="316">
        <v>26</v>
      </c>
      <c r="D29" s="317">
        <v>0</v>
      </c>
      <c r="E29" s="318">
        <v>0</v>
      </c>
      <c r="F29" s="318">
        <v>0</v>
      </c>
      <c r="G29" s="150">
        <v>26</v>
      </c>
      <c r="H29" s="319">
        <v>0</v>
      </c>
      <c r="I29" s="391">
        <v>109</v>
      </c>
      <c r="J29" s="390">
        <v>65</v>
      </c>
      <c r="K29" s="390">
        <v>7</v>
      </c>
      <c r="L29" s="106">
        <v>122</v>
      </c>
      <c r="M29" s="149">
        <v>0</v>
      </c>
    </row>
    <row r="30" spans="1:13" s="295" customFormat="1" ht="15" customHeight="1" thickBot="1">
      <c r="A30" s="324" t="s">
        <v>113</v>
      </c>
      <c r="B30" s="149">
        <v>3</v>
      </c>
      <c r="C30" s="316">
        <v>3</v>
      </c>
      <c r="D30" s="317">
        <v>0</v>
      </c>
      <c r="E30" s="318">
        <v>0</v>
      </c>
      <c r="F30" s="318">
        <v>0</v>
      </c>
      <c r="G30" s="150">
        <v>3</v>
      </c>
      <c r="H30" s="319">
        <v>0</v>
      </c>
      <c r="I30" s="390">
        <v>31</v>
      </c>
      <c r="J30" s="390">
        <v>45</v>
      </c>
      <c r="K30" s="390">
        <v>96</v>
      </c>
      <c r="L30" s="106">
        <v>35</v>
      </c>
      <c r="M30" s="149">
        <v>0</v>
      </c>
    </row>
    <row r="31" spans="1:13" s="295" customFormat="1" ht="15" customHeight="1">
      <c r="A31" s="324" t="s">
        <v>52</v>
      </c>
      <c r="B31" s="149">
        <v>184</v>
      </c>
      <c r="C31" s="316">
        <v>163</v>
      </c>
      <c r="D31" s="317">
        <v>21</v>
      </c>
      <c r="E31" s="318">
        <v>0</v>
      </c>
      <c r="F31" s="318">
        <v>0</v>
      </c>
      <c r="G31" s="150">
        <v>184</v>
      </c>
      <c r="H31" s="319">
        <v>0</v>
      </c>
      <c r="I31" s="320">
        <v>176</v>
      </c>
      <c r="J31" s="57">
        <v>11</v>
      </c>
      <c r="K31" s="320">
        <v>33</v>
      </c>
      <c r="L31" s="317">
        <v>120</v>
      </c>
      <c r="M31" s="149">
        <v>0</v>
      </c>
    </row>
    <row r="32" spans="1:13" s="295" customFormat="1" ht="18.75" customHeight="1" thickBot="1">
      <c r="A32" s="300" t="s">
        <v>121</v>
      </c>
      <c r="B32" s="63">
        <f aca="true" t="shared" si="5" ref="B32:M32">SUM(B25:B31)</f>
        <v>225</v>
      </c>
      <c r="C32" s="64">
        <f t="shared" si="5"/>
        <v>204</v>
      </c>
      <c r="D32" s="65">
        <f t="shared" si="5"/>
        <v>21</v>
      </c>
      <c r="E32" s="66">
        <f t="shared" si="5"/>
        <v>0</v>
      </c>
      <c r="F32" s="66">
        <f t="shared" si="5"/>
        <v>0</v>
      </c>
      <c r="G32" s="67">
        <f t="shared" si="5"/>
        <v>225</v>
      </c>
      <c r="H32" s="68">
        <f t="shared" si="5"/>
        <v>0</v>
      </c>
      <c r="I32" s="69">
        <f t="shared" si="5"/>
        <v>371</v>
      </c>
      <c r="J32" s="381">
        <f t="shared" si="5"/>
        <v>338</v>
      </c>
      <c r="K32" s="68">
        <f t="shared" si="5"/>
        <v>769</v>
      </c>
      <c r="L32" s="65">
        <f t="shared" si="5"/>
        <v>500</v>
      </c>
      <c r="M32" s="63">
        <f t="shared" si="5"/>
        <v>0</v>
      </c>
    </row>
    <row r="33" spans="1:13" s="295" customFormat="1" ht="18.75" customHeight="1">
      <c r="A33" s="322" t="s">
        <v>122</v>
      </c>
      <c r="B33" s="382"/>
      <c r="C33" s="383"/>
      <c r="D33" s="384"/>
      <c r="E33" s="385"/>
      <c r="F33" s="385"/>
      <c r="G33" s="386"/>
      <c r="H33" s="387"/>
      <c r="I33" s="388"/>
      <c r="J33" s="389"/>
      <c r="K33" s="388"/>
      <c r="L33" s="384"/>
      <c r="M33" s="382"/>
    </row>
    <row r="34" spans="1:13" s="295" customFormat="1" ht="18.75" customHeight="1">
      <c r="A34" s="324" t="s">
        <v>123</v>
      </c>
      <c r="B34" s="149">
        <v>0</v>
      </c>
      <c r="C34" s="316">
        <v>0</v>
      </c>
      <c r="D34" s="317">
        <v>0</v>
      </c>
      <c r="E34" s="318">
        <v>0</v>
      </c>
      <c r="F34" s="318">
        <v>0</v>
      </c>
      <c r="G34" s="150">
        <v>0</v>
      </c>
      <c r="H34" s="319">
        <v>0</v>
      </c>
      <c r="I34" s="320">
        <v>0</v>
      </c>
      <c r="J34" s="57">
        <v>61</v>
      </c>
      <c r="K34" s="320">
        <v>472</v>
      </c>
      <c r="L34" s="317">
        <v>884</v>
      </c>
      <c r="M34" s="149">
        <v>0</v>
      </c>
    </row>
    <row r="35" spans="1:13" s="295" customFormat="1" ht="15.75" customHeight="1">
      <c r="A35" s="299" t="s">
        <v>124</v>
      </c>
      <c r="B35" s="52">
        <v>1519</v>
      </c>
      <c r="C35" s="61">
        <v>1384</v>
      </c>
      <c r="D35" s="54">
        <v>135</v>
      </c>
      <c r="E35" s="55">
        <v>0</v>
      </c>
      <c r="F35" s="55">
        <v>0</v>
      </c>
      <c r="G35" s="56">
        <v>1519</v>
      </c>
      <c r="H35" s="53">
        <v>0</v>
      </c>
      <c r="I35" s="59">
        <v>122</v>
      </c>
      <c r="J35" s="57">
        <v>0</v>
      </c>
      <c r="K35" s="59">
        <v>433</v>
      </c>
      <c r="L35" s="54">
        <v>288</v>
      </c>
      <c r="M35" s="52">
        <f>SUM(H35+E35)</f>
        <v>0</v>
      </c>
    </row>
    <row r="36" spans="1:13" s="295" customFormat="1" ht="15.75" customHeight="1" thickBot="1">
      <c r="A36" s="300" t="s">
        <v>125</v>
      </c>
      <c r="B36" s="62">
        <f>SUM(B34:B35)</f>
        <v>1519</v>
      </c>
      <c r="C36" s="365">
        <f>SUM(C34:C35)</f>
        <v>1384</v>
      </c>
      <c r="D36" s="305">
        <f>SUM(D34:D35)</f>
        <v>135</v>
      </c>
      <c r="E36" s="306">
        <v>0</v>
      </c>
      <c r="F36" s="306">
        <v>0</v>
      </c>
      <c r="G36" s="366">
        <v>1519</v>
      </c>
      <c r="H36" s="307">
        <v>0</v>
      </c>
      <c r="I36" s="307">
        <v>122</v>
      </c>
      <c r="J36" s="57">
        <v>61</v>
      </c>
      <c r="K36" s="307">
        <f>SUM(K34:K35)</f>
        <v>905</v>
      </c>
      <c r="L36" s="305">
        <f>SUM(L34:L35)</f>
        <v>1172</v>
      </c>
      <c r="M36" s="62">
        <v>0</v>
      </c>
    </row>
    <row r="37" spans="1:13" s="295" customFormat="1" ht="15.75" customHeight="1" thickBot="1">
      <c r="A37" s="367" t="s">
        <v>4</v>
      </c>
      <c r="B37" s="63">
        <f aca="true" t="shared" si="6" ref="B37:M37">SUM(B33:B35)</f>
        <v>1519</v>
      </c>
      <c r="C37" s="64">
        <f t="shared" si="6"/>
        <v>1384</v>
      </c>
      <c r="D37" s="65">
        <f t="shared" si="6"/>
        <v>135</v>
      </c>
      <c r="E37" s="66">
        <f aca="true" t="shared" si="7" ref="E37:J37">SUM(E33:E36)</f>
        <v>0</v>
      </c>
      <c r="F37" s="66">
        <f t="shared" si="7"/>
        <v>0</v>
      </c>
      <c r="G37" s="67">
        <f t="shared" si="7"/>
        <v>3038</v>
      </c>
      <c r="H37" s="68">
        <f t="shared" si="7"/>
        <v>0</v>
      </c>
      <c r="I37" s="69">
        <f t="shared" si="7"/>
        <v>244</v>
      </c>
      <c r="J37" s="69">
        <f t="shared" si="7"/>
        <v>122</v>
      </c>
      <c r="K37" s="68">
        <f t="shared" si="6"/>
        <v>905</v>
      </c>
      <c r="L37" s="65">
        <f t="shared" si="6"/>
        <v>1172</v>
      </c>
      <c r="M37" s="63">
        <f t="shared" si="6"/>
        <v>0</v>
      </c>
    </row>
    <row r="38" spans="1:13" s="295" customFormat="1" ht="15.75">
      <c r="A38" s="301"/>
      <c r="B38" s="141"/>
      <c r="C38" s="70"/>
      <c r="D38" s="70"/>
      <c r="E38" s="325"/>
      <c r="F38" s="70"/>
      <c r="G38" s="141"/>
      <c r="H38" s="70"/>
      <c r="I38" s="70"/>
      <c r="J38" s="70"/>
      <c r="K38" s="70"/>
      <c r="L38" s="70"/>
      <c r="M38" s="141"/>
    </row>
    <row r="39" spans="1:13" s="295" customFormat="1" ht="15.75">
      <c r="A39" s="301"/>
      <c r="B39" s="141"/>
      <c r="C39" s="70"/>
      <c r="D39" s="70"/>
      <c r="E39" s="70"/>
      <c r="F39" s="70"/>
      <c r="G39" s="141"/>
      <c r="H39" s="70"/>
      <c r="I39" s="70"/>
      <c r="J39" s="70"/>
      <c r="K39" s="70"/>
      <c r="L39" s="70"/>
      <c r="M39" s="141"/>
    </row>
    <row r="40" spans="1:13" s="295" customFormat="1" ht="15.75">
      <c r="A40" s="301"/>
      <c r="B40" s="141"/>
      <c r="C40" s="70"/>
      <c r="D40" s="70"/>
      <c r="E40" s="70"/>
      <c r="F40" s="70"/>
      <c r="G40" s="141"/>
      <c r="H40" s="70"/>
      <c r="I40" s="70"/>
      <c r="J40" s="70"/>
      <c r="K40" s="70"/>
      <c r="L40" s="70"/>
      <c r="M40" s="141"/>
    </row>
    <row r="41" spans="1:13" s="295" customFormat="1" ht="15.75">
      <c r="A41" s="301"/>
      <c r="B41" s="141"/>
      <c r="C41" s="70"/>
      <c r="D41" s="70"/>
      <c r="E41" s="70"/>
      <c r="F41" s="70"/>
      <c r="G41" s="141"/>
      <c r="H41" s="70"/>
      <c r="I41" s="70"/>
      <c r="J41" s="70"/>
      <c r="K41" s="70"/>
      <c r="L41" s="70"/>
      <c r="M41" s="141"/>
    </row>
    <row r="42" spans="1:14" s="295" customFormat="1" ht="15.75">
      <c r="A42" s="301"/>
      <c r="B42" s="141"/>
      <c r="C42" s="70"/>
      <c r="D42" s="70"/>
      <c r="E42" s="70"/>
      <c r="F42" s="70"/>
      <c r="G42" s="141"/>
      <c r="H42" s="70"/>
      <c r="I42" s="70"/>
      <c r="J42" s="70"/>
      <c r="K42" s="70"/>
      <c r="L42" s="70"/>
      <c r="M42" s="141"/>
      <c r="N42" s="60"/>
    </row>
    <row r="43" spans="1:14" s="295" customFormat="1" ht="15.75">
      <c r="A43" s="301"/>
      <c r="B43" s="141"/>
      <c r="C43" s="70"/>
      <c r="D43" s="70"/>
      <c r="E43" s="70"/>
      <c r="F43" s="70"/>
      <c r="G43" s="141"/>
      <c r="H43" s="70"/>
      <c r="I43" s="70"/>
      <c r="J43" s="70"/>
      <c r="K43" s="70"/>
      <c r="L43" s="70"/>
      <c r="M43" s="141"/>
      <c r="N43" s="60"/>
    </row>
    <row r="44" spans="1:14" s="295" customFormat="1" ht="15.75">
      <c r="A44" s="301"/>
      <c r="B44" s="141"/>
      <c r="C44" s="70"/>
      <c r="D44" s="70"/>
      <c r="E44" s="70"/>
      <c r="F44" s="70"/>
      <c r="G44" s="141"/>
      <c r="H44" s="70"/>
      <c r="I44" s="70"/>
      <c r="J44" s="70"/>
      <c r="K44" s="70"/>
      <c r="L44" s="70"/>
      <c r="M44" s="141"/>
      <c r="N44" s="60"/>
    </row>
    <row r="45" spans="1:14" s="295" customFormat="1" ht="15.75">
      <c r="A45" s="301"/>
      <c r="B45" s="141"/>
      <c r="C45" s="70"/>
      <c r="D45" s="70"/>
      <c r="E45" s="70"/>
      <c r="F45" s="70"/>
      <c r="G45" s="141"/>
      <c r="H45" s="70"/>
      <c r="I45" s="70"/>
      <c r="J45" s="70"/>
      <c r="K45" s="70"/>
      <c r="L45" s="70"/>
      <c r="M45" s="141"/>
      <c r="N45" s="60"/>
    </row>
    <row r="46" spans="1:14" s="295" customFormat="1" ht="15.75">
      <c r="A46" s="301"/>
      <c r="B46" s="141"/>
      <c r="C46" s="70"/>
      <c r="D46" s="70"/>
      <c r="E46" s="70"/>
      <c r="F46" s="70"/>
      <c r="G46" s="141"/>
      <c r="H46" s="70"/>
      <c r="I46" s="70"/>
      <c r="J46" s="70"/>
      <c r="K46" s="70"/>
      <c r="L46" s="70"/>
      <c r="M46" s="141"/>
      <c r="N46" s="60"/>
    </row>
    <row r="47" spans="1:14" s="295" customFormat="1" ht="15.75">
      <c r="A47" s="301"/>
      <c r="B47" s="141"/>
      <c r="C47" s="70"/>
      <c r="D47" s="70"/>
      <c r="E47" s="70"/>
      <c r="F47" s="70"/>
      <c r="G47" s="141"/>
      <c r="H47" s="70"/>
      <c r="I47" s="70"/>
      <c r="J47" s="70"/>
      <c r="K47" s="70"/>
      <c r="L47" s="70"/>
      <c r="M47" s="141"/>
      <c r="N47" s="60"/>
    </row>
    <row r="48" spans="1:13" s="60" customFormat="1" ht="15.75">
      <c r="A48" s="301"/>
      <c r="B48" s="141"/>
      <c r="C48" s="70"/>
      <c r="D48" s="70"/>
      <c r="E48" s="70"/>
      <c r="F48" s="70"/>
      <c r="G48" s="141"/>
      <c r="H48" s="70"/>
      <c r="I48" s="70"/>
      <c r="J48" s="70"/>
      <c r="K48" s="70"/>
      <c r="L48" s="70"/>
      <c r="M48" s="141"/>
    </row>
    <row r="49" spans="1:13" s="60" customFormat="1" ht="15.75">
      <c r="A49" s="301"/>
      <c r="B49" s="141"/>
      <c r="C49" s="70"/>
      <c r="D49" s="70"/>
      <c r="E49" s="70"/>
      <c r="F49" s="70"/>
      <c r="G49" s="141"/>
      <c r="H49" s="70"/>
      <c r="I49" s="70"/>
      <c r="J49" s="70"/>
      <c r="K49" s="70"/>
      <c r="L49" s="70"/>
      <c r="M49" s="141"/>
    </row>
    <row r="50" spans="1:13" s="60" customFormat="1" ht="15.75">
      <c r="A50" s="301"/>
      <c r="B50" s="141"/>
      <c r="C50" s="70"/>
      <c r="D50" s="70"/>
      <c r="E50" s="70"/>
      <c r="F50" s="70"/>
      <c r="G50" s="141"/>
      <c r="H50" s="70"/>
      <c r="I50" s="70"/>
      <c r="J50" s="70"/>
      <c r="K50" s="70"/>
      <c r="L50" s="70"/>
      <c r="M50" s="141"/>
    </row>
    <row r="51" spans="1:13" s="60" customFormat="1" ht="12" customHeight="1">
      <c r="A51" s="301"/>
      <c r="B51" s="141"/>
      <c r="C51" s="70"/>
      <c r="D51" s="70"/>
      <c r="E51" s="70"/>
      <c r="F51" s="70"/>
      <c r="G51" s="141"/>
      <c r="H51" s="70"/>
      <c r="I51" s="70"/>
      <c r="J51" s="70"/>
      <c r="K51" s="70"/>
      <c r="L51" s="70"/>
      <c r="M51" s="141"/>
    </row>
    <row r="52" spans="1:13" s="60" customFormat="1" ht="12" customHeight="1">
      <c r="A52" s="301"/>
      <c r="B52" s="141"/>
      <c r="C52" s="70"/>
      <c r="D52" s="70"/>
      <c r="E52" s="70"/>
      <c r="F52" s="70"/>
      <c r="G52" s="141"/>
      <c r="H52" s="70"/>
      <c r="I52" s="70"/>
      <c r="J52" s="70"/>
      <c r="K52" s="70"/>
      <c r="L52" s="70"/>
      <c r="M52" s="141"/>
    </row>
  </sheetData>
  <mergeCells count="4">
    <mergeCell ref="A1:I1"/>
    <mergeCell ref="C2:D2"/>
    <mergeCell ref="E2:G2"/>
    <mergeCell ref="H2:L2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:M43"/>
    </sheetView>
  </sheetViews>
  <sheetFormatPr defaultColWidth="9.00390625" defaultRowHeight="12.75"/>
  <cols>
    <col min="1" max="1" width="31.75390625" style="0" customWidth="1"/>
    <col min="5" max="5" width="10.375" style="0" customWidth="1"/>
    <col min="7" max="7" width="5.875" style="0" customWidth="1"/>
    <col min="8" max="8" width="9.125" style="0" hidden="1" customWidth="1"/>
    <col min="13" max="13" width="10.625" style="0" customWidth="1"/>
  </cols>
  <sheetData>
    <row r="1" spans="1:13" ht="15.75">
      <c r="A1" s="1046" t="s">
        <v>98</v>
      </c>
      <c r="B1" s="1046"/>
      <c r="C1" s="1046"/>
      <c r="D1" s="1046"/>
      <c r="E1" s="1046"/>
      <c r="F1" s="1046"/>
      <c r="G1" s="1046"/>
      <c r="H1" s="1046"/>
      <c r="I1" s="1046"/>
      <c r="J1" s="1046"/>
      <c r="K1" s="1117"/>
      <c r="L1" s="1117"/>
      <c r="M1" s="1117"/>
    </row>
    <row r="2" spans="11:13" ht="13.5" thickBot="1">
      <c r="K2" s="76"/>
      <c r="L2" s="28"/>
      <c r="M2" s="77" t="s">
        <v>14</v>
      </c>
    </row>
    <row r="3" spans="1:13" ht="12.75">
      <c r="A3" s="78"/>
      <c r="B3" s="1123" t="s">
        <v>37</v>
      </c>
      <c r="C3" s="1124"/>
      <c r="D3" s="1124"/>
      <c r="E3" s="1125"/>
      <c r="F3" s="1123" t="s">
        <v>130</v>
      </c>
      <c r="G3" s="1124"/>
      <c r="H3" s="1125"/>
      <c r="I3" s="79" t="s">
        <v>38</v>
      </c>
      <c r="J3" s="1146" t="s">
        <v>133</v>
      </c>
      <c r="K3" s="1146"/>
      <c r="L3" s="1146"/>
      <c r="M3" s="1147"/>
    </row>
    <row r="4" spans="1:13" ht="12.75">
      <c r="A4" s="80"/>
      <c r="B4" s="1148" t="s">
        <v>40</v>
      </c>
      <c r="C4" s="1149"/>
      <c r="D4" s="1149"/>
      <c r="E4" s="1150"/>
      <c r="F4" s="1129" t="s">
        <v>131</v>
      </c>
      <c r="G4" s="1130"/>
      <c r="H4" s="1131"/>
      <c r="I4" s="81" t="s">
        <v>41</v>
      </c>
      <c r="J4" s="82" t="s">
        <v>24</v>
      </c>
      <c r="K4" s="83"/>
      <c r="L4" s="83" t="s">
        <v>25</v>
      </c>
      <c r="M4" s="84" t="s">
        <v>28</v>
      </c>
    </row>
    <row r="5" spans="1:13" ht="13.5" thickBot="1">
      <c r="A5" s="80" t="s">
        <v>42</v>
      </c>
      <c r="B5" s="85" t="s">
        <v>43</v>
      </c>
      <c r="C5" s="86" t="s">
        <v>44</v>
      </c>
      <c r="D5" s="86" t="s">
        <v>45</v>
      </c>
      <c r="E5" s="87" t="s">
        <v>46</v>
      </c>
      <c r="F5" s="1109" t="s">
        <v>132</v>
      </c>
      <c r="G5" s="1081"/>
      <c r="H5" s="87" t="s">
        <v>46</v>
      </c>
      <c r="I5" s="81" t="s">
        <v>29</v>
      </c>
      <c r="J5" s="88" t="s">
        <v>33</v>
      </c>
      <c r="K5" s="86" t="s">
        <v>29</v>
      </c>
      <c r="L5" s="86" t="s">
        <v>24</v>
      </c>
      <c r="M5" s="89" t="s">
        <v>24</v>
      </c>
    </row>
    <row r="6" spans="1:13" ht="13.5" thickBot="1">
      <c r="A6" s="95" t="s">
        <v>103</v>
      </c>
      <c r="B6" s="85"/>
      <c r="C6" s="86" t="s">
        <v>33</v>
      </c>
      <c r="D6" s="86" t="s">
        <v>36</v>
      </c>
      <c r="E6" s="90" t="s">
        <v>36</v>
      </c>
      <c r="F6" s="1154"/>
      <c r="G6" s="1155"/>
      <c r="H6" s="90" t="s">
        <v>36</v>
      </c>
      <c r="I6" s="91" t="s">
        <v>47</v>
      </c>
      <c r="J6" s="92" t="s">
        <v>48</v>
      </c>
      <c r="K6" s="93" t="s">
        <v>49</v>
      </c>
      <c r="L6" s="93" t="s">
        <v>50</v>
      </c>
      <c r="M6" s="94" t="s">
        <v>51</v>
      </c>
    </row>
    <row r="7" spans="1:13" ht="12.75">
      <c r="A7" s="96" t="s">
        <v>104</v>
      </c>
      <c r="B7" s="97">
        <v>1633</v>
      </c>
      <c r="C7" s="98">
        <v>0</v>
      </c>
      <c r="D7" s="98">
        <v>1236</v>
      </c>
      <c r="E7" s="99">
        <v>840</v>
      </c>
      <c r="F7" s="1103">
        <v>373</v>
      </c>
      <c r="G7" s="1104"/>
      <c r="H7" s="99"/>
      <c r="I7" s="100">
        <v>80</v>
      </c>
      <c r="J7" s="101">
        <v>0</v>
      </c>
      <c r="K7" s="98">
        <v>83</v>
      </c>
      <c r="L7" s="98">
        <v>1236</v>
      </c>
      <c r="M7" s="99">
        <v>840</v>
      </c>
    </row>
    <row r="8" spans="1:13" ht="13.5" thickBot="1">
      <c r="A8" s="96" t="s">
        <v>105</v>
      </c>
      <c r="B8" s="392">
        <v>1095</v>
      </c>
      <c r="C8" s="393">
        <v>204</v>
      </c>
      <c r="D8" s="393">
        <v>40</v>
      </c>
      <c r="E8" s="393">
        <v>46</v>
      </c>
      <c r="F8" s="1103"/>
      <c r="G8" s="1104"/>
      <c r="H8" s="99"/>
      <c r="I8" s="394">
        <v>72</v>
      </c>
      <c r="J8" s="392">
        <v>204</v>
      </c>
      <c r="K8" s="395">
        <v>27</v>
      </c>
      <c r="L8" s="98">
        <v>40</v>
      </c>
      <c r="M8" s="99">
        <v>46</v>
      </c>
    </row>
    <row r="9" spans="1:13" ht="12.75">
      <c r="A9" s="96" t="s">
        <v>106</v>
      </c>
      <c r="B9" s="97">
        <v>6410</v>
      </c>
      <c r="C9" s="98">
        <v>0</v>
      </c>
      <c r="D9" s="98">
        <v>252</v>
      </c>
      <c r="E9" s="99">
        <v>5015</v>
      </c>
      <c r="F9" s="1103">
        <v>700</v>
      </c>
      <c r="G9" s="1104"/>
      <c r="H9" s="99"/>
      <c r="I9" s="100">
        <v>78</v>
      </c>
      <c r="J9" s="101">
        <v>0</v>
      </c>
      <c r="K9" s="98">
        <v>88</v>
      </c>
      <c r="L9" s="98">
        <v>252</v>
      </c>
      <c r="M9" s="99">
        <v>5015</v>
      </c>
    </row>
    <row r="10" spans="1:13" s="109" customFormat="1" ht="13.5" thickBot="1">
      <c r="A10" s="303" t="s">
        <v>99</v>
      </c>
      <c r="B10" s="104">
        <f aca="true" t="shared" si="0" ref="B10:M10">SUM(B7:B9)</f>
        <v>9138</v>
      </c>
      <c r="C10" s="105">
        <f t="shared" si="0"/>
        <v>204</v>
      </c>
      <c r="D10" s="105">
        <f t="shared" si="0"/>
        <v>1528</v>
      </c>
      <c r="E10" s="106">
        <f t="shared" si="0"/>
        <v>5901</v>
      </c>
      <c r="F10" s="1140">
        <f t="shared" si="0"/>
        <v>1073</v>
      </c>
      <c r="G10" s="1141"/>
      <c r="H10" s="106">
        <f t="shared" si="0"/>
        <v>0</v>
      </c>
      <c r="I10" s="107">
        <f t="shared" si="0"/>
        <v>230</v>
      </c>
      <c r="J10" s="108">
        <f t="shared" si="0"/>
        <v>204</v>
      </c>
      <c r="K10" s="105">
        <f t="shared" si="0"/>
        <v>198</v>
      </c>
      <c r="L10" s="105">
        <f t="shared" si="0"/>
        <v>1528</v>
      </c>
      <c r="M10" s="106">
        <f t="shared" si="0"/>
        <v>5901</v>
      </c>
    </row>
    <row r="11" spans="1:13" ht="12.75">
      <c r="A11" s="1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2" customHeight="1" thickBot="1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2.75">
      <c r="A13" s="78"/>
      <c r="B13" s="1123" t="s">
        <v>37</v>
      </c>
      <c r="C13" s="1124"/>
      <c r="D13" s="1124"/>
      <c r="E13" s="1125"/>
      <c r="F13" s="1151" t="s">
        <v>130</v>
      </c>
      <c r="G13" s="1152"/>
      <c r="H13" s="1153"/>
      <c r="I13" s="79" t="s">
        <v>38</v>
      </c>
      <c r="J13" s="1146" t="s">
        <v>133</v>
      </c>
      <c r="K13" s="1146"/>
      <c r="L13" s="1146"/>
      <c r="M13" s="1147"/>
    </row>
    <row r="14" spans="1:13" ht="12.75">
      <c r="A14" s="80"/>
      <c r="B14" s="1148" t="s">
        <v>40</v>
      </c>
      <c r="C14" s="1149"/>
      <c r="D14" s="1149"/>
      <c r="E14" s="1150"/>
      <c r="F14" s="1129" t="s">
        <v>131</v>
      </c>
      <c r="G14" s="1156"/>
      <c r="H14" s="1157"/>
      <c r="I14" s="81" t="s">
        <v>41</v>
      </c>
      <c r="J14" s="82" t="s">
        <v>24</v>
      </c>
      <c r="K14" s="83"/>
      <c r="L14" s="83" t="s">
        <v>25</v>
      </c>
      <c r="M14" s="84" t="s">
        <v>28</v>
      </c>
    </row>
    <row r="15" spans="1:13" ht="12.75">
      <c r="A15" s="80" t="s">
        <v>42</v>
      </c>
      <c r="B15" s="85" t="s">
        <v>43</v>
      </c>
      <c r="C15" s="86" t="s">
        <v>44</v>
      </c>
      <c r="D15" s="86" t="s">
        <v>45</v>
      </c>
      <c r="E15" s="87" t="s">
        <v>46</v>
      </c>
      <c r="F15" s="1129" t="s">
        <v>132</v>
      </c>
      <c r="G15" s="1110"/>
      <c r="H15" s="87" t="s">
        <v>46</v>
      </c>
      <c r="I15" s="81" t="s">
        <v>29</v>
      </c>
      <c r="J15" s="88" t="s">
        <v>33</v>
      </c>
      <c r="K15" s="86" t="s">
        <v>29</v>
      </c>
      <c r="L15" s="86" t="s">
        <v>24</v>
      </c>
      <c r="M15" s="89" t="s">
        <v>24</v>
      </c>
    </row>
    <row r="16" spans="1:13" ht="13.5" thickBot="1">
      <c r="A16" s="113"/>
      <c r="B16" s="114"/>
      <c r="C16" s="115" t="s">
        <v>33</v>
      </c>
      <c r="D16" s="115" t="s">
        <v>36</v>
      </c>
      <c r="E16" s="116" t="s">
        <v>36</v>
      </c>
      <c r="F16" s="1142"/>
      <c r="G16" s="1143"/>
      <c r="H16" s="116" t="s">
        <v>36</v>
      </c>
      <c r="I16" s="117" t="s">
        <v>47</v>
      </c>
      <c r="J16" s="118" t="s">
        <v>48</v>
      </c>
      <c r="K16" s="119" t="s">
        <v>49</v>
      </c>
      <c r="L16" s="119" t="s">
        <v>50</v>
      </c>
      <c r="M16" s="120" t="s">
        <v>51</v>
      </c>
    </row>
    <row r="17" spans="1:13" s="127" customFormat="1" ht="12.75">
      <c r="A17" s="121" t="s">
        <v>92</v>
      </c>
      <c r="B17" s="122"/>
      <c r="C17" s="123"/>
      <c r="D17" s="123"/>
      <c r="E17" s="124"/>
      <c r="F17" s="1158"/>
      <c r="G17" s="1145"/>
      <c r="H17" s="124"/>
      <c r="I17" s="125"/>
      <c r="J17" s="126"/>
      <c r="K17" s="123"/>
      <c r="L17" s="123"/>
      <c r="M17" s="124"/>
    </row>
    <row r="18" spans="1:13" ht="11.25" customHeight="1" thickBot="1">
      <c r="A18" s="102" t="s">
        <v>91</v>
      </c>
      <c r="B18" s="392">
        <v>3804</v>
      </c>
      <c r="C18" s="393">
        <v>132</v>
      </c>
      <c r="D18" s="393">
        <v>647</v>
      </c>
      <c r="E18" s="393">
        <v>2959</v>
      </c>
      <c r="F18" s="1101"/>
      <c r="G18" s="1102"/>
      <c r="H18" s="393"/>
      <c r="I18" s="394">
        <v>214</v>
      </c>
      <c r="J18" s="393">
        <v>132</v>
      </c>
      <c r="K18" s="395">
        <v>214</v>
      </c>
      <c r="L18" s="418">
        <v>647</v>
      </c>
      <c r="M18" s="99">
        <v>2959</v>
      </c>
    </row>
    <row r="19" spans="1:13" ht="11.25" customHeight="1">
      <c r="A19" s="102" t="s">
        <v>107</v>
      </c>
      <c r="B19" s="392">
        <v>1309</v>
      </c>
      <c r="C19" s="392">
        <v>3</v>
      </c>
      <c r="D19" s="392">
        <v>94</v>
      </c>
      <c r="E19" s="392">
        <v>454</v>
      </c>
      <c r="F19" s="1103"/>
      <c r="G19" s="1104"/>
      <c r="H19" s="99"/>
      <c r="I19" s="392">
        <v>1</v>
      </c>
      <c r="J19" s="101">
        <v>3</v>
      </c>
      <c r="K19" s="418">
        <v>76</v>
      </c>
      <c r="L19" s="101">
        <v>94</v>
      </c>
      <c r="M19" s="99">
        <v>454</v>
      </c>
    </row>
    <row r="20" spans="1:13" ht="11.25" customHeight="1">
      <c r="A20" s="102" t="s">
        <v>108</v>
      </c>
      <c r="B20" s="103">
        <v>574</v>
      </c>
      <c r="C20" s="98">
        <v>69</v>
      </c>
      <c r="D20" s="98">
        <v>92</v>
      </c>
      <c r="E20" s="99">
        <v>86</v>
      </c>
      <c r="F20" s="1103">
        <v>477</v>
      </c>
      <c r="G20" s="1104"/>
      <c r="H20" s="99"/>
      <c r="I20" s="136">
        <v>112</v>
      </c>
      <c r="J20" s="101">
        <v>69</v>
      </c>
      <c r="K20" s="134">
        <v>300</v>
      </c>
      <c r="L20" s="98">
        <v>92</v>
      </c>
      <c r="M20" s="99">
        <v>86</v>
      </c>
    </row>
    <row r="21" spans="1:13" s="109" customFormat="1" ht="13.5" thickBot="1">
      <c r="A21" s="303" t="s">
        <v>100</v>
      </c>
      <c r="B21" s="104"/>
      <c r="C21" s="105"/>
      <c r="D21" s="105"/>
      <c r="E21" s="106"/>
      <c r="F21" s="1140"/>
      <c r="G21" s="1141"/>
      <c r="H21" s="106"/>
      <c r="I21" s="107"/>
      <c r="J21" s="108"/>
      <c r="K21" s="105"/>
      <c r="L21" s="105"/>
      <c r="M21" s="106"/>
    </row>
    <row r="22" spans="1:13" s="130" customFormat="1" ht="11.25" customHeight="1" thickBot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3" s="130" customFormat="1" ht="11.25" customHeight="1">
      <c r="A23" s="131"/>
      <c r="B23" s="1123" t="s">
        <v>37</v>
      </c>
      <c r="C23" s="1124"/>
      <c r="D23" s="1124"/>
      <c r="E23" s="1125"/>
      <c r="F23" s="1123" t="s">
        <v>130</v>
      </c>
      <c r="G23" s="1124"/>
      <c r="H23" s="1125"/>
      <c r="I23" s="79" t="s">
        <v>38</v>
      </c>
      <c r="J23" s="1146" t="s">
        <v>133</v>
      </c>
      <c r="K23" s="1146"/>
      <c r="L23" s="1146"/>
      <c r="M23" s="1147"/>
    </row>
    <row r="24" spans="1:13" s="130" customFormat="1" ht="11.25" customHeight="1">
      <c r="A24" s="80"/>
      <c r="B24" s="1148" t="s">
        <v>40</v>
      </c>
      <c r="C24" s="1149"/>
      <c r="D24" s="1149"/>
      <c r="E24" s="1150"/>
      <c r="F24" s="1129" t="s">
        <v>131</v>
      </c>
      <c r="G24" s="1130"/>
      <c r="H24" s="1131"/>
      <c r="I24" s="81" t="s">
        <v>41</v>
      </c>
      <c r="J24" s="82" t="s">
        <v>24</v>
      </c>
      <c r="K24" s="83"/>
      <c r="L24" s="83" t="s">
        <v>25</v>
      </c>
      <c r="M24" s="84" t="s">
        <v>28</v>
      </c>
    </row>
    <row r="25" spans="1:13" s="130" customFormat="1" ht="11.25" customHeight="1">
      <c r="A25" s="80" t="s">
        <v>42</v>
      </c>
      <c r="B25" s="85" t="s">
        <v>43</v>
      </c>
      <c r="C25" s="86" t="s">
        <v>44</v>
      </c>
      <c r="D25" s="86" t="s">
        <v>45</v>
      </c>
      <c r="E25" s="87" t="s">
        <v>46</v>
      </c>
      <c r="F25" s="1129" t="s">
        <v>134</v>
      </c>
      <c r="G25" s="1110"/>
      <c r="H25" s="87"/>
      <c r="I25" s="81" t="s">
        <v>29</v>
      </c>
      <c r="J25" s="88" t="s">
        <v>33</v>
      </c>
      <c r="K25" s="86" t="s">
        <v>29</v>
      </c>
      <c r="L25" s="86" t="s">
        <v>24</v>
      </c>
      <c r="M25" s="89" t="s">
        <v>24</v>
      </c>
    </row>
    <row r="26" spans="1:13" s="130" customFormat="1" ht="11.25" customHeight="1" thickBot="1">
      <c r="A26" s="113"/>
      <c r="B26" s="114"/>
      <c r="C26" s="115" t="s">
        <v>33</v>
      </c>
      <c r="D26" s="115" t="s">
        <v>36</v>
      </c>
      <c r="E26" s="116" t="s">
        <v>36</v>
      </c>
      <c r="F26" s="1142"/>
      <c r="G26" s="1143"/>
      <c r="H26" s="116"/>
      <c r="I26" s="117" t="s">
        <v>47</v>
      </c>
      <c r="J26" s="118" t="s">
        <v>48</v>
      </c>
      <c r="K26" s="119" t="s">
        <v>49</v>
      </c>
      <c r="L26" s="119" t="s">
        <v>50</v>
      </c>
      <c r="M26" s="120" t="s">
        <v>51</v>
      </c>
    </row>
    <row r="27" spans="1:13" ht="12.75">
      <c r="A27" s="132" t="s">
        <v>101</v>
      </c>
      <c r="B27" s="133"/>
      <c r="C27" s="134"/>
      <c r="D27" s="134"/>
      <c r="E27" s="135"/>
      <c r="F27" s="1144"/>
      <c r="G27" s="1145"/>
      <c r="H27" s="135"/>
      <c r="I27" s="136"/>
      <c r="J27" s="137"/>
      <c r="K27" s="134"/>
      <c r="L27" s="134"/>
      <c r="M27" s="135"/>
    </row>
    <row r="28" spans="1:13" ht="12.75">
      <c r="A28" s="23" t="s">
        <v>109</v>
      </c>
      <c r="B28" s="97">
        <v>888</v>
      </c>
      <c r="C28" s="98">
        <v>8</v>
      </c>
      <c r="D28" s="98">
        <v>89</v>
      </c>
      <c r="E28" s="99">
        <v>558</v>
      </c>
      <c r="F28" s="1103">
        <v>42</v>
      </c>
      <c r="G28" s="1104"/>
      <c r="H28" s="99"/>
      <c r="I28" s="100">
        <v>31</v>
      </c>
      <c r="J28" s="101">
        <v>8</v>
      </c>
      <c r="K28" s="98">
        <v>48</v>
      </c>
      <c r="L28" s="98">
        <v>89</v>
      </c>
      <c r="M28" s="99">
        <v>558</v>
      </c>
    </row>
    <row r="29" spans="1:13" ht="12.75">
      <c r="A29" s="23" t="s">
        <v>110</v>
      </c>
      <c r="B29" s="425">
        <v>1136</v>
      </c>
      <c r="C29" s="21">
        <v>0</v>
      </c>
      <c r="D29" s="426">
        <v>20</v>
      </c>
      <c r="E29" s="426">
        <v>64</v>
      </c>
      <c r="F29" s="1103"/>
      <c r="G29" s="1104"/>
      <c r="H29" s="99"/>
      <c r="I29" s="425">
        <v>99</v>
      </c>
      <c r="J29" s="237">
        <v>0</v>
      </c>
      <c r="K29" s="426">
        <v>227</v>
      </c>
      <c r="L29" s="21">
        <v>20</v>
      </c>
      <c r="M29" s="99">
        <v>64</v>
      </c>
    </row>
    <row r="30" spans="1:13" ht="12.75">
      <c r="A30" s="23" t="s">
        <v>111</v>
      </c>
      <c r="B30" s="436">
        <v>41</v>
      </c>
      <c r="C30" s="437">
        <v>47</v>
      </c>
      <c r="D30" s="437">
        <v>108</v>
      </c>
      <c r="E30" s="437">
        <v>11</v>
      </c>
      <c r="F30" s="1097"/>
      <c r="G30" s="1098"/>
      <c r="H30" s="438"/>
      <c r="I30" s="436">
        <v>75</v>
      </c>
      <c r="J30" s="439">
        <v>47</v>
      </c>
      <c r="K30" s="440">
        <v>76</v>
      </c>
      <c r="L30" s="441">
        <v>108</v>
      </c>
      <c r="M30" s="438">
        <v>11</v>
      </c>
    </row>
    <row r="31" spans="1:13" ht="12.75">
      <c r="A31" s="102" t="s">
        <v>112</v>
      </c>
      <c r="B31" s="425">
        <v>41</v>
      </c>
      <c r="C31" s="426">
        <v>109</v>
      </c>
      <c r="D31" s="426">
        <v>65</v>
      </c>
      <c r="E31" s="426">
        <v>7</v>
      </c>
      <c r="F31" s="1111"/>
      <c r="G31" s="1112"/>
      <c r="H31" s="426"/>
      <c r="I31" s="425">
        <v>80</v>
      </c>
      <c r="J31" s="237">
        <v>109</v>
      </c>
      <c r="K31" s="426">
        <v>122</v>
      </c>
      <c r="L31" s="21">
        <v>65</v>
      </c>
      <c r="M31" s="426">
        <v>11</v>
      </c>
    </row>
    <row r="32" spans="1:13" ht="12.75">
      <c r="A32" s="102" t="s">
        <v>113</v>
      </c>
      <c r="B32" s="442">
        <v>590</v>
      </c>
      <c r="C32" s="443">
        <v>31</v>
      </c>
      <c r="D32" s="443">
        <v>45</v>
      </c>
      <c r="E32" s="443">
        <v>96</v>
      </c>
      <c r="F32" s="1121"/>
      <c r="G32" s="1122"/>
      <c r="H32" s="443"/>
      <c r="I32" s="442">
        <v>26</v>
      </c>
      <c r="J32" s="444">
        <v>31</v>
      </c>
      <c r="K32" s="443">
        <v>35</v>
      </c>
      <c r="L32" s="445">
        <v>45</v>
      </c>
      <c r="M32" s="443">
        <v>96</v>
      </c>
    </row>
    <row r="33" spans="1:13" ht="13.5" thickBot="1">
      <c r="A33" s="23" t="s">
        <v>52</v>
      </c>
      <c r="B33" s="392">
        <v>1913</v>
      </c>
      <c r="C33" s="392">
        <v>176</v>
      </c>
      <c r="D33" s="392">
        <v>11</v>
      </c>
      <c r="E33" s="392">
        <v>33</v>
      </c>
      <c r="F33" s="1101"/>
      <c r="G33" s="1102"/>
      <c r="H33" s="393"/>
      <c r="I33" s="427">
        <v>37</v>
      </c>
      <c r="J33" s="417">
        <v>176</v>
      </c>
      <c r="K33" s="428">
        <v>120</v>
      </c>
      <c r="L33" s="418">
        <v>11</v>
      </c>
      <c r="M33" s="393">
        <v>33</v>
      </c>
    </row>
    <row r="34" spans="1:13" s="138" customFormat="1" ht="13.5" thickBot="1">
      <c r="A34" s="304" t="s">
        <v>102</v>
      </c>
      <c r="B34" s="104">
        <f aca="true" t="shared" si="1" ref="B34:M34">SUM(B28:B33)</f>
        <v>4609</v>
      </c>
      <c r="C34" s="105">
        <f t="shared" si="1"/>
        <v>371</v>
      </c>
      <c r="D34" s="105">
        <f t="shared" si="1"/>
        <v>338</v>
      </c>
      <c r="E34" s="106">
        <f t="shared" si="1"/>
        <v>769</v>
      </c>
      <c r="F34" s="1140">
        <f t="shared" si="1"/>
        <v>42</v>
      </c>
      <c r="G34" s="1141"/>
      <c r="H34" s="106">
        <f t="shared" si="1"/>
        <v>0</v>
      </c>
      <c r="I34" s="107">
        <f t="shared" si="1"/>
        <v>348</v>
      </c>
      <c r="J34" s="108">
        <f t="shared" si="1"/>
        <v>371</v>
      </c>
      <c r="K34" s="105">
        <f t="shared" si="1"/>
        <v>628</v>
      </c>
      <c r="L34" s="105">
        <f t="shared" si="1"/>
        <v>338</v>
      </c>
      <c r="M34" s="106">
        <f t="shared" si="1"/>
        <v>773</v>
      </c>
    </row>
    <row r="35" spans="1:13" s="17" customFormat="1" ht="13.5" thickBot="1">
      <c r="A35" s="13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ht="12.75">
      <c r="A36" s="78"/>
      <c r="B36" s="1123" t="s">
        <v>37</v>
      </c>
      <c r="C36" s="1124"/>
      <c r="D36" s="1124"/>
      <c r="E36" s="1125"/>
      <c r="F36" s="1123" t="s">
        <v>130</v>
      </c>
      <c r="G36" s="1124"/>
      <c r="H36" s="1125"/>
      <c r="I36" s="79" t="s">
        <v>38</v>
      </c>
      <c r="J36" s="1146" t="s">
        <v>39</v>
      </c>
      <c r="K36" s="1146"/>
      <c r="L36" s="1146"/>
      <c r="M36" s="1147"/>
    </row>
    <row r="37" spans="1:13" ht="12.75">
      <c r="A37" s="80"/>
      <c r="B37" s="1148" t="s">
        <v>40</v>
      </c>
      <c r="C37" s="1149"/>
      <c r="D37" s="1149"/>
      <c r="E37" s="1150"/>
      <c r="F37" s="1129" t="s">
        <v>131</v>
      </c>
      <c r="G37" s="1130"/>
      <c r="H37" s="1131"/>
      <c r="I37" s="81" t="s">
        <v>41</v>
      </c>
      <c r="J37" s="82" t="s">
        <v>24</v>
      </c>
      <c r="K37" s="83"/>
      <c r="L37" s="83" t="s">
        <v>25</v>
      </c>
      <c r="M37" s="84" t="s">
        <v>28</v>
      </c>
    </row>
    <row r="38" spans="1:13" ht="12.75">
      <c r="A38" s="80" t="s">
        <v>42</v>
      </c>
      <c r="B38" s="85" t="s">
        <v>43</v>
      </c>
      <c r="C38" s="86" t="s">
        <v>44</v>
      </c>
      <c r="D38" s="86" t="s">
        <v>45</v>
      </c>
      <c r="E38" s="87" t="s">
        <v>46</v>
      </c>
      <c r="F38" s="1129" t="s">
        <v>134</v>
      </c>
      <c r="G38" s="1110"/>
      <c r="H38" s="87"/>
      <c r="I38" s="81" t="s">
        <v>29</v>
      </c>
      <c r="J38" s="88" t="s">
        <v>33</v>
      </c>
      <c r="K38" s="86" t="s">
        <v>29</v>
      </c>
      <c r="L38" s="86" t="s">
        <v>24</v>
      </c>
      <c r="M38" s="89" t="s">
        <v>24</v>
      </c>
    </row>
    <row r="39" spans="1:13" ht="13.5" thickBot="1">
      <c r="A39" s="113"/>
      <c r="B39" s="114"/>
      <c r="C39" s="115" t="s">
        <v>33</v>
      </c>
      <c r="D39" s="115" t="s">
        <v>36</v>
      </c>
      <c r="E39" s="116" t="s">
        <v>36</v>
      </c>
      <c r="F39" s="1142"/>
      <c r="G39" s="1143"/>
      <c r="H39" s="116"/>
      <c r="I39" s="117" t="s">
        <v>47</v>
      </c>
      <c r="J39" s="118" t="s">
        <v>48</v>
      </c>
      <c r="K39" s="119" t="s">
        <v>49</v>
      </c>
      <c r="L39" s="119" t="s">
        <v>50</v>
      </c>
      <c r="M39" s="120" t="s">
        <v>51</v>
      </c>
    </row>
    <row r="40" spans="1:13" ht="12.75">
      <c r="A40" s="121" t="s">
        <v>126</v>
      </c>
      <c r="B40" s="396">
        <v>9381</v>
      </c>
      <c r="C40" s="397">
        <v>0</v>
      </c>
      <c r="D40" s="397">
        <v>61</v>
      </c>
      <c r="E40" s="398">
        <v>473</v>
      </c>
      <c r="F40" s="1160">
        <v>2238</v>
      </c>
      <c r="G40" s="1161"/>
      <c r="H40" s="398"/>
      <c r="I40" s="399">
        <v>884</v>
      </c>
      <c r="J40" s="400">
        <v>0</v>
      </c>
      <c r="K40" s="397">
        <v>884</v>
      </c>
      <c r="L40" s="397">
        <v>61</v>
      </c>
      <c r="M40" s="398">
        <v>473</v>
      </c>
    </row>
    <row r="41" spans="1:13" ht="12.75">
      <c r="A41" s="102" t="s">
        <v>123</v>
      </c>
      <c r="B41" s="103"/>
      <c r="C41" s="401"/>
      <c r="D41" s="401"/>
      <c r="E41" s="402"/>
      <c r="F41" s="1162"/>
      <c r="G41" s="1163"/>
      <c r="H41" s="402"/>
      <c r="I41" s="403"/>
      <c r="J41" s="404"/>
      <c r="K41" s="401"/>
      <c r="L41" s="401"/>
      <c r="M41" s="402"/>
    </row>
    <row r="42" spans="1:13" ht="12.75">
      <c r="A42" s="102" t="s">
        <v>124</v>
      </c>
      <c r="B42" s="103"/>
      <c r="C42" s="401"/>
      <c r="D42" s="401"/>
      <c r="E42" s="402"/>
      <c r="F42" s="1162"/>
      <c r="G42" s="1163"/>
      <c r="H42" s="402"/>
      <c r="I42" s="403"/>
      <c r="J42" s="404"/>
      <c r="K42" s="401"/>
      <c r="L42" s="401"/>
      <c r="M42" s="402"/>
    </row>
    <row r="43" spans="1:13" ht="13.5" thickBot="1">
      <c r="A43" s="303" t="s">
        <v>127</v>
      </c>
      <c r="B43" s="104"/>
      <c r="C43" s="105"/>
      <c r="D43" s="105"/>
      <c r="E43" s="106"/>
      <c r="F43" s="1140"/>
      <c r="G43" s="1159"/>
      <c r="H43" s="106"/>
      <c r="I43" s="107"/>
      <c r="J43" s="108"/>
      <c r="K43" s="105"/>
      <c r="L43" s="105"/>
      <c r="M43" s="106"/>
    </row>
  </sheetData>
  <mergeCells count="47">
    <mergeCell ref="F43:G43"/>
    <mergeCell ref="F38:G39"/>
    <mergeCell ref="F40:G40"/>
    <mergeCell ref="F41:G41"/>
    <mergeCell ref="F42:G42"/>
    <mergeCell ref="B36:E36"/>
    <mergeCell ref="F36:H36"/>
    <mergeCell ref="J36:M36"/>
    <mergeCell ref="B37:E37"/>
    <mergeCell ref="F37:H37"/>
    <mergeCell ref="B24:E24"/>
    <mergeCell ref="F24:H24"/>
    <mergeCell ref="J13:M13"/>
    <mergeCell ref="B14:E14"/>
    <mergeCell ref="F14:H14"/>
    <mergeCell ref="B23:E23"/>
    <mergeCell ref="F23:H23"/>
    <mergeCell ref="J23:M23"/>
    <mergeCell ref="F15:G16"/>
    <mergeCell ref="F17:G17"/>
    <mergeCell ref="B4:E4"/>
    <mergeCell ref="F4:H4"/>
    <mergeCell ref="B13:E13"/>
    <mergeCell ref="F13:H13"/>
    <mergeCell ref="F5:G6"/>
    <mergeCell ref="F7:G7"/>
    <mergeCell ref="F8:G8"/>
    <mergeCell ref="F9:G9"/>
    <mergeCell ref="F10:G10"/>
    <mergeCell ref="A1:J1"/>
    <mergeCell ref="K1:M1"/>
    <mergeCell ref="B3:E3"/>
    <mergeCell ref="F3:H3"/>
    <mergeCell ref="J3:M3"/>
    <mergeCell ref="F18:G18"/>
    <mergeCell ref="F19:G19"/>
    <mergeCell ref="F20:G20"/>
    <mergeCell ref="F21:G21"/>
    <mergeCell ref="F34:G34"/>
    <mergeCell ref="F25:G26"/>
    <mergeCell ref="F30:G30"/>
    <mergeCell ref="F31:G31"/>
    <mergeCell ref="F32:G32"/>
    <mergeCell ref="F33:G33"/>
    <mergeCell ref="F27:G27"/>
    <mergeCell ref="F28:G28"/>
    <mergeCell ref="F29:G29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bromova</dc:creator>
  <cp:keywords/>
  <dc:description/>
  <cp:lastModifiedBy>schallnerova</cp:lastModifiedBy>
  <cp:lastPrinted>2005-03-31T10:55:58Z</cp:lastPrinted>
  <dcterms:created xsi:type="dcterms:W3CDTF">2002-05-13T12:21:24Z</dcterms:created>
  <dcterms:modified xsi:type="dcterms:W3CDTF">2005-04-14T11:54:12Z</dcterms:modified>
  <cp:category/>
  <cp:version/>
  <cp:contentType/>
  <cp:contentStatus/>
</cp:coreProperties>
</file>