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3-2005-22,př. 2 str1" sheetId="1" r:id="rId1"/>
    <sheet name="str.2" sheetId="2" r:id="rId2"/>
    <sheet name="str.3" sheetId="3" r:id="rId3"/>
    <sheet name="str.4" sheetId="4" r:id="rId4"/>
  </sheets>
  <definedNames/>
  <calcPr fullCalcOnLoad="1"/>
</workbook>
</file>

<file path=xl/sharedStrings.xml><?xml version="1.0" encoding="utf-8"?>
<sst xmlns="http://schemas.openxmlformats.org/spreadsheetml/2006/main" count="506" uniqueCount="133">
  <si>
    <t>Finanční plán pro rok 2004</t>
  </si>
  <si>
    <t>ZZS Havlíčkův Brod, příspěvková organizace</t>
  </si>
  <si>
    <t>Schválený plán na rok 2004</t>
  </si>
  <si>
    <t>Rozdíl 2004 - 2003</t>
  </si>
  <si>
    <t xml:space="preserve">Hlavní </t>
  </si>
  <si>
    <t xml:space="preserve">Doplňková </t>
  </si>
  <si>
    <t>Celkem</t>
  </si>
  <si>
    <t>HČ</t>
  </si>
  <si>
    <t>DČ</t>
  </si>
  <si>
    <t>činnost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</si>
  <si>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</si>
  <si>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</si>
  <si>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</si>
  <si>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</si>
  <si>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</si>
  <si>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</si>
  <si>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</si>
  <si>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</si>
  <si>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</si>
  <si>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</si>
  <si>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</si>
  <si>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</si>
  <si>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</si>
  <si>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</si>
  <si>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</si>
  <si>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</si>
  <si>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</si>
  <si>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</si>
  <si>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</si>
  <si>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</si>
  <si>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</si>
  <si>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</si>
  <si>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</si>
  <si>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</si>
  <si>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</si>
  <si>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</si>
  <si>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</si>
  <si>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</si>
  <si>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</si>
  <si>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</si>
  <si>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</si>
  <si>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Fondy v tis. Kč</t>
  </si>
  <si>
    <t>Plán 2004</t>
  </si>
  <si>
    <t>Stav k 1.1.2004</t>
  </si>
  <si>
    <t>Tvorba</t>
  </si>
  <si>
    <t>Čerpání</t>
  </si>
  <si>
    <t>Stav k 31.12.2004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</si>
  <si>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</si>
  <si>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</si>
  <si>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</si>
  <si>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</si>
  <si>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</si>
  <si>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</si>
  <si>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</si>
  <si>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>z toho po lhůtě splatnosti</t>
  </si>
  <si>
    <t>do 30 dnů</t>
  </si>
  <si>
    <t>31-90</t>
  </si>
  <si>
    <t>91-180</t>
  </si>
  <si>
    <t>181-360</t>
  </si>
  <si>
    <t>nad 360</t>
  </si>
  <si>
    <t>celkem</t>
  </si>
  <si>
    <t>Pohledávky 2003</t>
  </si>
  <si>
    <t>Pohledávky 2004</t>
  </si>
  <si>
    <t>Rozdíl</t>
  </si>
  <si>
    <t>Závazky 2003</t>
  </si>
  <si>
    <t>Závazky 2004</t>
  </si>
  <si>
    <t>Rozbor mzdových nákladů v Kč</t>
  </si>
  <si>
    <t>lékaři</t>
  </si>
  <si>
    <t>SZP</t>
  </si>
  <si>
    <t>NZP</t>
  </si>
  <si>
    <t>THP</t>
  </si>
  <si>
    <t>mzdy celkem</t>
  </si>
  <si>
    <t>průměrný přepočtený počet</t>
  </si>
  <si>
    <t>průměrný plat zaměstnanců</t>
  </si>
  <si>
    <t>Odpisy, prodaný majetek /sesk.úč. 55/</t>
  </si>
  <si>
    <t>Zůstatek bank.účtu k 31.12.2003</t>
  </si>
  <si>
    <t>ZZS</t>
  </si>
  <si>
    <t>LSPP</t>
  </si>
  <si>
    <t>Hlavní činnost</t>
  </si>
  <si>
    <t>DRNR</t>
  </si>
  <si>
    <t>Doplňková činnost</t>
  </si>
  <si>
    <t>delníci</t>
  </si>
  <si>
    <t xml:space="preserve">      z toho: odpisy DM /úč. 551/</t>
  </si>
  <si>
    <t>Zdravotnická záchranná služba kraje Vysočina</t>
  </si>
  <si>
    <t>stav k 31.12.</t>
  </si>
  <si>
    <t>Účetní zůstatek k 31.12.2004</t>
  </si>
  <si>
    <t>Zůstatek bankovního účtu k 31.12.2004</t>
  </si>
  <si>
    <t>Návrh na rok 2004</t>
  </si>
  <si>
    <t>všeobecné sestry</t>
  </si>
  <si>
    <t>ostatní zdr. Pracovníci nelékaři</t>
  </si>
  <si>
    <t>zdrav.pracovníci pod odb.dohledem</t>
  </si>
  <si>
    <t>Investice z vlastních zdrojů</t>
  </si>
  <si>
    <t>2 ks monitor dispečink</t>
  </si>
  <si>
    <t>Sanitní vozidlo Mercedes Benz Sprinter 316 CDi včetně sanitní zástavby</t>
  </si>
  <si>
    <t>Klimatizace zdravotního operačního střediska a dílny</t>
  </si>
  <si>
    <t>Televizní sledovací systém</t>
  </si>
  <si>
    <t>PC-Win+Office+tiskárna – 3 Ks</t>
  </si>
  <si>
    <t>dispečerský, aplikační a technologický software</t>
  </si>
  <si>
    <t>II. Etapa radiové sítě  a technologií ZZS</t>
  </si>
  <si>
    <t>záznamové zařízení ReDat 3</t>
  </si>
  <si>
    <t>dovybavení zásahových terénních vozidel Land Rover Discovery a Ford Maveric navíjecím zařízenímnavíjecí zařízení</t>
  </si>
  <si>
    <t xml:space="preserve">Radiová technologie a informační systém </t>
  </si>
  <si>
    <t>ze SR</t>
  </si>
  <si>
    <t xml:space="preserve">z rozpočtu kraje </t>
  </si>
  <si>
    <t>elektroinstalace dvojblikače</t>
  </si>
  <si>
    <t>z prodeje majetku ve správě</t>
  </si>
  <si>
    <t>Celkem z rozpočtu kraje - závazný ukazatel investiční dotace</t>
  </si>
  <si>
    <t>Investice 2004 z vlastních zdrojů</t>
  </si>
  <si>
    <t>Investice 2004 z rozpočtu kraje</t>
  </si>
  <si>
    <t>Ztráta minulých let</t>
  </si>
  <si>
    <t>Nerozdělený zisk, ztráta minulých let k 31.12.</t>
  </si>
  <si>
    <t>ZZS Nové Město na Moravě</t>
  </si>
  <si>
    <t>Stav ke dni zrušení</t>
  </si>
  <si>
    <t>ZZS Třebíč</t>
  </si>
  <si>
    <t>Finanční plán</t>
  </si>
  <si>
    <t>Dětské centrum Jihlava</t>
  </si>
  <si>
    <t>Doplňková</t>
  </si>
  <si>
    <t>Zůstatek účtu k 31.12.2003</t>
  </si>
  <si>
    <t>Jiní VŠ</t>
  </si>
  <si>
    <t>jiní SŠ</t>
  </si>
  <si>
    <t>dělníci</t>
  </si>
  <si>
    <t>průměrný přepočtený počet k poslednímu dnu</t>
  </si>
  <si>
    <t>Psycholog</t>
  </si>
  <si>
    <t>soc.+dietní</t>
  </si>
  <si>
    <t>THP + ředitel</t>
  </si>
  <si>
    <t>PZP</t>
  </si>
  <si>
    <t>Dětský domov Kamenice nad Lipou</t>
  </si>
  <si>
    <t>zdrav. prac. nelék. pod odbor. dohledem</t>
  </si>
  <si>
    <t>ostatní zdrav. prac. nelékaři s odb. způsob.</t>
  </si>
  <si>
    <t>jiní odborní prac. nelékaři</t>
  </si>
  <si>
    <t xml:space="preserve">Doplňující </t>
  </si>
  <si>
    <t>počet stran: 8</t>
  </si>
  <si>
    <t>RK-13-2005-22,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</si>
</sst>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sz val="3"/>
      <name val="Arial CE"/>
      <family val="2"/>
    </font>
    <font>
      <sz val="3.5"/>
      <name val="Arial CE"/>
      <family val="0"/>
    </font>
    <font>
      <b/>
      <sz val="2.25"/>
      <name val="Arial CE"/>
      <family val="2"/>
    </font>
    <font>
      <b/>
      <sz val="8"/>
      <name val="Times New Roman"/>
      <family val="1"/>
    </font>
    <font>
      <sz val="12"/>
      <name val="Arial CE"/>
      <family val="2"/>
    </font>
    <font>
      <b/>
      <sz val="9.75"/>
      <name val="Arial CE"/>
      <family val="0"/>
    </font>
    <font>
      <sz val="8.25"/>
      <name val="Arial CE"/>
      <family val="0"/>
    </font>
    <font>
      <b/>
      <sz val="5.5"/>
      <name val="Arial CE"/>
      <family val="2"/>
    </font>
    <font>
      <b/>
      <sz val="9.5"/>
      <name val="Arial CE"/>
      <family val="2"/>
    </font>
    <font>
      <b/>
      <sz val="6.25"/>
      <name val="Arial CE"/>
      <family val="2"/>
    </font>
    <font>
      <sz val="8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6" fillId="2" borderId="22" xfId="0" applyFont="1" applyFill="1" applyBorder="1" applyAlignment="1">
      <alignment horizontal="left" vertical="center" wrapText="1"/>
    </xf>
    <xf numFmtId="3" fontId="6" fillId="2" borderId="23" xfId="0" applyNumberFormat="1" applyFont="1" applyFill="1" applyBorder="1" applyAlignment="1">
      <alignment vertical="center" wrapText="1"/>
    </xf>
    <xf numFmtId="3" fontId="6" fillId="2" borderId="24" xfId="0" applyNumberFormat="1" applyFont="1" applyFill="1" applyBorder="1" applyAlignment="1">
      <alignment vertical="center" wrapText="1"/>
    </xf>
    <xf numFmtId="3" fontId="6" fillId="2" borderId="25" xfId="0" applyNumberFormat="1" applyFont="1" applyFill="1" applyBorder="1" applyAlignment="1">
      <alignment vertical="center" wrapText="1"/>
    </xf>
    <xf numFmtId="10" fontId="6" fillId="2" borderId="22" xfId="0" applyNumberFormat="1" applyFont="1" applyFill="1" applyBorder="1" applyAlignment="1">
      <alignment vertical="center" wrapText="1"/>
    </xf>
    <xf numFmtId="10" fontId="6" fillId="2" borderId="24" xfId="0" applyNumberFormat="1" applyFont="1" applyFill="1" applyBorder="1" applyAlignment="1">
      <alignment vertical="center" wrapText="1"/>
    </xf>
    <xf numFmtId="10" fontId="6" fillId="2" borderId="26" xfId="0" applyNumberFormat="1" applyFont="1" applyFill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10" fontId="6" fillId="2" borderId="13" xfId="0" applyNumberFormat="1" applyFont="1" applyFill="1" applyBorder="1" applyAlignment="1">
      <alignment vertical="center" wrapText="1"/>
    </xf>
    <xf numFmtId="10" fontId="6" fillId="2" borderId="11" xfId="0" applyNumberFormat="1" applyFont="1" applyFill="1" applyBorder="1" applyAlignment="1">
      <alignment vertical="center" wrapText="1"/>
    </xf>
    <xf numFmtId="10" fontId="6" fillId="2" borderId="12" xfId="0" applyNumberFormat="1" applyFont="1" applyFill="1" applyBorder="1" applyAlignment="1">
      <alignment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 quotePrefix="1">
      <alignment horizontal="center"/>
    </xf>
    <xf numFmtId="3" fontId="6" fillId="0" borderId="17" xfId="0" applyNumberFormat="1" applyFont="1" applyBorder="1" applyAlignment="1" quotePrefix="1">
      <alignment horizontal="center"/>
    </xf>
    <xf numFmtId="3" fontId="6" fillId="0" borderId="2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2" borderId="23" xfId="0" applyFont="1" applyFill="1" applyBorder="1" applyAlignment="1">
      <alignment/>
    </xf>
    <xf numFmtId="3" fontId="6" fillId="2" borderId="32" xfId="0" applyNumberFormat="1" applyFont="1" applyFill="1" applyBorder="1" applyAlignment="1">
      <alignment/>
    </xf>
    <xf numFmtId="3" fontId="6" fillId="2" borderId="26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3" fontId="10" fillId="2" borderId="23" xfId="0" applyNumberFormat="1" applyFont="1" applyFill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9" fillId="0" borderId="37" xfId="0" applyNumberFormat="1" applyFont="1" applyFill="1" applyBorder="1" applyAlignment="1">
      <alignment vertical="center" wrapText="1"/>
    </xf>
    <xf numFmtId="3" fontId="9" fillId="0" borderId="38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3" fontId="13" fillId="0" borderId="18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3" fontId="13" fillId="2" borderId="22" xfId="0" applyNumberFormat="1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0" fontId="6" fillId="0" borderId="14" xfId="0" applyNumberFormat="1" applyFont="1" applyFill="1" applyBorder="1" applyAlignment="1">
      <alignment vertical="center" wrapText="1"/>
    </xf>
    <xf numFmtId="10" fontId="6" fillId="0" borderId="16" xfId="0" applyNumberFormat="1" applyFont="1" applyFill="1" applyBorder="1" applyAlignment="1">
      <alignment vertical="center" wrapText="1"/>
    </xf>
    <xf numFmtId="10" fontId="6" fillId="0" borderId="17" xfId="0" applyNumberFormat="1" applyFont="1" applyFill="1" applyBorder="1" applyAlignment="1">
      <alignment vertical="center" wrapText="1"/>
    </xf>
    <xf numFmtId="10" fontId="6" fillId="0" borderId="7" xfId="0" applyNumberFormat="1" applyFont="1" applyFill="1" applyBorder="1" applyAlignment="1">
      <alignment vertical="center" wrapText="1"/>
    </xf>
    <xf numFmtId="10" fontId="6" fillId="0" borderId="35" xfId="0" applyNumberFormat="1" applyFont="1" applyFill="1" applyBorder="1" applyAlignment="1">
      <alignment vertical="center" wrapText="1"/>
    </xf>
    <xf numFmtId="10" fontId="6" fillId="0" borderId="41" xfId="0" applyNumberFormat="1" applyFont="1" applyFill="1" applyBorder="1" applyAlignment="1">
      <alignment vertical="center" wrapText="1"/>
    </xf>
    <xf numFmtId="3" fontId="6" fillId="2" borderId="42" xfId="0" applyNumberFormat="1" applyFont="1" applyFill="1" applyBorder="1" applyAlignment="1">
      <alignment vertical="center" wrapText="1"/>
    </xf>
    <xf numFmtId="3" fontId="3" fillId="3" borderId="18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9" xfId="0" applyNumberFormat="1" applyFont="1" applyBorder="1" applyAlignment="1" quotePrefix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44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8" xfId="0" applyNumberFormat="1" applyFont="1" applyBorder="1" applyAlignment="1">
      <alignment horizontal="center"/>
    </xf>
    <xf numFmtId="0" fontId="6" fillId="0" borderId="45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2" borderId="30" xfId="0" applyFont="1" applyFill="1" applyBorder="1" applyAlignment="1">
      <alignment horizontal="center"/>
    </xf>
    <xf numFmtId="3" fontId="6" fillId="2" borderId="30" xfId="0" applyNumberFormat="1" applyFont="1" applyFill="1" applyBorder="1" applyAlignment="1">
      <alignment horizontal="center"/>
    </xf>
    <xf numFmtId="3" fontId="6" fillId="2" borderId="46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9" fillId="0" borderId="40" xfId="0" applyNumberFormat="1" applyFont="1" applyFill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3" fontId="6" fillId="2" borderId="24" xfId="0" applyNumberFormat="1" applyFont="1" applyFill="1" applyBorder="1" applyAlignment="1">
      <alignment vertical="center"/>
    </xf>
    <xf numFmtId="3" fontId="6" fillId="2" borderId="42" xfId="0" applyNumberFormat="1" applyFont="1" applyFill="1" applyBorder="1" applyAlignment="1">
      <alignment vertical="center"/>
    </xf>
    <xf numFmtId="3" fontId="6" fillId="2" borderId="49" xfId="0" applyNumberFormat="1" applyFont="1" applyFill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6" fillId="2" borderId="26" xfId="0" applyNumberFormat="1" applyFont="1" applyFill="1" applyBorder="1" applyAlignment="1">
      <alignment vertical="center"/>
    </xf>
    <xf numFmtId="3" fontId="10" fillId="2" borderId="24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right" vertical="center" wrapText="1"/>
    </xf>
    <xf numFmtId="3" fontId="17" fillId="0" borderId="29" xfId="0" applyNumberFormat="1" applyFont="1" applyFill="1" applyBorder="1" applyAlignment="1">
      <alignment horizontal="right" vertical="center" wrapText="1"/>
    </xf>
    <xf numFmtId="3" fontId="17" fillId="0" borderId="6" xfId="0" applyNumberFormat="1" applyFont="1" applyFill="1" applyBorder="1" applyAlignment="1">
      <alignment horizontal="right" vertical="center" wrapText="1"/>
    </xf>
    <xf numFmtId="3" fontId="17" fillId="2" borderId="6" xfId="0" applyNumberFormat="1" applyFont="1" applyFill="1" applyBorder="1" applyAlignment="1">
      <alignment horizontal="right" vertical="center" wrapText="1"/>
    </xf>
    <xf numFmtId="3" fontId="17" fillId="2" borderId="26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9" fillId="0" borderId="30" xfId="0" applyFont="1" applyBorder="1" applyAlignment="1">
      <alignment vertical="center" wrapText="1"/>
    </xf>
    <xf numFmtId="3" fontId="6" fillId="0" borderId="31" xfId="0" applyNumberFormat="1" applyFont="1" applyBorder="1" applyAlignment="1">
      <alignment vertical="center"/>
    </xf>
    <xf numFmtId="3" fontId="17" fillId="0" borderId="50" xfId="0" applyNumberFormat="1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Continuous" vertical="center"/>
    </xf>
    <xf numFmtId="0" fontId="3" fillId="2" borderId="34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3" fontId="3" fillId="0" borderId="14" xfId="0" applyNumberFormat="1" applyFont="1" applyBorder="1" applyAlignment="1">
      <alignment vertical="center" wrapText="1"/>
    </xf>
    <xf numFmtId="3" fontId="3" fillId="0" borderId="47" xfId="0" applyNumberFormat="1" applyFont="1" applyBorder="1" applyAlignment="1">
      <alignment vertical="center" wrapText="1"/>
    </xf>
    <xf numFmtId="3" fontId="3" fillId="0" borderId="52" xfId="0" applyNumberFormat="1" applyFont="1" applyBorder="1" applyAlignment="1">
      <alignment vertical="center" wrapText="1"/>
    </xf>
    <xf numFmtId="3" fontId="3" fillId="0" borderId="53" xfId="0" applyNumberFormat="1" applyFont="1" applyBorder="1" applyAlignment="1">
      <alignment vertical="center" wrapText="1"/>
    </xf>
    <xf numFmtId="3" fontId="3" fillId="0" borderId="54" xfId="0" applyNumberFormat="1" applyFont="1" applyFill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3" fillId="0" borderId="48" xfId="0" applyNumberFormat="1" applyFont="1" applyFill="1" applyBorder="1" applyAlignment="1">
      <alignment vertical="center" wrapText="1"/>
    </xf>
    <xf numFmtId="3" fontId="6" fillId="2" borderId="22" xfId="0" applyNumberFormat="1" applyFont="1" applyFill="1" applyBorder="1" applyAlignment="1">
      <alignment vertical="center" wrapText="1"/>
    </xf>
    <xf numFmtId="3" fontId="6" fillId="2" borderId="32" xfId="0" applyNumberFormat="1" applyFont="1" applyFill="1" applyBorder="1" applyAlignment="1">
      <alignment vertical="center" wrapText="1"/>
    </xf>
    <xf numFmtId="3" fontId="3" fillId="0" borderId="55" xfId="0" applyNumberFormat="1" applyFont="1" applyBorder="1" applyAlignment="1">
      <alignment vertical="center" wrapText="1"/>
    </xf>
    <xf numFmtId="3" fontId="3" fillId="0" borderId="54" xfId="0" applyNumberFormat="1" applyFont="1" applyBorder="1" applyAlignment="1">
      <alignment vertical="center" wrapText="1"/>
    </xf>
    <xf numFmtId="3" fontId="3" fillId="0" borderId="46" xfId="0" applyNumberFormat="1" applyFont="1" applyBorder="1" applyAlignment="1">
      <alignment vertical="center" wrapText="1"/>
    </xf>
    <xf numFmtId="3" fontId="6" fillId="2" borderId="51" xfId="0" applyNumberFormat="1" applyFont="1" applyFill="1" applyBorder="1" applyAlignment="1">
      <alignment vertical="center" wrapText="1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3" fontId="3" fillId="0" borderId="29" xfId="0" applyNumberFormat="1" applyFont="1" applyBorder="1" applyAlignment="1">
      <alignment vertical="center" wrapText="1"/>
    </xf>
    <xf numFmtId="3" fontId="6" fillId="2" borderId="26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43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14" xfId="0" applyNumberFormat="1" applyFont="1" applyBorder="1" applyAlignment="1" quotePrefix="1">
      <alignment horizontal="center"/>
    </xf>
    <xf numFmtId="0" fontId="10" fillId="0" borderId="44" xfId="0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18" xfId="0" applyNumberFormat="1" applyFont="1" applyBorder="1" applyAlignment="1" quotePrefix="1">
      <alignment horizontal="center"/>
    </xf>
    <xf numFmtId="3" fontId="6" fillId="0" borderId="19" xfId="0" applyNumberFormat="1" applyFont="1" applyBorder="1" applyAlignment="1" quotePrefix="1">
      <alignment horizontal="right"/>
    </xf>
    <xf numFmtId="3" fontId="6" fillId="0" borderId="20" xfId="0" applyNumberFormat="1" applyFont="1" applyBorder="1" applyAlignment="1" quotePrefix="1">
      <alignment horizontal="right"/>
    </xf>
    <xf numFmtId="3" fontId="6" fillId="0" borderId="18" xfId="0" applyNumberFormat="1" applyFont="1" applyBorder="1" applyAlignment="1" quotePrefix="1">
      <alignment horizontal="right"/>
    </xf>
    <xf numFmtId="0" fontId="10" fillId="0" borderId="45" xfId="0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21" xfId="0" applyNumberFormat="1" applyFont="1" applyBorder="1" applyAlignment="1" quotePrefix="1">
      <alignment horizontal="center"/>
    </xf>
    <xf numFmtId="0" fontId="6" fillId="2" borderId="20" xfId="0" applyFont="1" applyFill="1" applyBorder="1" applyAlignment="1">
      <alignment horizontal="center"/>
    </xf>
    <xf numFmtId="3" fontId="6" fillId="2" borderId="20" xfId="0" applyNumberFormat="1" applyFont="1" applyFill="1" applyBorder="1" applyAlignment="1">
      <alignment horizontal="center"/>
    </xf>
    <xf numFmtId="3" fontId="6" fillId="2" borderId="53" xfId="0" applyNumberFormat="1" applyFont="1" applyFill="1" applyBorder="1" applyAlignment="1">
      <alignment horizontal="center"/>
    </xf>
    <xf numFmtId="3" fontId="6" fillId="2" borderId="29" xfId="0" applyNumberFormat="1" applyFont="1" applyFill="1" applyBorder="1" applyAlignment="1">
      <alignment horizontal="center"/>
    </xf>
    <xf numFmtId="0" fontId="6" fillId="0" borderId="19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3" fontId="10" fillId="2" borderId="49" xfId="0" applyNumberFormat="1" applyFont="1" applyFill="1" applyBorder="1" applyAlignment="1">
      <alignment horizontal="center" vertical="center"/>
    </xf>
    <xf numFmtId="3" fontId="9" fillId="3" borderId="38" xfId="0" applyNumberFormat="1" applyFont="1" applyFill="1" applyBorder="1" applyAlignment="1">
      <alignment vertical="center"/>
    </xf>
    <xf numFmtId="3" fontId="9" fillId="3" borderId="39" xfId="0" applyNumberFormat="1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3" fontId="9" fillId="0" borderId="60" xfId="0" applyNumberFormat="1" applyFont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53" xfId="0" applyNumberFormat="1" applyFont="1" applyFill="1" applyBorder="1" applyAlignment="1">
      <alignment vertical="center"/>
    </xf>
    <xf numFmtId="4" fontId="9" fillId="0" borderId="44" xfId="0" applyNumberFormat="1" applyFont="1" applyBorder="1" applyAlignment="1">
      <alignment vertical="center"/>
    </xf>
    <xf numFmtId="3" fontId="13" fillId="0" borderId="54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4" fontId="9" fillId="0" borderId="48" xfId="0" applyNumberFormat="1" applyFont="1" applyFill="1" applyBorder="1" applyAlignment="1">
      <alignment vertical="center"/>
    </xf>
    <xf numFmtId="4" fontId="9" fillId="0" borderId="61" xfId="0" applyNumberFormat="1" applyFont="1" applyBorder="1" applyAlignment="1">
      <alignment vertical="center"/>
    </xf>
    <xf numFmtId="3" fontId="9" fillId="2" borderId="22" xfId="0" applyNumberFormat="1" applyFont="1" applyFill="1" applyBorder="1" applyAlignment="1">
      <alignment horizontal="right" vertical="center"/>
    </xf>
    <xf numFmtId="3" fontId="9" fillId="2" borderId="24" xfId="0" applyNumberFormat="1" applyFont="1" applyFill="1" applyBorder="1" applyAlignment="1">
      <alignment horizontal="right" vertical="center"/>
    </xf>
    <xf numFmtId="3" fontId="9" fillId="2" borderId="42" xfId="0" applyNumberFormat="1" applyFont="1" applyFill="1" applyBorder="1" applyAlignment="1">
      <alignment horizontal="right" vertical="center"/>
    </xf>
    <xf numFmtId="3" fontId="9" fillId="2" borderId="32" xfId="0" applyNumberFormat="1" applyFont="1" applyFill="1" applyBorder="1" applyAlignment="1">
      <alignment horizontal="right" vertical="center"/>
    </xf>
    <xf numFmtId="3" fontId="9" fillId="2" borderId="49" xfId="0" applyNumberFormat="1" applyFont="1" applyFill="1" applyBorder="1" applyAlignment="1">
      <alignment horizontal="right" vertical="center"/>
    </xf>
    <xf numFmtId="4" fontId="9" fillId="3" borderId="19" xfId="0" applyNumberFormat="1" applyFont="1" applyFill="1" applyBorder="1" applyAlignment="1">
      <alignment vertical="center"/>
    </xf>
    <xf numFmtId="4" fontId="9" fillId="3" borderId="20" xfId="0" applyNumberFormat="1" applyFont="1" applyFill="1" applyBorder="1" applyAlignment="1">
      <alignment vertical="center"/>
    </xf>
    <xf numFmtId="4" fontId="9" fillId="3" borderId="53" xfId="0" applyNumberFormat="1" applyFont="1" applyFill="1" applyBorder="1" applyAlignment="1">
      <alignment vertical="center"/>
    </xf>
    <xf numFmtId="4" fontId="9" fillId="3" borderId="4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4" fontId="9" fillId="3" borderId="48" xfId="0" applyNumberFormat="1" applyFont="1" applyFill="1" applyBorder="1" applyAlignment="1">
      <alignment vertical="center"/>
    </xf>
    <xf numFmtId="3" fontId="10" fillId="2" borderId="32" xfId="0" applyNumberFormat="1" applyFont="1" applyFill="1" applyBorder="1" applyAlignment="1">
      <alignment horizontal="center" vertical="center" wrapText="1"/>
    </xf>
    <xf numFmtId="3" fontId="10" fillId="2" borderId="49" xfId="0" applyNumberFormat="1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/>
    </xf>
    <xf numFmtId="3" fontId="3" fillId="3" borderId="20" xfId="0" applyNumberFormat="1" applyFont="1" applyFill="1" applyBorder="1" applyAlignment="1">
      <alignment/>
    </xf>
    <xf numFmtId="3" fontId="24" fillId="3" borderId="29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3" borderId="36" xfId="0" applyNumberFormat="1" applyFont="1" applyFill="1" applyBorder="1" applyAlignment="1">
      <alignment/>
    </xf>
    <xf numFmtId="3" fontId="3" fillId="3" borderId="3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3" fontId="3" fillId="3" borderId="15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3" borderId="18" xfId="0" applyNumberFormat="1" applyFont="1" applyFill="1" applyBorder="1" applyAlignment="1">
      <alignment/>
    </xf>
    <xf numFmtId="3" fontId="6" fillId="2" borderId="49" xfId="0" applyNumberFormat="1" applyFont="1" applyFill="1" applyBorder="1" applyAlignment="1">
      <alignment/>
    </xf>
    <xf numFmtId="3" fontId="6" fillId="2" borderId="25" xfId="0" applyNumberFormat="1" applyFont="1" applyFill="1" applyBorder="1" applyAlignment="1">
      <alignment/>
    </xf>
    <xf numFmtId="3" fontId="6" fillId="2" borderId="24" xfId="0" applyNumberFormat="1" applyFont="1" applyFill="1" applyBorder="1" applyAlignment="1">
      <alignment/>
    </xf>
    <xf numFmtId="10" fontId="3" fillId="3" borderId="14" xfId="0" applyNumberFormat="1" applyFont="1" applyFill="1" applyBorder="1" applyAlignment="1">
      <alignment vertical="center" wrapText="1"/>
    </xf>
    <xf numFmtId="10" fontId="3" fillId="3" borderId="16" xfId="0" applyNumberFormat="1" applyFont="1" applyFill="1" applyBorder="1" applyAlignment="1">
      <alignment vertical="center" wrapText="1"/>
    </xf>
    <xf numFmtId="10" fontId="3" fillId="3" borderId="17" xfId="0" applyNumberFormat="1" applyFont="1" applyFill="1" applyBorder="1" applyAlignment="1">
      <alignment vertical="center" wrapText="1"/>
    </xf>
    <xf numFmtId="10" fontId="3" fillId="3" borderId="7" xfId="0" applyNumberFormat="1" applyFont="1" applyFill="1" applyBorder="1" applyAlignment="1">
      <alignment vertical="center" wrapText="1"/>
    </xf>
    <xf numFmtId="10" fontId="3" fillId="3" borderId="35" xfId="0" applyNumberFormat="1" applyFont="1" applyFill="1" applyBorder="1" applyAlignment="1">
      <alignment vertical="center" wrapText="1"/>
    </xf>
    <xf numFmtId="10" fontId="3" fillId="3" borderId="41" xfId="0" applyNumberFormat="1" applyFont="1" applyFill="1" applyBorder="1" applyAlignment="1">
      <alignment vertical="center" wrapText="1"/>
    </xf>
    <xf numFmtId="10" fontId="3" fillId="2" borderId="22" xfId="0" applyNumberFormat="1" applyFont="1" applyFill="1" applyBorder="1" applyAlignment="1">
      <alignment vertical="center" wrapText="1"/>
    </xf>
    <xf numFmtId="10" fontId="3" fillId="2" borderId="24" xfId="0" applyNumberFormat="1" applyFont="1" applyFill="1" applyBorder="1" applyAlignment="1">
      <alignment vertical="center" wrapText="1"/>
    </xf>
    <xf numFmtId="10" fontId="3" fillId="2" borderId="26" xfId="0" applyNumberFormat="1" applyFont="1" applyFill="1" applyBorder="1" applyAlignment="1">
      <alignment vertical="center" wrapText="1"/>
    </xf>
    <xf numFmtId="10" fontId="3" fillId="3" borderId="27" xfId="0" applyNumberFormat="1" applyFont="1" applyFill="1" applyBorder="1" applyAlignment="1">
      <alignment vertical="center" wrapText="1"/>
    </xf>
    <xf numFmtId="10" fontId="3" fillId="3" borderId="2" xfId="0" applyNumberFormat="1" applyFont="1" applyFill="1" applyBorder="1" applyAlignment="1">
      <alignment vertical="center" wrapText="1"/>
    </xf>
    <xf numFmtId="10" fontId="3" fillId="3" borderId="3" xfId="0" applyNumberFormat="1" applyFont="1" applyFill="1" applyBorder="1" applyAlignment="1">
      <alignment vertical="center" wrapText="1"/>
    </xf>
    <xf numFmtId="10" fontId="3" fillId="3" borderId="13" xfId="0" applyNumberFormat="1" applyFont="1" applyFill="1" applyBorder="1" applyAlignment="1">
      <alignment vertical="center" wrapText="1"/>
    </xf>
    <xf numFmtId="10" fontId="3" fillId="3" borderId="11" xfId="0" applyNumberFormat="1" applyFont="1" applyFill="1" applyBorder="1" applyAlignment="1">
      <alignment vertical="center" wrapText="1"/>
    </xf>
    <xf numFmtId="10" fontId="3" fillId="3" borderId="12" xfId="0" applyNumberFormat="1" applyFont="1" applyFill="1" applyBorder="1" applyAlignment="1">
      <alignment vertical="center" wrapText="1"/>
    </xf>
    <xf numFmtId="0" fontId="0" fillId="0" borderId="25" xfId="0" applyBorder="1" applyAlignment="1">
      <alignment/>
    </xf>
    <xf numFmtId="3" fontId="6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3" fontId="6" fillId="2" borderId="2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2" borderId="22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/>
    </xf>
    <xf numFmtId="0" fontId="6" fillId="2" borderId="14" xfId="0" applyFont="1" applyFill="1" applyBorder="1" applyAlignment="1">
      <alignment horizontal="center" vertical="center"/>
    </xf>
    <xf numFmtId="0" fontId="0" fillId="0" borderId="62" xfId="0" applyBorder="1" applyAlignment="1">
      <alignment/>
    </xf>
    <xf numFmtId="0" fontId="3" fillId="2" borderId="14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2" borderId="27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6" fillId="2" borderId="22" xfId="0" applyFont="1" applyFill="1" applyBorder="1" applyAlignment="1">
      <alignment vertical="center" wrapText="1"/>
    </xf>
    <xf numFmtId="0" fontId="0" fillId="0" borderId="69" xfId="0" applyBorder="1" applyAlignment="1">
      <alignment/>
    </xf>
    <xf numFmtId="0" fontId="17" fillId="0" borderId="70" xfId="0" applyFont="1" applyFill="1" applyBorder="1" applyAlignment="1">
      <alignment vertical="center" wrapText="1"/>
    </xf>
    <xf numFmtId="0" fontId="0" fillId="0" borderId="7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3" xfId="0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0" fillId="0" borderId="72" xfId="0" applyBorder="1" applyAlignment="1">
      <alignment vertical="center"/>
    </xf>
    <xf numFmtId="0" fontId="6" fillId="2" borderId="22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69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17" fillId="0" borderId="54" xfId="0" applyFont="1" applyFill="1" applyBorder="1" applyAlignment="1">
      <alignment vertical="center" wrapText="1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17" fillId="2" borderId="18" xfId="0" applyFont="1" applyFill="1" applyBorder="1" applyAlignment="1">
      <alignment vertical="center" wrapText="1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2" borderId="22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0" fillId="0" borderId="25" xfId="0" applyFont="1" applyBorder="1" applyAlignment="1">
      <alignment horizontal="left"/>
    </xf>
    <xf numFmtId="0" fontId="0" fillId="0" borderId="4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7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11" fillId="2" borderId="64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10" fillId="2" borderId="7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2" borderId="64" xfId="0" applyFont="1" applyFill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4" fillId="2" borderId="7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" fontId="6" fillId="2" borderId="55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8" xfId="0" applyBorder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0" fillId="0" borderId="42" xfId="0" applyFont="1" applyBorder="1" applyAlignment="1">
      <alignment horizontal="center" vertical="center" wrapText="1"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0" fillId="0" borderId="66" xfId="0" applyFont="1" applyBorder="1" applyAlignment="1">
      <alignment vertical="center"/>
    </xf>
    <xf numFmtId="0" fontId="10" fillId="2" borderId="64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E"/>
                <a:ea typeface="Arial CE"/>
                <a:cs typeface="Arial CE"/>
              </a:rPr>
              <a:t>Přehled průměrných platů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'RK-13-2005-22,př. 2 str1'!#REF!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'RK-13-2005-22,př. 2 str1'!#REF!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'RK-13-2005-22,př. 2 str1'!#REF!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'RK-13-2005-22,př. 2 str1'!#REF!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('RK-13-2005-22,př. 2 str1'!#REF!,'RK-13-2005-22,př. 2 str1'!#REF!)</c:f>
              <c:numCache>
                <c:ptCount val="1"/>
                <c:pt idx="0">
                  <c:v>1</c:v>
                </c:pt>
              </c:numCache>
            </c:numRef>
          </c:val>
        </c:ser>
        <c:axId val="29292808"/>
        <c:axId val="62308681"/>
      </c:bar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308681"/>
        <c:crosses val="autoZero"/>
        <c:auto val="1"/>
        <c:lblOffset val="100"/>
        <c:noMultiLvlLbl val="0"/>
      </c:catAx>
      <c:valAx>
        <c:axId val="62308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292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Přehled plnění výnosů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'str.3'!$J$4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('str.3'!$A$10,'str.3'!$A$14,'str.3'!$A$15)</c:f>
              <c:strCache>
                <c:ptCount val="3"/>
                <c:pt idx="0">
                  <c:v>Ostatní výnosy /sesk.úč. 64/</c:v>
                </c:pt>
                <c:pt idx="1">
                  <c:v>Provozní dotace /úč. 691/</c:v>
                </c:pt>
                <c:pt idx="2">
                  <c:v>Výnosy celkem</c:v>
                </c:pt>
              </c:strCache>
            </c:strRef>
          </c:cat>
          <c:val>
            <c:numRef>
              <c:f>('str.3'!$J$10,'str.3'!$J$14,'str.3'!$J$15)</c:f>
              <c:numCache>
                <c:ptCount val="3"/>
                <c:pt idx="0">
                  <c:v>1.6756666666666669</c:v>
                </c:pt>
                <c:pt idx="1">
                  <c:v>1</c:v>
                </c:pt>
                <c:pt idx="2">
                  <c:v>1.0181881956595331</c:v>
                </c:pt>
              </c:numCache>
            </c:numRef>
          </c:val>
        </c:ser>
        <c:axId val="23907218"/>
        <c:axId val="13838371"/>
      </c:bar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3838371"/>
        <c:crosses val="autoZero"/>
        <c:auto val="1"/>
        <c:lblOffset val="100"/>
        <c:noMultiLvlLbl val="0"/>
      </c:catAx>
      <c:valAx>
        <c:axId val="13838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390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Přehled plnění nákladů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'str.3'!$J$4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('str.3'!$A$16,'str.3'!$A$17,'str.3'!$A$20,'str.3'!$A$23,'str.3'!$A$30,'str.3'!$A$33)</c:f>
              <c:strCache>
                <c:ptCount val="6"/>
                <c:pt idx="0">
                  <c:v>Spotřeba materiálu /úč. 501/</c:v>
                </c:pt>
                <c:pt idx="1">
                  <c:v>Spotřeba energie /úč. 502/</c:v>
                </c:pt>
                <c:pt idx="2">
                  <c:v>Služby /sesk.úč. 51/</c:v>
                </c:pt>
                <c:pt idx="3">
                  <c:v>Osobní náklady /sesk.úč. 52/</c:v>
                </c:pt>
                <c:pt idx="4">
                  <c:v>Odpisy, prodaný majetek /sesk.úč. 55/</c:v>
                </c:pt>
                <c:pt idx="5">
                  <c:v>Náklady celkem</c:v>
                </c:pt>
              </c:strCache>
            </c:strRef>
          </c:cat>
          <c:val>
            <c:numRef>
              <c:f>('str.3'!$J$16,'str.3'!$J$17,'str.3'!$J$20,'str.3'!$J$23,'str.3'!$J$30,'str.3'!$J$33)</c:f>
              <c:numCache>
                <c:ptCount val="6"/>
                <c:pt idx="0">
                  <c:v>1.2024107850911974</c:v>
                </c:pt>
                <c:pt idx="1">
                  <c:v>0.7798999999999999</c:v>
                </c:pt>
                <c:pt idx="2">
                  <c:v>1.0527956989247311</c:v>
                </c:pt>
                <c:pt idx="3">
                  <c:v>1.0022896953311844</c:v>
                </c:pt>
                <c:pt idx="4">
                  <c:v>1.0123448275862068</c:v>
                </c:pt>
                <c:pt idx="5">
                  <c:v>1.0181931642058897</c:v>
                </c:pt>
              </c:numCache>
            </c:numRef>
          </c:val>
        </c:ser>
        <c:axId val="57436476"/>
        <c:axId val="47166237"/>
      </c:bar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7166237"/>
        <c:crosses val="autoZero"/>
        <c:auto val="1"/>
        <c:lblOffset val="100"/>
        <c:noMultiLvlLbl val="0"/>
      </c:catAx>
      <c:valAx>
        <c:axId val="47166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743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Přehled plnění výnosů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55"/>
          <c:w val="0.948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'str.4'!$J$4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('str.4'!$A$7,'str.4'!$A$10,'str.4'!$A$14,'str.4'!$A$15)</c:f>
              <c:strCache/>
            </c:strRef>
          </c:cat>
          <c:val>
            <c:numRef>
              <c:f>('str.4'!$J$7,'str.4'!$J$10,'str.4'!$J$14,'str.4'!$J$15)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842950"/>
        <c:axId val="62368823"/>
      </c:bar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368823"/>
        <c:crosses val="autoZero"/>
        <c:auto val="1"/>
        <c:lblOffset val="100"/>
        <c:noMultiLvlLbl val="0"/>
      </c:catAx>
      <c:valAx>
        <c:axId val="62368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184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Přehled plnění výnosů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0825"/>
          <c:w val="0.9477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'str.4'!$J$4</c:f>
              <c:strCache>
                <c:ptCount val="1"/>
                <c:pt idx="0">
                  <c:v>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('str.4'!$A$16,'str.4'!$A$17,'str.4'!$A$20,'str.4'!$A$23,'str.4'!$A$30,'str.4'!$A$33)</c:f>
              <c:strCache/>
            </c:strRef>
          </c:cat>
          <c:val>
            <c:numRef>
              <c:f>('str.4'!$J$16,'str.4'!$J$17,'str.4'!$J$20,'str.4'!$J$23,'str.4'!$J$30,'str.4'!$J$33)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4448496"/>
        <c:axId val="18709873"/>
      </c:barChart>
      <c:catAx>
        <c:axId val="2444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8709873"/>
        <c:crosses val="autoZero"/>
        <c:auto val="1"/>
        <c:lblOffset val="100"/>
        <c:noMultiLvlLbl val="0"/>
      </c:catAx>
      <c:valAx>
        <c:axId val="18709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4448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6</xdr:col>
      <xdr:colOff>647700</xdr:colOff>
      <xdr:row>37</xdr:row>
      <xdr:rowOff>0</xdr:rowOff>
    </xdr:to>
    <xdr:graphicFrame>
      <xdr:nvGraphicFramePr>
        <xdr:cNvPr id="1" name="Chart 3"/>
        <xdr:cNvGraphicFramePr/>
      </xdr:nvGraphicFramePr>
      <xdr:xfrm>
        <a:off x="9525" y="70294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9525</xdr:rowOff>
    </xdr:from>
    <xdr:to>
      <xdr:col>4</xdr:col>
      <xdr:colOff>66675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38100" y="6210300"/>
        <a:ext cx="4400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36</xdr:row>
      <xdr:rowOff>0</xdr:rowOff>
    </xdr:from>
    <xdr:to>
      <xdr:col>9</xdr:col>
      <xdr:colOff>685800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4467225" y="6200775"/>
        <a:ext cx="42005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85725</xdr:rowOff>
    </xdr:from>
    <xdr:to>
      <xdr:col>3</xdr:col>
      <xdr:colOff>695325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19050" y="6134100"/>
        <a:ext cx="43053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733425</xdr:colOff>
      <xdr:row>34</xdr:row>
      <xdr:rowOff>85725</xdr:rowOff>
    </xdr:from>
    <xdr:to>
      <xdr:col>9</xdr:col>
      <xdr:colOff>685800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4362450" y="6134100"/>
        <a:ext cx="42672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L17" sqref="L17"/>
    </sheetView>
  </sheetViews>
  <sheetFormatPr defaultColWidth="9.00390625" defaultRowHeight="12.75"/>
  <cols>
    <col min="1" max="1" width="28.125" style="1" customWidth="1"/>
    <col min="2" max="2" width="9.125" style="2" customWidth="1"/>
    <col min="3" max="3" width="8.875" style="2" customWidth="1"/>
    <col min="4" max="4" width="9.375" style="2" customWidth="1"/>
    <col min="5" max="5" width="9.25390625" style="2" customWidth="1"/>
    <col min="6" max="7" width="8.875" style="2" customWidth="1"/>
    <col min="8" max="8" width="8.625" style="2" customWidth="1"/>
    <col min="9" max="9" width="7.875" style="1" customWidth="1"/>
    <col min="10" max="11" width="9.125" style="1" customWidth="1"/>
  </cols>
  <sheetData>
    <row r="1" spans="8:11" ht="12.75">
      <c r="H1" s="3" t="s">
        <v>132</v>
      </c>
      <c r="J1"/>
      <c r="K1"/>
    </row>
    <row r="2" spans="1:11" ht="16.5" thickBot="1">
      <c r="A2" s="4"/>
      <c r="B2" s="5"/>
      <c r="C2" s="5"/>
      <c r="D2" s="5"/>
      <c r="E2" s="5"/>
      <c r="F2" s="5"/>
      <c r="G2" s="5"/>
      <c r="H2" s="6" t="s">
        <v>131</v>
      </c>
      <c r="J2"/>
      <c r="K2"/>
    </row>
    <row r="3" spans="1:11" ht="39.75" customHeight="1" thickBot="1">
      <c r="A3" s="279" t="s">
        <v>0</v>
      </c>
      <c r="B3" s="278" t="s">
        <v>1</v>
      </c>
      <c r="C3" s="262"/>
      <c r="D3" s="262"/>
      <c r="E3" s="262"/>
      <c r="F3" s="262"/>
      <c r="G3" s="262"/>
      <c r="H3" s="262"/>
      <c r="I3" s="262"/>
      <c r="J3" s="256"/>
      <c r="K3"/>
    </row>
    <row r="4" spans="1:11" ht="12.75" customHeight="1" thickBot="1">
      <c r="A4" s="282"/>
      <c r="B4" s="7" t="s">
        <v>87</v>
      </c>
      <c r="C4" s="8"/>
      <c r="D4" s="9"/>
      <c r="E4" s="7" t="s">
        <v>46</v>
      </c>
      <c r="F4" s="8"/>
      <c r="G4" s="9"/>
      <c r="H4" s="276" t="s">
        <v>3</v>
      </c>
      <c r="I4" s="277"/>
      <c r="J4" s="256"/>
      <c r="K4"/>
    </row>
    <row r="5" spans="1:11" ht="12.75" customHeight="1">
      <c r="A5" s="282"/>
      <c r="B5" s="10" t="s">
        <v>4</v>
      </c>
      <c r="C5" s="11" t="s">
        <v>5</v>
      </c>
      <c r="D5" s="12" t="s">
        <v>6</v>
      </c>
      <c r="E5" s="10" t="s">
        <v>4</v>
      </c>
      <c r="F5" s="11" t="s">
        <v>5</v>
      </c>
      <c r="G5" s="12" t="s">
        <v>6</v>
      </c>
      <c r="H5" s="13" t="s">
        <v>7</v>
      </c>
      <c r="I5" s="14" t="s">
        <v>8</v>
      </c>
      <c r="J5" s="15" t="s">
        <v>6</v>
      </c>
      <c r="K5"/>
    </row>
    <row r="6" spans="1:11" ht="13.5" customHeight="1" thickBot="1">
      <c r="A6" s="283"/>
      <c r="B6" s="16" t="s">
        <v>9</v>
      </c>
      <c r="C6" s="17" t="s">
        <v>9</v>
      </c>
      <c r="D6" s="18"/>
      <c r="E6" s="16" t="s">
        <v>9</v>
      </c>
      <c r="F6" s="17" t="s">
        <v>9</v>
      </c>
      <c r="G6" s="18"/>
      <c r="H6" s="19" t="s">
        <v>10</v>
      </c>
      <c r="I6" s="17" t="s">
        <v>10</v>
      </c>
      <c r="J6" s="18" t="s">
        <v>10</v>
      </c>
      <c r="K6"/>
    </row>
    <row r="7" spans="1:11" ht="12.75">
      <c r="A7" s="20" t="s">
        <v>11</v>
      </c>
      <c r="B7" s="21"/>
      <c r="C7" s="22"/>
      <c r="D7" s="23"/>
      <c r="E7" s="21"/>
      <c r="F7" s="22"/>
      <c r="G7" s="23"/>
      <c r="H7" s="241">
        <f aca="true" t="shared" si="0" ref="H7:H35">+IF(B7&lt;&gt;0,E7/B7,"")</f>
      </c>
      <c r="I7" s="242">
        <f aca="true" t="shared" si="1" ref="I7:I35">+IF(C7&lt;&gt;0,F7/C7,"")</f>
      </c>
      <c r="J7" s="243">
        <f aca="true" t="shared" si="2" ref="J7:J35">+IF(D7&lt;&gt;0,G7/D7,"")</f>
      </c>
      <c r="K7"/>
    </row>
    <row r="8" spans="1:11" ht="12.75">
      <c r="A8" s="24" t="s">
        <v>12</v>
      </c>
      <c r="B8" s="25">
        <v>14055</v>
      </c>
      <c r="C8" s="26"/>
      <c r="D8" s="23">
        <f aca="true" t="shared" si="3" ref="D8:D15">SUM(B8:C8)</f>
        <v>14055</v>
      </c>
      <c r="E8" s="25">
        <v>13467.69</v>
      </c>
      <c r="F8" s="26"/>
      <c r="G8" s="23">
        <f aca="true" t="shared" si="4" ref="G8:G15">SUM(E8:F8)</f>
        <v>13467.69</v>
      </c>
      <c r="H8" s="241">
        <f t="shared" si="0"/>
        <v>0.958213447171825</v>
      </c>
      <c r="I8" s="242">
        <f t="shared" si="1"/>
      </c>
      <c r="J8" s="243">
        <f t="shared" si="2"/>
        <v>0.958213447171825</v>
      </c>
      <c r="K8"/>
    </row>
    <row r="9" spans="1:11" ht="12.75">
      <c r="A9" s="24" t="s">
        <v>13</v>
      </c>
      <c r="B9" s="25">
        <v>0</v>
      </c>
      <c r="C9" s="26"/>
      <c r="D9" s="23">
        <f t="shared" si="3"/>
        <v>0</v>
      </c>
      <c r="E9" s="25"/>
      <c r="F9" s="26"/>
      <c r="G9" s="23">
        <f t="shared" si="4"/>
        <v>0</v>
      </c>
      <c r="H9" s="241">
        <f t="shared" si="0"/>
      </c>
      <c r="I9" s="242">
        <f t="shared" si="1"/>
      </c>
      <c r="J9" s="243">
        <f t="shared" si="2"/>
      </c>
      <c r="K9"/>
    </row>
    <row r="10" spans="1:11" ht="12.75">
      <c r="A10" s="24" t="s">
        <v>14</v>
      </c>
      <c r="B10" s="25">
        <v>0</v>
      </c>
      <c r="C10" s="26"/>
      <c r="D10" s="23">
        <f t="shared" si="3"/>
        <v>0</v>
      </c>
      <c r="E10" s="25"/>
      <c r="F10" s="26"/>
      <c r="G10" s="23">
        <f t="shared" si="4"/>
        <v>0</v>
      </c>
      <c r="H10" s="241">
        <f t="shared" si="0"/>
      </c>
      <c r="I10" s="242">
        <f t="shared" si="1"/>
      </c>
      <c r="J10" s="243">
        <f t="shared" si="2"/>
      </c>
      <c r="K10"/>
    </row>
    <row r="11" spans="1:11" ht="12.75">
      <c r="A11" s="24" t="s">
        <v>15</v>
      </c>
      <c r="B11" s="25">
        <v>5</v>
      </c>
      <c r="C11" s="26"/>
      <c r="D11" s="23">
        <f t="shared" si="3"/>
        <v>5</v>
      </c>
      <c r="E11" s="25">
        <f>1.14+293.61</f>
        <v>294.75</v>
      </c>
      <c r="F11" s="26"/>
      <c r="G11" s="23">
        <f t="shared" si="4"/>
        <v>294.75</v>
      </c>
      <c r="H11" s="241">
        <f t="shared" si="0"/>
        <v>58.95</v>
      </c>
      <c r="I11" s="242">
        <f t="shared" si="1"/>
      </c>
      <c r="J11" s="243">
        <f t="shared" si="2"/>
        <v>58.95</v>
      </c>
      <c r="K11"/>
    </row>
    <row r="12" spans="1:11" ht="12.75">
      <c r="A12" s="27" t="s">
        <v>16</v>
      </c>
      <c r="B12" s="25">
        <v>0</v>
      </c>
      <c r="C12" s="26"/>
      <c r="D12" s="23">
        <f t="shared" si="3"/>
        <v>0</v>
      </c>
      <c r="E12" s="25"/>
      <c r="F12" s="26"/>
      <c r="G12" s="23">
        <f t="shared" si="4"/>
        <v>0</v>
      </c>
      <c r="H12" s="241">
        <f t="shared" si="0"/>
      </c>
      <c r="I12" s="242">
        <f t="shared" si="1"/>
      </c>
      <c r="J12" s="243">
        <f t="shared" si="2"/>
      </c>
      <c r="K12"/>
    </row>
    <row r="13" spans="1:11" ht="12.75">
      <c r="A13" s="27" t="s">
        <v>17</v>
      </c>
      <c r="B13" s="25">
        <v>0</v>
      </c>
      <c r="C13" s="26"/>
      <c r="D13" s="23">
        <f t="shared" si="3"/>
        <v>0</v>
      </c>
      <c r="E13" s="25"/>
      <c r="F13" s="26"/>
      <c r="G13" s="23">
        <f t="shared" si="4"/>
        <v>0</v>
      </c>
      <c r="H13" s="241">
        <f t="shared" si="0"/>
      </c>
      <c r="I13" s="242">
        <f t="shared" si="1"/>
      </c>
      <c r="J13" s="243">
        <f t="shared" si="2"/>
      </c>
      <c r="K13"/>
    </row>
    <row r="14" spans="1:11" ht="19.5">
      <c r="A14" s="27" t="s">
        <v>18</v>
      </c>
      <c r="B14" s="25">
        <v>0</v>
      </c>
      <c r="C14" s="26"/>
      <c r="D14" s="23">
        <f t="shared" si="3"/>
        <v>0</v>
      </c>
      <c r="E14" s="25"/>
      <c r="F14" s="26"/>
      <c r="G14" s="23">
        <f t="shared" si="4"/>
        <v>0</v>
      </c>
      <c r="H14" s="241">
        <f t="shared" si="0"/>
      </c>
      <c r="I14" s="242">
        <f t="shared" si="1"/>
      </c>
      <c r="J14" s="243">
        <f t="shared" si="2"/>
      </c>
      <c r="K14"/>
    </row>
    <row r="15" spans="1:11" ht="13.5" thickBot="1">
      <c r="A15" s="28" t="s">
        <v>19</v>
      </c>
      <c r="B15" s="29">
        <v>17200</v>
      </c>
      <c r="C15" s="30"/>
      <c r="D15" s="23">
        <f t="shared" si="3"/>
        <v>17200</v>
      </c>
      <c r="E15" s="29">
        <v>17200</v>
      </c>
      <c r="F15" s="30"/>
      <c r="G15" s="23">
        <f t="shared" si="4"/>
        <v>17200</v>
      </c>
      <c r="H15" s="244">
        <f t="shared" si="0"/>
        <v>1</v>
      </c>
      <c r="I15" s="245">
        <f t="shared" si="1"/>
      </c>
      <c r="J15" s="246">
        <f t="shared" si="2"/>
        <v>1</v>
      </c>
      <c r="K15"/>
    </row>
    <row r="16" spans="1:11" ht="20.25" customHeight="1" thickBot="1">
      <c r="A16" s="31" t="s">
        <v>20</v>
      </c>
      <c r="B16" s="33">
        <f aca="true" t="shared" si="5" ref="B16:G16">SUM(B7+B8+B9+B10+B11+B13+B15)</f>
        <v>31260</v>
      </c>
      <c r="C16" s="33">
        <f t="shared" si="5"/>
        <v>0</v>
      </c>
      <c r="D16" s="91">
        <f t="shared" si="5"/>
        <v>31260</v>
      </c>
      <c r="E16" s="32">
        <f t="shared" si="5"/>
        <v>30962.440000000002</v>
      </c>
      <c r="F16" s="33">
        <f t="shared" si="5"/>
        <v>0</v>
      </c>
      <c r="G16" s="34">
        <f t="shared" si="5"/>
        <v>30962.440000000002</v>
      </c>
      <c r="H16" s="247">
        <f t="shared" si="0"/>
        <v>0.9904811260396674</v>
      </c>
      <c r="I16" s="248">
        <f t="shared" si="1"/>
      </c>
      <c r="J16" s="249">
        <f t="shared" si="2"/>
        <v>0.9904811260396674</v>
      </c>
      <c r="K16"/>
    </row>
    <row r="17" spans="1:11" ht="12.75">
      <c r="A17" s="38" t="s">
        <v>21</v>
      </c>
      <c r="B17" s="21">
        <v>1800</v>
      </c>
      <c r="C17" s="22"/>
      <c r="D17" s="23">
        <f aca="true" t="shared" si="6" ref="D17:D34">SUM(B17:C17)</f>
        <v>1800</v>
      </c>
      <c r="E17" s="21">
        <v>1683.34</v>
      </c>
      <c r="F17" s="22"/>
      <c r="G17" s="23">
        <f aca="true" t="shared" si="7" ref="G17:G34">SUM(E17:F17)</f>
        <v>1683.34</v>
      </c>
      <c r="H17" s="250">
        <f t="shared" si="0"/>
        <v>0.9351888888888888</v>
      </c>
      <c r="I17" s="251">
        <f t="shared" si="1"/>
      </c>
      <c r="J17" s="252">
        <f t="shared" si="2"/>
        <v>0.9351888888888888</v>
      </c>
      <c r="K17"/>
    </row>
    <row r="18" spans="1:11" ht="19.5">
      <c r="A18" s="27" t="s">
        <v>22</v>
      </c>
      <c r="B18" s="21">
        <v>50</v>
      </c>
      <c r="C18" s="22"/>
      <c r="D18" s="23">
        <f t="shared" si="6"/>
        <v>50</v>
      </c>
      <c r="E18" s="39"/>
      <c r="F18" s="22"/>
      <c r="G18" s="23">
        <f t="shared" si="7"/>
        <v>0</v>
      </c>
      <c r="H18" s="241">
        <f t="shared" si="0"/>
        <v>0</v>
      </c>
      <c r="I18" s="242">
        <f t="shared" si="1"/>
      </c>
      <c r="J18" s="243">
        <f t="shared" si="2"/>
        <v>0</v>
      </c>
      <c r="K18"/>
    </row>
    <row r="19" spans="1:11" ht="12.75">
      <c r="A19" s="24" t="s">
        <v>23</v>
      </c>
      <c r="B19" s="40">
        <v>390</v>
      </c>
      <c r="C19" s="26"/>
      <c r="D19" s="23">
        <f t="shared" si="6"/>
        <v>390</v>
      </c>
      <c r="E19" s="40">
        <v>481.71</v>
      </c>
      <c r="F19" s="26"/>
      <c r="G19" s="23">
        <f t="shared" si="7"/>
        <v>481.71</v>
      </c>
      <c r="H19" s="241">
        <f t="shared" si="0"/>
        <v>1.235153846153846</v>
      </c>
      <c r="I19" s="242">
        <f t="shared" si="1"/>
      </c>
      <c r="J19" s="243">
        <f t="shared" si="2"/>
        <v>1.235153846153846</v>
      </c>
      <c r="K19"/>
    </row>
    <row r="20" spans="1:11" ht="12.75">
      <c r="A20" s="27" t="s">
        <v>24</v>
      </c>
      <c r="B20" s="25">
        <v>0</v>
      </c>
      <c r="C20" s="26"/>
      <c r="D20" s="23">
        <f t="shared" si="6"/>
        <v>0</v>
      </c>
      <c r="E20" s="25"/>
      <c r="F20" s="26"/>
      <c r="G20" s="23">
        <f t="shared" si="7"/>
        <v>0</v>
      </c>
      <c r="H20" s="241">
        <f t="shared" si="0"/>
      </c>
      <c r="I20" s="242">
        <f t="shared" si="1"/>
      </c>
      <c r="J20" s="243">
        <f t="shared" si="2"/>
      </c>
      <c r="K20"/>
    </row>
    <row r="21" spans="1:11" ht="12.75">
      <c r="A21" s="24" t="s">
        <v>25</v>
      </c>
      <c r="B21" s="25">
        <v>0</v>
      </c>
      <c r="C21" s="26"/>
      <c r="D21" s="23">
        <f t="shared" si="6"/>
        <v>0</v>
      </c>
      <c r="E21" s="25"/>
      <c r="F21" s="26"/>
      <c r="G21" s="23">
        <f t="shared" si="7"/>
        <v>0</v>
      </c>
      <c r="H21" s="241">
        <f t="shared" si="0"/>
      </c>
      <c r="I21" s="242">
        <f t="shared" si="1"/>
      </c>
      <c r="J21" s="243">
        <f t="shared" si="2"/>
      </c>
      <c r="K21"/>
    </row>
    <row r="22" spans="1:11" ht="12.75">
      <c r="A22" s="24" t="s">
        <v>26</v>
      </c>
      <c r="B22" s="25">
        <v>1610</v>
      </c>
      <c r="C22" s="26"/>
      <c r="D22" s="23">
        <f t="shared" si="6"/>
        <v>1610</v>
      </c>
      <c r="E22" s="25">
        <f>644.29+51.52+1.08+1417.68</f>
        <v>2114.57</v>
      </c>
      <c r="F22" s="26"/>
      <c r="G22" s="23">
        <f t="shared" si="7"/>
        <v>2114.57</v>
      </c>
      <c r="H22" s="241">
        <f t="shared" si="0"/>
        <v>1.3133975155279505</v>
      </c>
      <c r="I22" s="242">
        <f t="shared" si="1"/>
      </c>
      <c r="J22" s="243">
        <f t="shared" si="2"/>
        <v>1.3133975155279505</v>
      </c>
      <c r="K22"/>
    </row>
    <row r="23" spans="1:11" ht="12.75">
      <c r="A23" s="27" t="s">
        <v>27</v>
      </c>
      <c r="B23" s="41">
        <v>360</v>
      </c>
      <c r="C23" s="26"/>
      <c r="D23" s="23">
        <f t="shared" si="6"/>
        <v>360</v>
      </c>
      <c r="E23" s="41">
        <v>644.29</v>
      </c>
      <c r="F23" s="26"/>
      <c r="G23" s="23">
        <f t="shared" si="7"/>
        <v>644.29</v>
      </c>
      <c r="H23" s="241">
        <f t="shared" si="0"/>
        <v>1.7896944444444443</v>
      </c>
      <c r="I23" s="242">
        <f t="shared" si="1"/>
      </c>
      <c r="J23" s="243">
        <f t="shared" si="2"/>
        <v>1.7896944444444443</v>
      </c>
      <c r="K23"/>
    </row>
    <row r="24" spans="1:11" ht="12.75">
      <c r="A24" s="24" t="s">
        <v>28</v>
      </c>
      <c r="B24" s="41">
        <v>1200</v>
      </c>
      <c r="C24" s="26"/>
      <c r="D24" s="23">
        <f t="shared" si="6"/>
        <v>1200</v>
      </c>
      <c r="E24" s="41">
        <v>1417.68</v>
      </c>
      <c r="F24" s="26"/>
      <c r="G24" s="23">
        <f t="shared" si="7"/>
        <v>1417.68</v>
      </c>
      <c r="H24" s="241">
        <f t="shared" si="0"/>
        <v>1.1814</v>
      </c>
      <c r="I24" s="242">
        <f t="shared" si="1"/>
      </c>
      <c r="J24" s="243">
        <f t="shared" si="2"/>
        <v>1.1814</v>
      </c>
      <c r="K24"/>
    </row>
    <row r="25" spans="1:11" ht="12.75">
      <c r="A25" s="42" t="s">
        <v>29</v>
      </c>
      <c r="B25" s="40">
        <v>25064</v>
      </c>
      <c r="C25" s="26"/>
      <c r="D25" s="23">
        <f t="shared" si="6"/>
        <v>25064</v>
      </c>
      <c r="E25" s="40">
        <f>17969.47+6262.48+338.54</f>
        <v>24570.49</v>
      </c>
      <c r="F25" s="26"/>
      <c r="G25" s="23">
        <f t="shared" si="7"/>
        <v>24570.49</v>
      </c>
      <c r="H25" s="241">
        <f t="shared" si="0"/>
        <v>0.980310006383658</v>
      </c>
      <c r="I25" s="242">
        <f t="shared" si="1"/>
      </c>
      <c r="J25" s="243">
        <f t="shared" si="2"/>
        <v>0.980310006383658</v>
      </c>
      <c r="K25"/>
    </row>
    <row r="26" spans="1:11" ht="12.75">
      <c r="A26" s="27" t="s">
        <v>30</v>
      </c>
      <c r="B26" s="43">
        <v>18295</v>
      </c>
      <c r="C26" s="44"/>
      <c r="D26" s="23">
        <f t="shared" si="6"/>
        <v>18295</v>
      </c>
      <c r="E26" s="43">
        <v>17969.47</v>
      </c>
      <c r="F26" s="44"/>
      <c r="G26" s="23">
        <f t="shared" si="7"/>
        <v>17969.47</v>
      </c>
      <c r="H26" s="241">
        <f t="shared" si="0"/>
        <v>0.982206613828915</v>
      </c>
      <c r="I26" s="242">
        <f t="shared" si="1"/>
      </c>
      <c r="J26" s="243">
        <f t="shared" si="2"/>
        <v>0.982206613828915</v>
      </c>
      <c r="K26"/>
    </row>
    <row r="27" spans="1:11" ht="12.75">
      <c r="A27" s="42" t="s">
        <v>31</v>
      </c>
      <c r="B27" s="40">
        <v>17445</v>
      </c>
      <c r="C27" s="26"/>
      <c r="D27" s="23">
        <f t="shared" si="6"/>
        <v>17445</v>
      </c>
      <c r="E27" s="43"/>
      <c r="F27" s="26"/>
      <c r="G27" s="23">
        <f t="shared" si="7"/>
        <v>0</v>
      </c>
      <c r="H27" s="241">
        <f t="shared" si="0"/>
        <v>0</v>
      </c>
      <c r="I27" s="242">
        <f t="shared" si="1"/>
      </c>
      <c r="J27" s="243">
        <f t="shared" si="2"/>
        <v>0</v>
      </c>
      <c r="K27"/>
    </row>
    <row r="28" spans="1:11" ht="12.75">
      <c r="A28" s="27" t="s">
        <v>32</v>
      </c>
      <c r="B28" s="40">
        <v>850</v>
      </c>
      <c r="C28" s="26"/>
      <c r="D28" s="23">
        <f t="shared" si="6"/>
        <v>850</v>
      </c>
      <c r="E28" s="43"/>
      <c r="F28" s="26"/>
      <c r="G28" s="23">
        <f t="shared" si="7"/>
        <v>0</v>
      </c>
      <c r="H28" s="241">
        <f t="shared" si="0"/>
        <v>0</v>
      </c>
      <c r="I28" s="242">
        <f t="shared" si="1"/>
      </c>
      <c r="J28" s="243">
        <f t="shared" si="2"/>
        <v>0</v>
      </c>
      <c r="K28"/>
    </row>
    <row r="29" spans="1:11" ht="12.75">
      <c r="A29" s="27" t="s">
        <v>33</v>
      </c>
      <c r="B29" s="40">
        <v>6394</v>
      </c>
      <c r="C29" s="26"/>
      <c r="D29" s="23">
        <f t="shared" si="6"/>
        <v>6394</v>
      </c>
      <c r="E29" s="40">
        <v>6262.48</v>
      </c>
      <c r="F29" s="26"/>
      <c r="G29" s="23">
        <f t="shared" si="7"/>
        <v>6262.48</v>
      </c>
      <c r="H29" s="241">
        <f t="shared" si="0"/>
        <v>0.9794307162965279</v>
      </c>
      <c r="I29" s="242">
        <f t="shared" si="1"/>
      </c>
      <c r="J29" s="243">
        <f t="shared" si="2"/>
        <v>0.9794307162965279</v>
      </c>
      <c r="K29"/>
    </row>
    <row r="30" spans="1:11" ht="12.75">
      <c r="A30" s="42" t="s">
        <v>34</v>
      </c>
      <c r="B30" s="25">
        <v>0</v>
      </c>
      <c r="C30" s="26"/>
      <c r="D30" s="23">
        <f t="shared" si="6"/>
        <v>0</v>
      </c>
      <c r="E30" s="25">
        <v>0</v>
      </c>
      <c r="F30" s="26"/>
      <c r="G30" s="23">
        <f t="shared" si="7"/>
        <v>0</v>
      </c>
      <c r="H30" s="241">
        <f t="shared" si="0"/>
      </c>
      <c r="I30" s="242">
        <f t="shared" si="1"/>
      </c>
      <c r="J30" s="243">
        <f t="shared" si="2"/>
      </c>
      <c r="K30"/>
    </row>
    <row r="31" spans="1:11" ht="12.75">
      <c r="A31" s="42" t="s">
        <v>35</v>
      </c>
      <c r="B31" s="25">
        <v>500</v>
      </c>
      <c r="C31" s="26"/>
      <c r="D31" s="23">
        <f t="shared" si="6"/>
        <v>500</v>
      </c>
      <c r="E31" s="25">
        <v>459.53</v>
      </c>
      <c r="F31" s="26"/>
      <c r="G31" s="23">
        <f t="shared" si="7"/>
        <v>459.53</v>
      </c>
      <c r="H31" s="241">
        <f t="shared" si="0"/>
        <v>0.91906</v>
      </c>
      <c r="I31" s="242">
        <f t="shared" si="1"/>
      </c>
      <c r="J31" s="243">
        <f t="shared" si="2"/>
        <v>0.91906</v>
      </c>
      <c r="K31"/>
    </row>
    <row r="32" spans="1:11" ht="12.75">
      <c r="A32" s="27" t="s">
        <v>36</v>
      </c>
      <c r="B32" s="41">
        <v>1896</v>
      </c>
      <c r="C32" s="26"/>
      <c r="D32" s="23">
        <f t="shared" si="6"/>
        <v>1896</v>
      </c>
      <c r="E32" s="41">
        <v>1652.8</v>
      </c>
      <c r="F32" s="26"/>
      <c r="G32" s="23">
        <f t="shared" si="7"/>
        <v>1652.8</v>
      </c>
      <c r="H32" s="241">
        <f t="shared" si="0"/>
        <v>0.8717299578059071</v>
      </c>
      <c r="I32" s="242">
        <f t="shared" si="1"/>
      </c>
      <c r="J32" s="243">
        <f t="shared" si="2"/>
        <v>0.8717299578059071</v>
      </c>
      <c r="K32"/>
    </row>
    <row r="33" spans="1:11" ht="19.5">
      <c r="A33" s="27" t="s">
        <v>37</v>
      </c>
      <c r="B33" s="41">
        <v>1896</v>
      </c>
      <c r="C33" s="26"/>
      <c r="D33" s="23">
        <f t="shared" si="6"/>
        <v>1896</v>
      </c>
      <c r="E33" s="41">
        <v>1652.8</v>
      </c>
      <c r="F33" s="26"/>
      <c r="G33" s="23">
        <f t="shared" si="7"/>
        <v>1652.8</v>
      </c>
      <c r="H33" s="241">
        <f t="shared" si="0"/>
        <v>0.8717299578059071</v>
      </c>
      <c r="I33" s="242">
        <f t="shared" si="1"/>
      </c>
      <c r="J33" s="243">
        <f t="shared" si="2"/>
        <v>0.8717299578059071</v>
      </c>
      <c r="K33"/>
    </row>
    <row r="34" spans="1:11" ht="13.5" thickBot="1">
      <c r="A34" s="45" t="s">
        <v>38</v>
      </c>
      <c r="B34" s="46">
        <v>0</v>
      </c>
      <c r="C34" s="30"/>
      <c r="D34" s="23">
        <f t="shared" si="6"/>
        <v>0</v>
      </c>
      <c r="E34" s="46"/>
      <c r="F34" s="30"/>
      <c r="G34" s="23">
        <f t="shared" si="7"/>
        <v>0</v>
      </c>
      <c r="H34" s="253">
        <f t="shared" si="0"/>
      </c>
      <c r="I34" s="254">
        <f t="shared" si="1"/>
      </c>
      <c r="J34" s="255">
        <f t="shared" si="2"/>
      </c>
      <c r="K34"/>
    </row>
    <row r="35" spans="1:11" ht="23.25" customHeight="1" thickBot="1">
      <c r="A35" s="31" t="s">
        <v>39</v>
      </c>
      <c r="B35" s="33">
        <f aca="true" t="shared" si="8" ref="B35:G35">SUM(B17+B19+B20+B21+B22+B25+B30+B31+B32+B34)</f>
        <v>31260</v>
      </c>
      <c r="C35" s="33">
        <f t="shared" si="8"/>
        <v>0</v>
      </c>
      <c r="D35" s="91">
        <f t="shared" si="8"/>
        <v>31260</v>
      </c>
      <c r="E35" s="32">
        <f t="shared" si="8"/>
        <v>30962.44</v>
      </c>
      <c r="F35" s="33">
        <f t="shared" si="8"/>
        <v>0</v>
      </c>
      <c r="G35" s="34">
        <f t="shared" si="8"/>
        <v>30962.44</v>
      </c>
      <c r="H35" s="47">
        <f t="shared" si="0"/>
        <v>0.9904811260396673</v>
      </c>
      <c r="I35" s="48">
        <f t="shared" si="1"/>
      </c>
      <c r="J35" s="49">
        <f t="shared" si="2"/>
        <v>0.9904811260396673</v>
      </c>
      <c r="K35"/>
    </row>
    <row r="36" spans="1:11" ht="17.25" customHeight="1" thickBot="1">
      <c r="A36" s="31" t="s">
        <v>40</v>
      </c>
      <c r="B36" s="257">
        <f>+D16-D35</f>
        <v>0</v>
      </c>
      <c r="C36" s="274"/>
      <c r="D36" s="275"/>
      <c r="E36" s="257">
        <f>+G16-G35</f>
        <v>0</v>
      </c>
      <c r="F36" s="274"/>
      <c r="G36" s="275"/>
      <c r="H36"/>
      <c r="I36"/>
      <c r="J36"/>
      <c r="K36"/>
    </row>
    <row r="37" spans="1:7" ht="18.75" customHeight="1" thickBot="1">
      <c r="A37" s="31" t="s">
        <v>109</v>
      </c>
      <c r="B37" s="257">
        <v>-12490</v>
      </c>
      <c r="C37" s="274"/>
      <c r="D37" s="275"/>
      <c r="E37" s="257">
        <v>0</v>
      </c>
      <c r="F37" s="274"/>
      <c r="G37" s="275"/>
    </row>
    <row r="38" ht="13.5" thickBot="1"/>
    <row r="39" spans="1:7" ht="13.5" thickBot="1">
      <c r="A39" s="279" t="s">
        <v>0</v>
      </c>
      <c r="B39" s="258" t="s">
        <v>113</v>
      </c>
      <c r="C39" s="259"/>
      <c r="D39" s="259"/>
      <c r="E39" s="259"/>
      <c r="F39" s="259"/>
      <c r="G39" s="260"/>
    </row>
    <row r="40" spans="1:7" ht="12.75">
      <c r="A40" s="280"/>
      <c r="B40" s="7" t="s">
        <v>87</v>
      </c>
      <c r="C40" s="8"/>
      <c r="D40" s="9"/>
      <c r="E40" s="7" t="s">
        <v>112</v>
      </c>
      <c r="F40" s="8"/>
      <c r="G40" s="9"/>
    </row>
    <row r="41" spans="1:7" ht="12.75">
      <c r="A41" s="280"/>
      <c r="B41" s="10" t="s">
        <v>4</v>
      </c>
      <c r="C41" s="11" t="s">
        <v>5</v>
      </c>
      <c r="D41" s="12" t="s">
        <v>6</v>
      </c>
      <c r="E41" s="10" t="s">
        <v>4</v>
      </c>
      <c r="F41" s="11" t="s">
        <v>5</v>
      </c>
      <c r="G41" s="12" t="s">
        <v>6</v>
      </c>
    </row>
    <row r="42" spans="1:7" ht="13.5" thickBot="1">
      <c r="A42" s="281"/>
      <c r="B42" s="16" t="s">
        <v>9</v>
      </c>
      <c r="C42" s="17" t="s">
        <v>9</v>
      </c>
      <c r="D42" s="18"/>
      <c r="E42" s="16" t="s">
        <v>9</v>
      </c>
      <c r="F42" s="17" t="s">
        <v>9</v>
      </c>
      <c r="G42" s="18"/>
    </row>
    <row r="43" spans="1:7" ht="12.75">
      <c r="A43" s="20" t="s">
        <v>11</v>
      </c>
      <c r="B43" s="21"/>
      <c r="C43" s="22"/>
      <c r="D43" s="23"/>
      <c r="E43" s="21"/>
      <c r="F43" s="22"/>
      <c r="G43" s="23"/>
    </row>
    <row r="44" spans="1:7" ht="12.75">
      <c r="A44" s="24" t="s">
        <v>12</v>
      </c>
      <c r="B44" s="25">
        <v>10266</v>
      </c>
      <c r="C44" s="26">
        <v>1700</v>
      </c>
      <c r="D44" s="23">
        <f aca="true" t="shared" si="9" ref="D44:D51">SUM(B44:C44)</f>
        <v>11966</v>
      </c>
      <c r="E44" s="25"/>
      <c r="F44" s="26"/>
      <c r="G44" s="23">
        <f aca="true" t="shared" si="10" ref="G44:G51">SUM(E44:F44)</f>
        <v>0</v>
      </c>
    </row>
    <row r="45" spans="1:7" ht="12.75">
      <c r="A45" s="24" t="s">
        <v>13</v>
      </c>
      <c r="B45" s="25">
        <v>0</v>
      </c>
      <c r="C45" s="26"/>
      <c r="D45" s="23">
        <f t="shared" si="9"/>
        <v>0</v>
      </c>
      <c r="E45" s="25"/>
      <c r="F45" s="26"/>
      <c r="G45" s="23">
        <f t="shared" si="10"/>
        <v>0</v>
      </c>
    </row>
    <row r="46" spans="1:7" ht="12.75">
      <c r="A46" s="24" t="s">
        <v>14</v>
      </c>
      <c r="B46" s="25">
        <v>0</v>
      </c>
      <c r="C46" s="26"/>
      <c r="D46" s="23">
        <f t="shared" si="9"/>
        <v>0</v>
      </c>
      <c r="E46" s="25"/>
      <c r="F46" s="26"/>
      <c r="G46" s="23">
        <f t="shared" si="10"/>
        <v>0</v>
      </c>
    </row>
    <row r="47" spans="1:7" ht="12.75">
      <c r="A47" s="24" t="s">
        <v>15</v>
      </c>
      <c r="B47" s="25">
        <v>190</v>
      </c>
      <c r="C47" s="26"/>
      <c r="D47" s="23">
        <f t="shared" si="9"/>
        <v>190</v>
      </c>
      <c r="E47" s="25"/>
      <c r="F47" s="26"/>
      <c r="G47" s="23">
        <f t="shared" si="10"/>
        <v>0</v>
      </c>
    </row>
    <row r="48" spans="1:7" ht="12.75">
      <c r="A48" s="27" t="s">
        <v>16</v>
      </c>
      <c r="B48" s="25">
        <v>137</v>
      </c>
      <c r="C48" s="26"/>
      <c r="D48" s="23">
        <f t="shared" si="9"/>
        <v>137</v>
      </c>
      <c r="E48" s="25"/>
      <c r="F48" s="26"/>
      <c r="G48" s="23">
        <f t="shared" si="10"/>
        <v>0</v>
      </c>
    </row>
    <row r="49" spans="1:7" ht="12.75">
      <c r="A49" s="27" t="s">
        <v>17</v>
      </c>
      <c r="B49" s="25">
        <v>20</v>
      </c>
      <c r="C49" s="26"/>
      <c r="D49" s="23">
        <f t="shared" si="9"/>
        <v>20</v>
      </c>
      <c r="E49" s="25"/>
      <c r="F49" s="26"/>
      <c r="G49" s="23">
        <f t="shared" si="10"/>
        <v>0</v>
      </c>
    </row>
    <row r="50" spans="1:7" ht="19.5">
      <c r="A50" s="27" t="s">
        <v>18</v>
      </c>
      <c r="B50" s="25">
        <v>20</v>
      </c>
      <c r="C50" s="26"/>
      <c r="D50" s="23">
        <f t="shared" si="9"/>
        <v>20</v>
      </c>
      <c r="E50" s="25"/>
      <c r="F50" s="26"/>
      <c r="G50" s="23">
        <f t="shared" si="10"/>
        <v>0</v>
      </c>
    </row>
    <row r="51" spans="1:7" ht="13.5" thickBot="1">
      <c r="A51" s="28" t="s">
        <v>19</v>
      </c>
      <c r="B51" s="29">
        <v>16560</v>
      </c>
      <c r="C51" s="30"/>
      <c r="D51" s="23">
        <f t="shared" si="9"/>
        <v>16560</v>
      </c>
      <c r="E51" s="29"/>
      <c r="F51" s="30"/>
      <c r="G51" s="23">
        <f t="shared" si="10"/>
        <v>0</v>
      </c>
    </row>
    <row r="52" spans="1:7" ht="13.5" thickBot="1">
      <c r="A52" s="31" t="s">
        <v>20</v>
      </c>
      <c r="B52" s="33">
        <f aca="true" t="shared" si="11" ref="B52:G52">SUM(B43+B44+B45+B46+B47+B49+B51)</f>
        <v>27036</v>
      </c>
      <c r="C52" s="33">
        <f t="shared" si="11"/>
        <v>1700</v>
      </c>
      <c r="D52" s="91">
        <f t="shared" si="11"/>
        <v>28736</v>
      </c>
      <c r="E52" s="32">
        <f t="shared" si="11"/>
        <v>0</v>
      </c>
      <c r="F52" s="33">
        <f t="shared" si="11"/>
        <v>0</v>
      </c>
      <c r="G52" s="34">
        <f t="shared" si="11"/>
        <v>0</v>
      </c>
    </row>
    <row r="53" spans="1:7" ht="12.75">
      <c r="A53" s="38" t="s">
        <v>21</v>
      </c>
      <c r="B53" s="21">
        <v>1554</v>
      </c>
      <c r="C53" s="22">
        <v>42</v>
      </c>
      <c r="D53" s="23">
        <f aca="true" t="shared" si="12" ref="D53:D70">SUM(B53:C53)</f>
        <v>1596</v>
      </c>
      <c r="E53" s="21"/>
      <c r="F53" s="22"/>
      <c r="G53" s="23">
        <f aca="true" t="shared" si="13" ref="G53:G70">SUM(E53:F53)</f>
        <v>0</v>
      </c>
    </row>
    <row r="54" spans="1:7" ht="19.5">
      <c r="A54" s="27" t="s">
        <v>22</v>
      </c>
      <c r="B54" s="21">
        <v>50</v>
      </c>
      <c r="C54" s="22">
        <v>0</v>
      </c>
      <c r="D54" s="23">
        <f t="shared" si="12"/>
        <v>50</v>
      </c>
      <c r="E54" s="39"/>
      <c r="F54" s="22"/>
      <c r="G54" s="23">
        <f t="shared" si="13"/>
        <v>0</v>
      </c>
    </row>
    <row r="55" spans="1:7" ht="12.75">
      <c r="A55" s="24" t="s">
        <v>23</v>
      </c>
      <c r="B55" s="40">
        <v>225</v>
      </c>
      <c r="C55" s="26">
        <v>22</v>
      </c>
      <c r="D55" s="23">
        <f t="shared" si="12"/>
        <v>247</v>
      </c>
      <c r="E55" s="40"/>
      <c r="F55" s="26"/>
      <c r="G55" s="23">
        <f t="shared" si="13"/>
        <v>0</v>
      </c>
    </row>
    <row r="56" spans="1:7" ht="12.75">
      <c r="A56" s="27" t="s">
        <v>24</v>
      </c>
      <c r="B56" s="25">
        <v>0</v>
      </c>
      <c r="C56" s="26">
        <v>0</v>
      </c>
      <c r="D56" s="23">
        <f t="shared" si="12"/>
        <v>0</v>
      </c>
      <c r="E56" s="25"/>
      <c r="F56" s="26"/>
      <c r="G56" s="23">
        <f t="shared" si="13"/>
        <v>0</v>
      </c>
    </row>
    <row r="57" spans="1:7" ht="12.75">
      <c r="A57" s="24" t="s">
        <v>25</v>
      </c>
      <c r="B57" s="25">
        <v>0</v>
      </c>
      <c r="C57" s="26">
        <v>0</v>
      </c>
      <c r="D57" s="23">
        <f t="shared" si="12"/>
        <v>0</v>
      </c>
      <c r="E57" s="25"/>
      <c r="F57" s="26"/>
      <c r="G57" s="23">
        <f t="shared" si="13"/>
        <v>0</v>
      </c>
    </row>
    <row r="58" spans="1:7" ht="12.75">
      <c r="A58" s="24" t="s">
        <v>26</v>
      </c>
      <c r="B58" s="25">
        <v>2230</v>
      </c>
      <c r="C58" s="26">
        <v>678</v>
      </c>
      <c r="D58" s="23">
        <f t="shared" si="12"/>
        <v>2908</v>
      </c>
      <c r="E58" s="25"/>
      <c r="F58" s="26"/>
      <c r="G58" s="23">
        <f t="shared" si="13"/>
        <v>0</v>
      </c>
    </row>
    <row r="59" spans="1:7" ht="12.75">
      <c r="A59" s="27" t="s">
        <v>27</v>
      </c>
      <c r="B59" s="41">
        <v>263</v>
      </c>
      <c r="C59" s="26">
        <v>20</v>
      </c>
      <c r="D59" s="23">
        <f t="shared" si="12"/>
        <v>283</v>
      </c>
      <c r="E59" s="41"/>
      <c r="F59" s="26"/>
      <c r="G59" s="23">
        <f t="shared" si="13"/>
        <v>0</v>
      </c>
    </row>
    <row r="60" spans="1:7" ht="12.75">
      <c r="A60" s="24" t="s">
        <v>28</v>
      </c>
      <c r="B60" s="41">
        <v>1804</v>
      </c>
      <c r="C60" s="26">
        <v>658</v>
      </c>
      <c r="D60" s="23">
        <f t="shared" si="12"/>
        <v>2462</v>
      </c>
      <c r="E60" s="41"/>
      <c r="F60" s="26"/>
      <c r="G60" s="23">
        <f t="shared" si="13"/>
        <v>0</v>
      </c>
    </row>
    <row r="61" spans="1:7" ht="12.75">
      <c r="A61" s="42" t="s">
        <v>29</v>
      </c>
      <c r="B61" s="40">
        <v>21598</v>
      </c>
      <c r="C61" s="26">
        <v>439</v>
      </c>
      <c r="D61" s="23">
        <f t="shared" si="12"/>
        <v>22037</v>
      </c>
      <c r="E61" s="40"/>
      <c r="F61" s="26"/>
      <c r="G61" s="23">
        <f t="shared" si="13"/>
        <v>0</v>
      </c>
    </row>
    <row r="62" spans="1:7" ht="12.75">
      <c r="A62" s="27" t="s">
        <v>30</v>
      </c>
      <c r="B62" s="43">
        <v>15747</v>
      </c>
      <c r="C62" s="44">
        <v>329</v>
      </c>
      <c r="D62" s="23">
        <f t="shared" si="12"/>
        <v>16076</v>
      </c>
      <c r="E62" s="43"/>
      <c r="F62" s="44"/>
      <c r="G62" s="23">
        <f t="shared" si="13"/>
        <v>0</v>
      </c>
    </row>
    <row r="63" spans="1:7" ht="12.75">
      <c r="A63" s="42" t="s">
        <v>31</v>
      </c>
      <c r="B63" s="40">
        <v>14590</v>
      </c>
      <c r="C63" s="26">
        <v>60</v>
      </c>
      <c r="D63" s="23">
        <f t="shared" si="12"/>
        <v>14650</v>
      </c>
      <c r="E63" s="43"/>
      <c r="F63" s="26"/>
      <c r="G63" s="23">
        <f t="shared" si="13"/>
        <v>0</v>
      </c>
    </row>
    <row r="64" spans="1:7" ht="12.75">
      <c r="A64" s="27" t="s">
        <v>32</v>
      </c>
      <c r="B64" s="40">
        <v>1157</v>
      </c>
      <c r="C64" s="26">
        <v>263</v>
      </c>
      <c r="D64" s="23">
        <f t="shared" si="12"/>
        <v>1420</v>
      </c>
      <c r="E64" s="43"/>
      <c r="F64" s="26"/>
      <c r="G64" s="23">
        <f t="shared" si="13"/>
        <v>0</v>
      </c>
    </row>
    <row r="65" spans="1:7" ht="12.75">
      <c r="A65" s="27" t="s">
        <v>33</v>
      </c>
      <c r="B65" s="40">
        <v>5851</v>
      </c>
      <c r="C65" s="26">
        <v>116</v>
      </c>
      <c r="D65" s="23">
        <f t="shared" si="12"/>
        <v>5967</v>
      </c>
      <c r="E65" s="40"/>
      <c r="F65" s="26"/>
      <c r="G65" s="23">
        <f t="shared" si="13"/>
        <v>0</v>
      </c>
    </row>
    <row r="66" spans="1:7" ht="12.75">
      <c r="A66" s="42" t="s">
        <v>34</v>
      </c>
      <c r="B66" s="25">
        <v>2</v>
      </c>
      <c r="C66" s="26">
        <v>0</v>
      </c>
      <c r="D66" s="23">
        <f t="shared" si="12"/>
        <v>2</v>
      </c>
      <c r="E66" s="25"/>
      <c r="F66" s="26"/>
      <c r="G66" s="23">
        <f t="shared" si="13"/>
        <v>0</v>
      </c>
    </row>
    <row r="67" spans="1:7" ht="12.75">
      <c r="A67" s="42" t="s">
        <v>35</v>
      </c>
      <c r="B67" s="25">
        <v>230</v>
      </c>
      <c r="C67" s="26">
        <v>200</v>
      </c>
      <c r="D67" s="23">
        <f t="shared" si="12"/>
        <v>430</v>
      </c>
      <c r="E67" s="25"/>
      <c r="F67" s="26"/>
      <c r="G67" s="23">
        <f t="shared" si="13"/>
        <v>0</v>
      </c>
    </row>
    <row r="68" spans="1:7" ht="12.75">
      <c r="A68" s="27" t="s">
        <v>74</v>
      </c>
      <c r="B68" s="41">
        <v>1512</v>
      </c>
      <c r="C68" s="26">
        <v>4</v>
      </c>
      <c r="D68" s="23">
        <f t="shared" si="12"/>
        <v>1516</v>
      </c>
      <c r="E68" s="41"/>
      <c r="F68" s="26"/>
      <c r="G68" s="23">
        <f t="shared" si="13"/>
        <v>0</v>
      </c>
    </row>
    <row r="69" spans="1:7" ht="19.5">
      <c r="A69" s="27" t="s">
        <v>37</v>
      </c>
      <c r="B69" s="41">
        <v>1512</v>
      </c>
      <c r="C69" s="26">
        <v>4</v>
      </c>
      <c r="D69" s="23">
        <f t="shared" si="12"/>
        <v>1516</v>
      </c>
      <c r="E69" s="41"/>
      <c r="F69" s="26"/>
      <c r="G69" s="23">
        <f t="shared" si="13"/>
        <v>0</v>
      </c>
    </row>
    <row r="70" spans="1:7" ht="13.5" thickBot="1">
      <c r="A70" s="45" t="s">
        <v>38</v>
      </c>
      <c r="B70" s="46">
        <v>0</v>
      </c>
      <c r="C70" s="30">
        <v>0</v>
      </c>
      <c r="D70" s="23">
        <f t="shared" si="12"/>
        <v>0</v>
      </c>
      <c r="E70" s="46"/>
      <c r="F70" s="30"/>
      <c r="G70" s="23">
        <f t="shared" si="13"/>
        <v>0</v>
      </c>
    </row>
    <row r="71" spans="1:7" ht="13.5" thickBot="1">
      <c r="A71" s="31" t="s">
        <v>39</v>
      </c>
      <c r="B71" s="33">
        <f aca="true" t="shared" si="14" ref="B71:G71">SUM(B53+B55+B56+B57+B58+B61+B66+B67+B68+B70)</f>
        <v>27351</v>
      </c>
      <c r="C71" s="33">
        <f t="shared" si="14"/>
        <v>1385</v>
      </c>
      <c r="D71" s="91">
        <f t="shared" si="14"/>
        <v>28736</v>
      </c>
      <c r="E71" s="32">
        <f t="shared" si="14"/>
        <v>0</v>
      </c>
      <c r="F71" s="33">
        <f t="shared" si="14"/>
        <v>0</v>
      </c>
      <c r="G71" s="34">
        <f t="shared" si="14"/>
        <v>0</v>
      </c>
    </row>
    <row r="72" spans="1:7" ht="13.5" thickBot="1">
      <c r="A72" s="31" t="s">
        <v>40</v>
      </c>
      <c r="B72" s="257">
        <f>+D52-D71</f>
        <v>0</v>
      </c>
      <c r="C72" s="274"/>
      <c r="D72" s="275"/>
      <c r="E72" s="257">
        <f>+G52-G71</f>
        <v>0</v>
      </c>
      <c r="F72" s="274"/>
      <c r="G72" s="275"/>
    </row>
    <row r="73" spans="1:7" ht="18.75" thickBot="1">
      <c r="A73" s="149" t="s">
        <v>110</v>
      </c>
      <c r="B73" s="257"/>
      <c r="C73" s="274"/>
      <c r="D73" s="275"/>
      <c r="E73" s="257">
        <v>0</v>
      </c>
      <c r="F73" s="274"/>
      <c r="G73" s="275"/>
    </row>
    <row r="75" ht="2.25" customHeight="1" thickBot="1"/>
    <row r="76" spans="1:9" ht="13.5" thickBot="1">
      <c r="A76" s="279" t="s">
        <v>0</v>
      </c>
      <c r="B76" s="264" t="s">
        <v>111</v>
      </c>
      <c r="C76" s="265"/>
      <c r="D76" s="265"/>
      <c r="E76" s="265"/>
      <c r="F76" s="265"/>
      <c r="G76" s="265"/>
      <c r="H76" s="265"/>
      <c r="I76" s="266"/>
    </row>
    <row r="77" spans="1:9" ht="10.5" customHeight="1">
      <c r="A77" s="280"/>
      <c r="B77" s="269" t="s">
        <v>87</v>
      </c>
      <c r="C77" s="270"/>
      <c r="D77" s="270"/>
      <c r="E77" s="270"/>
      <c r="F77" s="150"/>
      <c r="G77" s="284" t="s">
        <v>112</v>
      </c>
      <c r="H77" s="285"/>
      <c r="I77" s="286"/>
    </row>
    <row r="78" spans="1:9" ht="12.75">
      <c r="A78" s="280"/>
      <c r="B78" s="271" t="s">
        <v>78</v>
      </c>
      <c r="C78" s="272"/>
      <c r="D78" s="273" t="s">
        <v>80</v>
      </c>
      <c r="E78" s="270"/>
      <c r="F78" s="151" t="s">
        <v>6</v>
      </c>
      <c r="G78" s="10" t="s">
        <v>4</v>
      </c>
      <c r="H78" s="11" t="s">
        <v>130</v>
      </c>
      <c r="I78" s="12" t="s">
        <v>6</v>
      </c>
    </row>
    <row r="79" spans="1:9" ht="10.5" customHeight="1" thickBot="1">
      <c r="A79" s="281"/>
      <c r="B79" s="19" t="s">
        <v>76</v>
      </c>
      <c r="C79" s="16" t="s">
        <v>79</v>
      </c>
      <c r="D79" s="152" t="s">
        <v>79</v>
      </c>
      <c r="E79" s="153" t="s">
        <v>77</v>
      </c>
      <c r="F79" s="152"/>
      <c r="G79" s="16" t="s">
        <v>9</v>
      </c>
      <c r="H79" s="17" t="s">
        <v>9</v>
      </c>
      <c r="I79" s="18"/>
    </row>
    <row r="80" spans="1:9" ht="12.75">
      <c r="A80" s="20" t="s">
        <v>11</v>
      </c>
      <c r="B80" s="154">
        <v>0</v>
      </c>
      <c r="C80" s="21"/>
      <c r="D80" s="155"/>
      <c r="E80" s="156"/>
      <c r="F80" s="155">
        <f>-C80</f>
        <v>0</v>
      </c>
      <c r="G80" s="224"/>
      <c r="H80" s="225"/>
      <c r="I80" s="226"/>
    </row>
    <row r="81" spans="1:9" ht="12.75">
      <c r="A81" s="24" t="s">
        <v>12</v>
      </c>
      <c r="B81" s="40">
        <v>12500</v>
      </c>
      <c r="C81" s="25">
        <v>9500</v>
      </c>
      <c r="D81" s="155">
        <v>233</v>
      </c>
      <c r="E81" s="157">
        <v>9938</v>
      </c>
      <c r="F81" s="155">
        <f aca="true" t="shared" si="15" ref="F81:F92">SUM(B81:E81)</f>
        <v>32171</v>
      </c>
      <c r="G81" s="224">
        <v>24750</v>
      </c>
      <c r="H81" s="225">
        <v>10000</v>
      </c>
      <c r="I81" s="227">
        <f>SUM(G81:H81)</f>
        <v>34750</v>
      </c>
    </row>
    <row r="82" spans="1:9" ht="12.75">
      <c r="A82" s="24" t="s">
        <v>13</v>
      </c>
      <c r="B82" s="40">
        <v>0</v>
      </c>
      <c r="C82" s="25">
        <v>0</v>
      </c>
      <c r="D82" s="155"/>
      <c r="E82" s="157"/>
      <c r="F82" s="155">
        <f t="shared" si="15"/>
        <v>0</v>
      </c>
      <c r="G82" s="224"/>
      <c r="H82" s="225"/>
      <c r="I82" s="227">
        <f aca="true" t="shared" si="16" ref="I82:I88">SUM(G82:H82)</f>
        <v>0</v>
      </c>
    </row>
    <row r="83" spans="1:9" ht="12.75">
      <c r="A83" s="24" t="s">
        <v>14</v>
      </c>
      <c r="B83" s="40">
        <v>0</v>
      </c>
      <c r="C83" s="25">
        <v>0</v>
      </c>
      <c r="D83" s="155"/>
      <c r="E83" s="157"/>
      <c r="F83" s="155">
        <f t="shared" si="15"/>
        <v>0</v>
      </c>
      <c r="G83" s="224"/>
      <c r="H83" s="225"/>
      <c r="I83" s="227">
        <f t="shared" si="16"/>
        <v>0</v>
      </c>
    </row>
    <row r="84" spans="1:9" ht="12.75">
      <c r="A84" s="24" t="s">
        <v>15</v>
      </c>
      <c r="B84" s="40">
        <v>53</v>
      </c>
      <c r="C84" s="25">
        <v>57</v>
      </c>
      <c r="D84" s="155"/>
      <c r="E84" s="157"/>
      <c r="F84" s="155">
        <f t="shared" si="15"/>
        <v>110</v>
      </c>
      <c r="G84" s="224">
        <v>150</v>
      </c>
      <c r="H84" s="225"/>
      <c r="I84" s="227">
        <f t="shared" si="16"/>
        <v>150</v>
      </c>
    </row>
    <row r="85" spans="1:9" ht="12.75">
      <c r="A85" s="27" t="s">
        <v>16</v>
      </c>
      <c r="B85" s="40">
        <v>0</v>
      </c>
      <c r="C85" s="25">
        <v>0</v>
      </c>
      <c r="D85" s="155"/>
      <c r="E85" s="157"/>
      <c r="F85" s="155">
        <f t="shared" si="15"/>
        <v>0</v>
      </c>
      <c r="G85" s="224"/>
      <c r="H85" s="225"/>
      <c r="I85" s="227">
        <f t="shared" si="16"/>
        <v>0</v>
      </c>
    </row>
    <row r="86" spans="1:9" ht="12.75">
      <c r="A86" s="27" t="s">
        <v>17</v>
      </c>
      <c r="B86" s="40">
        <v>0</v>
      </c>
      <c r="C86" s="25">
        <v>5</v>
      </c>
      <c r="D86" s="155"/>
      <c r="E86" s="157"/>
      <c r="F86" s="155">
        <f t="shared" si="15"/>
        <v>5</v>
      </c>
      <c r="G86" s="224">
        <v>9</v>
      </c>
      <c r="H86" s="225">
        <v>0</v>
      </c>
      <c r="I86" s="227">
        <f t="shared" si="16"/>
        <v>9</v>
      </c>
    </row>
    <row r="87" spans="1:9" ht="19.5">
      <c r="A87" s="27" t="s">
        <v>18</v>
      </c>
      <c r="B87" s="40">
        <v>0</v>
      </c>
      <c r="C87" s="25"/>
      <c r="D87" s="155">
        <v>0</v>
      </c>
      <c r="E87" s="157">
        <v>0</v>
      </c>
      <c r="F87" s="155">
        <f t="shared" si="15"/>
        <v>0</v>
      </c>
      <c r="G87" s="224"/>
      <c r="H87" s="225"/>
      <c r="I87" s="227">
        <f t="shared" si="16"/>
        <v>0</v>
      </c>
    </row>
    <row r="88" spans="1:9" ht="13.5" thickBot="1">
      <c r="A88" s="28" t="s">
        <v>19</v>
      </c>
      <c r="B88" s="158">
        <v>20465</v>
      </c>
      <c r="C88" s="46">
        <v>1681</v>
      </c>
      <c r="D88" s="159"/>
      <c r="E88" s="160"/>
      <c r="F88" s="155">
        <f t="shared" si="15"/>
        <v>22146</v>
      </c>
      <c r="G88" s="228">
        <v>20250</v>
      </c>
      <c r="H88" s="229"/>
      <c r="I88" s="230">
        <f t="shared" si="16"/>
        <v>20250</v>
      </c>
    </row>
    <row r="89" spans="1:9" ht="13.5" thickBot="1">
      <c r="A89" s="31" t="s">
        <v>20</v>
      </c>
      <c r="B89" s="161">
        <f>SUM(B80+B81+B82+B83+B84+B86+B88)</f>
        <v>33018</v>
      </c>
      <c r="C89" s="32">
        <f>SUM(C80+C81+C82+C83+C84+C86+C88)</f>
        <v>11243</v>
      </c>
      <c r="D89" s="161">
        <f>SUM(D80+D81+D82+D83+D84+D86+D88)</f>
        <v>233</v>
      </c>
      <c r="E89" s="162">
        <f>SUM(E80+E81+E82+E83+E84+E86+E88)</f>
        <v>9938</v>
      </c>
      <c r="F89" s="162">
        <f t="shared" si="15"/>
        <v>54432</v>
      </c>
      <c r="G89" s="231">
        <f>SUM(G81:G88)</f>
        <v>45159</v>
      </c>
      <c r="H89" s="231">
        <f>SUM(H81:H88)</f>
        <v>10000</v>
      </c>
      <c r="I89" s="238">
        <f>SUM(I81:I88)</f>
        <v>55159</v>
      </c>
    </row>
    <row r="90" spans="1:9" ht="12.75">
      <c r="A90" s="38" t="s">
        <v>21</v>
      </c>
      <c r="B90" s="154">
        <v>2377</v>
      </c>
      <c r="C90" s="21">
        <v>1623</v>
      </c>
      <c r="D90" s="155">
        <v>44</v>
      </c>
      <c r="E90" s="155">
        <v>276</v>
      </c>
      <c r="F90" s="163">
        <f t="shared" si="15"/>
        <v>4320</v>
      </c>
      <c r="G90" s="232">
        <v>4480</v>
      </c>
      <c r="H90" s="233">
        <v>520</v>
      </c>
      <c r="I90" s="234">
        <f>SUM(G90:H90)</f>
        <v>5000</v>
      </c>
    </row>
    <row r="91" spans="1:9" ht="19.5">
      <c r="A91" s="27" t="s">
        <v>22</v>
      </c>
      <c r="B91" s="154">
        <v>230</v>
      </c>
      <c r="C91" s="21">
        <v>20</v>
      </c>
      <c r="D91" s="155">
        <v>0</v>
      </c>
      <c r="E91" s="155">
        <v>0</v>
      </c>
      <c r="F91" s="157">
        <f t="shared" si="15"/>
        <v>250</v>
      </c>
      <c r="G91" s="235">
        <v>300</v>
      </c>
      <c r="H91" s="236">
        <v>0</v>
      </c>
      <c r="I91" s="227">
        <f aca="true" t="shared" si="17" ref="I91:I107">SUM(G91:H91)</f>
        <v>300</v>
      </c>
    </row>
    <row r="92" spans="1:9" ht="12.75">
      <c r="A92" s="24" t="s">
        <v>23</v>
      </c>
      <c r="B92" s="40">
        <v>270</v>
      </c>
      <c r="C92" s="25">
        <v>170</v>
      </c>
      <c r="D92" s="155">
        <v>0</v>
      </c>
      <c r="E92" s="155">
        <v>25</v>
      </c>
      <c r="F92" s="157">
        <f t="shared" si="15"/>
        <v>465</v>
      </c>
      <c r="G92" s="224">
        <v>525</v>
      </c>
      <c r="H92" s="225">
        <v>25</v>
      </c>
      <c r="I92" s="227">
        <f t="shared" si="17"/>
        <v>550</v>
      </c>
    </row>
    <row r="93" spans="1:9" ht="12.75">
      <c r="A93" s="27" t="s">
        <v>24</v>
      </c>
      <c r="B93" s="40"/>
      <c r="C93" s="25"/>
      <c r="D93" s="155"/>
      <c r="E93" s="155"/>
      <c r="F93" s="157"/>
      <c r="G93" s="224"/>
      <c r="H93" s="225"/>
      <c r="I93" s="227">
        <f t="shared" si="17"/>
        <v>0</v>
      </c>
    </row>
    <row r="94" spans="1:9" ht="12.75">
      <c r="A94" s="24" t="s">
        <v>25</v>
      </c>
      <c r="B94" s="40"/>
      <c r="C94" s="25"/>
      <c r="D94" s="155"/>
      <c r="E94" s="155"/>
      <c r="F94" s="157"/>
      <c r="G94" s="224"/>
      <c r="H94" s="225"/>
      <c r="I94" s="227">
        <f t="shared" si="17"/>
        <v>0</v>
      </c>
    </row>
    <row r="95" spans="1:9" ht="12.75">
      <c r="A95" s="24" t="s">
        <v>26</v>
      </c>
      <c r="B95" s="40">
        <v>1415</v>
      </c>
      <c r="C95" s="25">
        <v>705</v>
      </c>
      <c r="D95" s="155">
        <v>18</v>
      </c>
      <c r="E95" s="155">
        <v>1302</v>
      </c>
      <c r="F95" s="157">
        <f aca="true" t="shared" si="18" ref="F95:F106">SUM(B95:E95)</f>
        <v>3440</v>
      </c>
      <c r="G95" s="224">
        <v>2534</v>
      </c>
      <c r="H95" s="225">
        <v>1316</v>
      </c>
      <c r="I95" s="227">
        <f t="shared" si="17"/>
        <v>3850</v>
      </c>
    </row>
    <row r="96" spans="1:9" ht="12.75">
      <c r="A96" s="27" t="s">
        <v>27</v>
      </c>
      <c r="B96" s="43">
        <v>470</v>
      </c>
      <c r="C96" s="25">
        <v>380</v>
      </c>
      <c r="D96" s="155">
        <v>18</v>
      </c>
      <c r="E96" s="155">
        <v>2</v>
      </c>
      <c r="F96" s="157">
        <f t="shared" si="18"/>
        <v>870</v>
      </c>
      <c r="G96" s="224">
        <v>900</v>
      </c>
      <c r="H96" s="225">
        <v>10</v>
      </c>
      <c r="I96" s="227">
        <f t="shared" si="17"/>
        <v>910</v>
      </c>
    </row>
    <row r="97" spans="1:9" ht="12.75">
      <c r="A97" s="24" t="s">
        <v>28</v>
      </c>
      <c r="B97" s="43">
        <v>930</v>
      </c>
      <c r="C97" s="25">
        <v>270</v>
      </c>
      <c r="D97" s="155">
        <v>0</v>
      </c>
      <c r="E97" s="155">
        <v>1300</v>
      </c>
      <c r="F97" s="157">
        <f t="shared" si="18"/>
        <v>2500</v>
      </c>
      <c r="G97" s="224">
        <v>1544</v>
      </c>
      <c r="H97" s="225">
        <v>1306</v>
      </c>
      <c r="I97" s="227">
        <f t="shared" si="17"/>
        <v>2850</v>
      </c>
    </row>
    <row r="98" spans="1:9" ht="12.75">
      <c r="A98" s="42" t="s">
        <v>29</v>
      </c>
      <c r="B98" s="40">
        <v>26190</v>
      </c>
      <c r="C98" s="25">
        <v>6830</v>
      </c>
      <c r="D98" s="155">
        <v>165</v>
      </c>
      <c r="E98" s="155">
        <v>8285</v>
      </c>
      <c r="F98" s="157">
        <f t="shared" si="18"/>
        <v>41470</v>
      </c>
      <c r="G98" s="224">
        <v>32360</v>
      </c>
      <c r="H98" s="225">
        <v>8113</v>
      </c>
      <c r="I98" s="227">
        <f t="shared" si="17"/>
        <v>40473</v>
      </c>
    </row>
    <row r="99" spans="1:9" ht="12.75">
      <c r="A99" s="27" t="s">
        <v>30</v>
      </c>
      <c r="B99" s="43">
        <v>19125</v>
      </c>
      <c r="C99" s="41">
        <v>4985</v>
      </c>
      <c r="D99" s="155">
        <v>125</v>
      </c>
      <c r="E99" s="155">
        <v>6075</v>
      </c>
      <c r="F99" s="157">
        <f t="shared" si="18"/>
        <v>30310</v>
      </c>
      <c r="G99" s="237">
        <v>23633</v>
      </c>
      <c r="H99" s="225">
        <v>5977</v>
      </c>
      <c r="I99" s="227">
        <f t="shared" si="17"/>
        <v>29610</v>
      </c>
    </row>
    <row r="100" spans="1:9" ht="12.75">
      <c r="A100" s="42" t="s">
        <v>31</v>
      </c>
      <c r="B100" s="40">
        <v>18500</v>
      </c>
      <c r="C100" s="25">
        <v>4860</v>
      </c>
      <c r="D100" s="155">
        <v>125</v>
      </c>
      <c r="E100" s="155">
        <v>2175</v>
      </c>
      <c r="F100" s="157">
        <f t="shared" si="18"/>
        <v>25660</v>
      </c>
      <c r="G100" s="224">
        <v>22823</v>
      </c>
      <c r="H100" s="225">
        <v>2177</v>
      </c>
      <c r="I100" s="227">
        <f t="shared" si="17"/>
        <v>25000</v>
      </c>
    </row>
    <row r="101" spans="1:9" ht="12.75">
      <c r="A101" s="27" t="s">
        <v>32</v>
      </c>
      <c r="B101" s="40">
        <v>625</v>
      </c>
      <c r="C101" s="25">
        <v>125</v>
      </c>
      <c r="D101" s="155">
        <v>0</v>
      </c>
      <c r="E101" s="155">
        <v>3900</v>
      </c>
      <c r="F101" s="157">
        <f t="shared" si="18"/>
        <v>4650</v>
      </c>
      <c r="G101" s="224">
        <v>810</v>
      </c>
      <c r="H101" s="225">
        <v>3800</v>
      </c>
      <c r="I101" s="227">
        <f t="shared" si="17"/>
        <v>4610</v>
      </c>
    </row>
    <row r="102" spans="1:9" ht="12.75">
      <c r="A102" s="27" t="s">
        <v>33</v>
      </c>
      <c r="B102" s="40">
        <v>7065</v>
      </c>
      <c r="C102" s="25">
        <v>1845</v>
      </c>
      <c r="D102" s="155">
        <v>40</v>
      </c>
      <c r="E102" s="155">
        <v>2210</v>
      </c>
      <c r="F102" s="157">
        <f t="shared" si="18"/>
        <v>11160</v>
      </c>
      <c r="G102" s="224">
        <v>8727</v>
      </c>
      <c r="H102" s="225">
        <v>2136</v>
      </c>
      <c r="I102" s="227">
        <f t="shared" si="17"/>
        <v>10863</v>
      </c>
    </row>
    <row r="103" spans="1:9" ht="12.75">
      <c r="A103" s="42" t="s">
        <v>34</v>
      </c>
      <c r="B103" s="40">
        <v>0</v>
      </c>
      <c r="C103" s="25">
        <v>0</v>
      </c>
      <c r="D103" s="155">
        <v>6</v>
      </c>
      <c r="E103" s="155">
        <v>0</v>
      </c>
      <c r="F103" s="157">
        <f t="shared" si="18"/>
        <v>6</v>
      </c>
      <c r="G103" s="224">
        <v>0</v>
      </c>
      <c r="H103" s="225">
        <v>6</v>
      </c>
      <c r="I103" s="227">
        <f t="shared" si="17"/>
        <v>6</v>
      </c>
    </row>
    <row r="104" spans="1:9" ht="12.75">
      <c r="A104" s="42" t="s">
        <v>35</v>
      </c>
      <c r="B104" s="40">
        <v>500</v>
      </c>
      <c r="C104" s="25">
        <v>320</v>
      </c>
      <c r="D104" s="155">
        <v>0</v>
      </c>
      <c r="E104" s="155">
        <v>50</v>
      </c>
      <c r="F104" s="157">
        <f t="shared" si="18"/>
        <v>870</v>
      </c>
      <c r="G104" s="224">
        <v>430</v>
      </c>
      <c r="H104" s="225">
        <v>20</v>
      </c>
      <c r="I104" s="227">
        <f t="shared" si="17"/>
        <v>450</v>
      </c>
    </row>
    <row r="105" spans="1:9" ht="12.75">
      <c r="A105" s="27" t="s">
        <v>74</v>
      </c>
      <c r="B105" s="43">
        <v>2266</v>
      </c>
      <c r="C105" s="25">
        <v>1595</v>
      </c>
      <c r="D105" s="155">
        <v>0</v>
      </c>
      <c r="E105" s="155">
        <v>0</v>
      </c>
      <c r="F105" s="157">
        <f t="shared" si="18"/>
        <v>3861</v>
      </c>
      <c r="G105" s="224">
        <v>4000</v>
      </c>
      <c r="H105" s="225">
        <v>0</v>
      </c>
      <c r="I105" s="227">
        <f t="shared" si="17"/>
        <v>4000</v>
      </c>
    </row>
    <row r="106" spans="1:9" ht="19.5">
      <c r="A106" s="27" t="s">
        <v>37</v>
      </c>
      <c r="B106" s="43">
        <v>2266</v>
      </c>
      <c r="C106" s="25">
        <v>1595</v>
      </c>
      <c r="D106" s="155">
        <v>0</v>
      </c>
      <c r="E106" s="155">
        <v>0</v>
      </c>
      <c r="F106" s="157">
        <f t="shared" si="18"/>
        <v>3861</v>
      </c>
      <c r="G106" s="224">
        <v>4000</v>
      </c>
      <c r="H106" s="225">
        <v>0</v>
      </c>
      <c r="I106" s="227">
        <f t="shared" si="17"/>
        <v>4000</v>
      </c>
    </row>
    <row r="107" spans="1:9" ht="13.5" thickBot="1">
      <c r="A107" s="45" t="s">
        <v>38</v>
      </c>
      <c r="B107" s="164">
        <v>0</v>
      </c>
      <c r="C107" s="46">
        <v>0</v>
      </c>
      <c r="D107" s="155">
        <v>0</v>
      </c>
      <c r="E107" s="155">
        <v>0</v>
      </c>
      <c r="F107" s="165"/>
      <c r="G107" s="228">
        <v>830</v>
      </c>
      <c r="H107" s="229">
        <v>0</v>
      </c>
      <c r="I107" s="230">
        <f t="shared" si="17"/>
        <v>830</v>
      </c>
    </row>
    <row r="108" spans="1:9" ht="13.5" thickBot="1">
      <c r="A108" s="31" t="s">
        <v>39</v>
      </c>
      <c r="B108" s="161">
        <f>SUM(B90+B92+B93+B94+B95+B98+B103+B104+B105+B107)</f>
        <v>33018</v>
      </c>
      <c r="C108" s="32">
        <f>SUM(C90+C92+C93+C94+C95+C98+C103+C104+C105+C107)</f>
        <v>11243</v>
      </c>
      <c r="D108" s="33">
        <f>SUM(D90+D92+D93+D94+D95+D98+D103+D104+D105+D107)</f>
        <v>233</v>
      </c>
      <c r="E108" s="162">
        <f>SUM(E90+E92+E93+E94+E95+E98+E103+E104+E105+E107)</f>
        <v>9938</v>
      </c>
      <c r="F108" s="166">
        <f>SUM(F90+F92+F93+F94+F95+F98+F103+F104+F105+F107)</f>
        <v>54432</v>
      </c>
      <c r="G108" s="231">
        <f>G90+G92+G93+G94+G95+G98+G103+G104+G105+G107</f>
        <v>45159</v>
      </c>
      <c r="H108" s="240">
        <f>H90+H92+H93+H94+H95+H98+H103+H104+H105+H107</f>
        <v>10000</v>
      </c>
      <c r="I108" s="239">
        <f>I90+I92+I93+I94+I95+I98+I103+I104+I105+I107</f>
        <v>55159</v>
      </c>
    </row>
    <row r="109" spans="1:9" ht="13.5" thickBot="1">
      <c r="A109" s="31" t="s">
        <v>40</v>
      </c>
      <c r="B109" s="50">
        <f>+D89-D108</f>
        <v>0</v>
      </c>
      <c r="C109" s="257">
        <f>+C89+D89+E89-C108-D108-E108</f>
        <v>0</v>
      </c>
      <c r="D109" s="268"/>
      <c r="E109" s="268"/>
      <c r="F109" s="268"/>
      <c r="G109" s="261">
        <f>G89-G108</f>
        <v>0</v>
      </c>
      <c r="H109" s="262"/>
      <c r="I109" s="263"/>
    </row>
    <row r="110" spans="1:9" ht="13.5" thickBot="1">
      <c r="A110" s="267" t="s">
        <v>110</v>
      </c>
      <c r="B110" s="256"/>
      <c r="C110" s="257"/>
      <c r="D110" s="268"/>
      <c r="E110" s="268"/>
      <c r="F110" s="268"/>
      <c r="G110" s="261">
        <v>0</v>
      </c>
      <c r="H110" s="262"/>
      <c r="I110" s="263"/>
    </row>
  </sheetData>
  <mergeCells count="24">
    <mergeCell ref="H4:J4"/>
    <mergeCell ref="B3:J3"/>
    <mergeCell ref="E36:G36"/>
    <mergeCell ref="A76:A79"/>
    <mergeCell ref="B36:D36"/>
    <mergeCell ref="A3:A6"/>
    <mergeCell ref="B37:D37"/>
    <mergeCell ref="E37:G37"/>
    <mergeCell ref="G77:I77"/>
    <mergeCell ref="A39:A42"/>
    <mergeCell ref="B72:D72"/>
    <mergeCell ref="B73:D73"/>
    <mergeCell ref="E72:G72"/>
    <mergeCell ref="E73:G73"/>
    <mergeCell ref="B39:G39"/>
    <mergeCell ref="G109:I109"/>
    <mergeCell ref="G110:I110"/>
    <mergeCell ref="B76:I76"/>
    <mergeCell ref="A110:B110"/>
    <mergeCell ref="C110:F110"/>
    <mergeCell ref="B77:E77"/>
    <mergeCell ref="B78:C78"/>
    <mergeCell ref="D78:E78"/>
    <mergeCell ref="C109:F109"/>
  </mergeCells>
  <printOptions horizontalCentered="1"/>
  <pageMargins left="0.24" right="0.2755905511811024" top="0.36" bottom="0.2755905511811024" header="0.2362204724409449" footer="0.1968503937007874"/>
  <pageSetup horizontalDpi="600" verticalDpi="600" orientation="portrait" paperSize="9" scale="85" r:id="rId2"/>
  <headerFooter alignWithMargins="0">
    <oddFooter>&amp;C&amp;P</oddFooter>
  </headerFooter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91"/>
  <sheetViews>
    <sheetView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10.25390625" style="2" customWidth="1"/>
    <col min="3" max="4" width="9.75390625" style="2" customWidth="1"/>
    <col min="5" max="5" width="10.125" style="2" customWidth="1"/>
    <col min="6" max="7" width="9.75390625" style="2" customWidth="1"/>
    <col min="8" max="8" width="8.75390625" style="2" customWidth="1"/>
    <col min="9" max="9" width="9.375" style="0" customWidth="1"/>
    <col min="15" max="15" width="9.75390625" style="0" customWidth="1"/>
  </cols>
  <sheetData>
    <row r="2" ht="13.5" thickBot="1"/>
    <row r="3" spans="1:10" ht="20.25" customHeight="1" thickBot="1">
      <c r="A3" s="279" t="s">
        <v>0</v>
      </c>
      <c r="B3" s="278" t="s">
        <v>83</v>
      </c>
      <c r="C3" s="288"/>
      <c r="D3" s="288"/>
      <c r="E3" s="288"/>
      <c r="F3" s="288"/>
      <c r="G3" s="288"/>
      <c r="H3" s="288"/>
      <c r="I3" s="288"/>
      <c r="J3" s="256"/>
    </row>
    <row r="4" spans="1:10" ht="12.75" customHeight="1" thickBot="1">
      <c r="A4" s="280"/>
      <c r="B4" s="7" t="s">
        <v>2</v>
      </c>
      <c r="C4" s="8"/>
      <c r="D4" s="9"/>
      <c r="E4" s="7" t="s">
        <v>46</v>
      </c>
      <c r="F4" s="8"/>
      <c r="G4" s="9"/>
      <c r="H4" s="276" t="s">
        <v>3</v>
      </c>
      <c r="I4" s="277"/>
      <c r="J4" s="256"/>
    </row>
    <row r="5" spans="1:10" ht="12.75" customHeight="1">
      <c r="A5" s="280"/>
      <c r="B5" s="10" t="s">
        <v>4</v>
      </c>
      <c r="C5" s="11" t="s">
        <v>5</v>
      </c>
      <c r="D5" s="12" t="s">
        <v>6</v>
      </c>
      <c r="E5" s="10" t="s">
        <v>4</v>
      </c>
      <c r="F5" s="11" t="s">
        <v>5</v>
      </c>
      <c r="G5" s="12" t="s">
        <v>6</v>
      </c>
      <c r="H5" s="82" t="s">
        <v>7</v>
      </c>
      <c r="I5" s="83" t="s">
        <v>8</v>
      </c>
      <c r="J5" s="84" t="s">
        <v>6</v>
      </c>
    </row>
    <row r="6" spans="1:10" ht="13.5" customHeight="1" thickBot="1">
      <c r="A6" s="281"/>
      <c r="B6" s="16" t="s">
        <v>9</v>
      </c>
      <c r="C6" s="17" t="s">
        <v>9</v>
      </c>
      <c r="D6" s="18"/>
      <c r="E6" s="16" t="s">
        <v>9</v>
      </c>
      <c r="F6" s="17" t="s">
        <v>9</v>
      </c>
      <c r="G6" s="18"/>
      <c r="H6" s="19" t="s">
        <v>10</v>
      </c>
      <c r="I6" s="17" t="s">
        <v>10</v>
      </c>
      <c r="J6" s="18" t="s">
        <v>10</v>
      </c>
    </row>
    <row r="7" spans="1:10" ht="15" customHeight="1">
      <c r="A7" s="20" t="s">
        <v>11</v>
      </c>
      <c r="B7" s="21">
        <v>0</v>
      </c>
      <c r="C7" s="22"/>
      <c r="D7" s="23">
        <f aca="true" t="shared" si="0" ref="D7:D15">SUM(B7:C7)</f>
        <v>0</v>
      </c>
      <c r="E7" s="21"/>
      <c r="F7" s="22"/>
      <c r="G7" s="23"/>
      <c r="H7" s="85">
        <f aca="true" t="shared" si="1" ref="H7:H35">+IF(B7&lt;&gt;0,E7/B7,"")</f>
      </c>
      <c r="I7" s="86">
        <f aca="true" t="shared" si="2" ref="I7:I35">+IF(C7&lt;&gt;0,F7/C7,"")</f>
      </c>
      <c r="J7" s="87">
        <f aca="true" t="shared" si="3" ref="J7:J35">+IF(D7&lt;&gt;0,G7/D7,"")</f>
      </c>
    </row>
    <row r="8" spans="1:10" ht="15" customHeight="1">
      <c r="A8" s="24" t="s">
        <v>12</v>
      </c>
      <c r="B8" s="25">
        <v>23820</v>
      </c>
      <c r="C8" s="26">
        <v>0</v>
      </c>
      <c r="D8" s="23">
        <f t="shared" si="0"/>
        <v>23820</v>
      </c>
      <c r="E8" s="25">
        <v>24326.25</v>
      </c>
      <c r="F8" s="26"/>
      <c r="G8" s="23">
        <f aca="true" t="shared" si="4" ref="G8:G15">SUM(E8:F8)</f>
        <v>24326.25</v>
      </c>
      <c r="H8" s="85">
        <f t="shared" si="1"/>
        <v>1.0212531486146095</v>
      </c>
      <c r="I8" s="86">
        <f t="shared" si="2"/>
      </c>
      <c r="J8" s="87">
        <f t="shared" si="3"/>
        <v>1.0212531486146095</v>
      </c>
    </row>
    <row r="9" spans="1:10" ht="15" customHeight="1">
      <c r="A9" s="24" t="s">
        <v>13</v>
      </c>
      <c r="B9" s="25">
        <v>0</v>
      </c>
      <c r="C9" s="26">
        <v>0</v>
      </c>
      <c r="D9" s="23">
        <f t="shared" si="0"/>
        <v>0</v>
      </c>
      <c r="E9" s="25"/>
      <c r="F9" s="26"/>
      <c r="G9" s="23">
        <f t="shared" si="4"/>
        <v>0</v>
      </c>
      <c r="H9" s="85">
        <f t="shared" si="1"/>
      </c>
      <c r="I9" s="86">
        <f t="shared" si="2"/>
      </c>
      <c r="J9" s="87">
        <f t="shared" si="3"/>
      </c>
    </row>
    <row r="10" spans="1:10" ht="15" customHeight="1">
      <c r="A10" s="24" t="s">
        <v>14</v>
      </c>
      <c r="B10" s="25">
        <v>0</v>
      </c>
      <c r="C10" s="26">
        <v>0</v>
      </c>
      <c r="D10" s="23">
        <f t="shared" si="0"/>
        <v>0</v>
      </c>
      <c r="E10" s="25"/>
      <c r="F10" s="26"/>
      <c r="G10" s="23">
        <f t="shared" si="4"/>
        <v>0</v>
      </c>
      <c r="H10" s="85">
        <f t="shared" si="1"/>
      </c>
      <c r="I10" s="86">
        <f t="shared" si="2"/>
      </c>
      <c r="J10" s="87">
        <f t="shared" si="3"/>
      </c>
    </row>
    <row r="11" spans="1:10" ht="15" customHeight="1">
      <c r="A11" s="24" t="s">
        <v>15</v>
      </c>
      <c r="B11" s="25">
        <v>751</v>
      </c>
      <c r="C11" s="26">
        <v>0</v>
      </c>
      <c r="D11" s="23">
        <f t="shared" si="0"/>
        <v>751</v>
      </c>
      <c r="E11" s="25">
        <f>155.36+27.24+756.71</f>
        <v>939.3100000000001</v>
      </c>
      <c r="F11" s="26"/>
      <c r="G11" s="23">
        <f t="shared" si="4"/>
        <v>939.3100000000001</v>
      </c>
      <c r="H11" s="85">
        <f t="shared" si="1"/>
        <v>1.2507456724367512</v>
      </c>
      <c r="I11" s="86">
        <f t="shared" si="2"/>
      </c>
      <c r="J11" s="87">
        <f t="shared" si="3"/>
        <v>1.2507456724367512</v>
      </c>
    </row>
    <row r="12" spans="1:10" ht="15" customHeight="1">
      <c r="A12" s="27" t="s">
        <v>16</v>
      </c>
      <c r="B12" s="25">
        <v>17</v>
      </c>
      <c r="C12" s="26">
        <v>0</v>
      </c>
      <c r="D12" s="23">
        <f t="shared" si="0"/>
        <v>17</v>
      </c>
      <c r="E12" s="25">
        <v>27.24</v>
      </c>
      <c r="F12" s="26"/>
      <c r="G12" s="23">
        <f t="shared" si="4"/>
        <v>27.24</v>
      </c>
      <c r="H12" s="85">
        <f t="shared" si="1"/>
        <v>1.6023529411764705</v>
      </c>
      <c r="I12" s="86">
        <f t="shared" si="2"/>
      </c>
      <c r="J12" s="87">
        <f t="shared" si="3"/>
        <v>1.6023529411764705</v>
      </c>
    </row>
    <row r="13" spans="1:10" ht="15" customHeight="1">
      <c r="A13" s="27" t="s">
        <v>17</v>
      </c>
      <c r="B13" s="25">
        <v>0</v>
      </c>
      <c r="C13" s="26">
        <v>0</v>
      </c>
      <c r="D13" s="23">
        <f t="shared" si="0"/>
        <v>0</v>
      </c>
      <c r="E13" s="25">
        <v>0</v>
      </c>
      <c r="F13" s="26"/>
      <c r="G13" s="23">
        <f t="shared" si="4"/>
        <v>0</v>
      </c>
      <c r="H13" s="85">
        <f t="shared" si="1"/>
      </c>
      <c r="I13" s="86">
        <f t="shared" si="2"/>
      </c>
      <c r="J13" s="87">
        <f t="shared" si="3"/>
      </c>
    </row>
    <row r="14" spans="1:10" ht="15" customHeight="1">
      <c r="A14" s="27" t="s">
        <v>18</v>
      </c>
      <c r="B14" s="25">
        <v>0</v>
      </c>
      <c r="C14" s="26">
        <v>0</v>
      </c>
      <c r="D14" s="23">
        <f t="shared" si="0"/>
        <v>0</v>
      </c>
      <c r="E14" s="25">
        <v>0</v>
      </c>
      <c r="F14" s="26"/>
      <c r="G14" s="23">
        <f t="shared" si="4"/>
        <v>0</v>
      </c>
      <c r="H14" s="85">
        <f t="shared" si="1"/>
      </c>
      <c r="I14" s="86">
        <f t="shared" si="2"/>
      </c>
      <c r="J14" s="87">
        <f t="shared" si="3"/>
      </c>
    </row>
    <row r="15" spans="1:10" ht="15" customHeight="1" thickBot="1">
      <c r="A15" s="28" t="s">
        <v>19</v>
      </c>
      <c r="B15" s="29">
        <v>49166.5</v>
      </c>
      <c r="C15" s="30">
        <v>0</v>
      </c>
      <c r="D15" s="23">
        <f t="shared" si="0"/>
        <v>49166.5</v>
      </c>
      <c r="E15" s="29">
        <v>49166.51</v>
      </c>
      <c r="F15" s="30"/>
      <c r="G15" s="23">
        <f t="shared" si="4"/>
        <v>49166.51</v>
      </c>
      <c r="H15" s="88">
        <f t="shared" si="1"/>
        <v>1.00000020339052</v>
      </c>
      <c r="I15" s="89">
        <f t="shared" si="2"/>
      </c>
      <c r="J15" s="90">
        <f t="shared" si="3"/>
        <v>1.00000020339052</v>
      </c>
    </row>
    <row r="16" spans="1:10" ht="15" customHeight="1" thickBot="1">
      <c r="A16" s="31" t="s">
        <v>20</v>
      </c>
      <c r="B16" s="33">
        <f aca="true" t="shared" si="5" ref="B16:G16">SUM(B7+B8+B9+B10+B11+B13+B15)</f>
        <v>73737.5</v>
      </c>
      <c r="C16" s="33">
        <f t="shared" si="5"/>
        <v>0</v>
      </c>
      <c r="D16" s="91">
        <f t="shared" si="5"/>
        <v>73737.5</v>
      </c>
      <c r="E16" s="32">
        <f t="shared" si="5"/>
        <v>74432.07</v>
      </c>
      <c r="F16" s="33">
        <f t="shared" si="5"/>
        <v>0</v>
      </c>
      <c r="G16" s="34">
        <f t="shared" si="5"/>
        <v>74432.07</v>
      </c>
      <c r="H16" s="35">
        <f t="shared" si="1"/>
        <v>1.0094194948296322</v>
      </c>
      <c r="I16" s="36">
        <f t="shared" si="2"/>
      </c>
      <c r="J16" s="37">
        <f t="shared" si="3"/>
        <v>1.0094194948296322</v>
      </c>
    </row>
    <row r="17" spans="1:10" ht="15" customHeight="1">
      <c r="A17" s="38" t="s">
        <v>21</v>
      </c>
      <c r="B17" s="21">
        <f>5525.5+365</f>
        <v>5890.5</v>
      </c>
      <c r="C17" s="22">
        <v>0</v>
      </c>
      <c r="D17" s="23">
        <f aca="true" t="shared" si="6" ref="D17:D34">SUM(B17:C17)</f>
        <v>5890.5</v>
      </c>
      <c r="E17" s="21">
        <v>5761.27</v>
      </c>
      <c r="F17" s="22"/>
      <c r="G17" s="23">
        <f aca="true" t="shared" si="7" ref="G17:G34">SUM(E17:F17)</f>
        <v>5761.27</v>
      </c>
      <c r="H17" s="85">
        <f t="shared" si="1"/>
        <v>0.9780612851201087</v>
      </c>
      <c r="I17" s="86">
        <f t="shared" si="2"/>
      </c>
      <c r="J17" s="87">
        <f t="shared" si="3"/>
        <v>0.9780612851201087</v>
      </c>
    </row>
    <row r="18" spans="1:10" ht="15" customHeight="1">
      <c r="A18" s="27" t="s">
        <v>22</v>
      </c>
      <c r="B18" s="21">
        <v>895</v>
      </c>
      <c r="C18" s="22">
        <v>0</v>
      </c>
      <c r="D18" s="23">
        <f t="shared" si="6"/>
        <v>895</v>
      </c>
      <c r="E18" s="21"/>
      <c r="F18" s="22"/>
      <c r="G18" s="23">
        <f t="shared" si="7"/>
        <v>0</v>
      </c>
      <c r="H18" s="85">
        <f t="shared" si="1"/>
        <v>0</v>
      </c>
      <c r="I18" s="86">
        <f t="shared" si="2"/>
      </c>
      <c r="J18" s="87">
        <f t="shared" si="3"/>
        <v>0</v>
      </c>
    </row>
    <row r="19" spans="1:10" ht="15" customHeight="1">
      <c r="A19" s="24" t="s">
        <v>23</v>
      </c>
      <c r="B19" s="40">
        <v>1373</v>
      </c>
      <c r="C19" s="26">
        <v>0</v>
      </c>
      <c r="D19" s="23">
        <f t="shared" si="6"/>
        <v>1373</v>
      </c>
      <c r="E19" s="40">
        <v>1408.95</v>
      </c>
      <c r="F19" s="26"/>
      <c r="G19" s="23">
        <f t="shared" si="7"/>
        <v>1408.95</v>
      </c>
      <c r="H19" s="85">
        <f t="shared" si="1"/>
        <v>1.0261835396941006</v>
      </c>
      <c r="I19" s="86">
        <f t="shared" si="2"/>
      </c>
      <c r="J19" s="87">
        <f t="shared" si="3"/>
        <v>1.0261835396941006</v>
      </c>
    </row>
    <row r="20" spans="1:10" ht="15" customHeight="1">
      <c r="A20" s="27" t="s">
        <v>24</v>
      </c>
      <c r="B20" s="25">
        <v>177</v>
      </c>
      <c r="C20" s="26">
        <v>0</v>
      </c>
      <c r="D20" s="23">
        <f t="shared" si="6"/>
        <v>177</v>
      </c>
      <c r="E20" s="25">
        <v>178.15</v>
      </c>
      <c r="F20" s="26"/>
      <c r="G20" s="23">
        <f t="shared" si="7"/>
        <v>178.15</v>
      </c>
      <c r="H20" s="85">
        <f t="shared" si="1"/>
        <v>1.006497175141243</v>
      </c>
      <c r="I20" s="86">
        <f t="shared" si="2"/>
      </c>
      <c r="J20" s="87">
        <f t="shared" si="3"/>
        <v>1.006497175141243</v>
      </c>
    </row>
    <row r="21" spans="1:10" ht="15" customHeight="1">
      <c r="A21" s="24" t="s">
        <v>25</v>
      </c>
      <c r="B21" s="25">
        <v>0</v>
      </c>
      <c r="C21" s="26">
        <v>0</v>
      </c>
      <c r="D21" s="23">
        <f t="shared" si="6"/>
        <v>0</v>
      </c>
      <c r="E21" s="25"/>
      <c r="F21" s="26"/>
      <c r="G21" s="23">
        <f t="shared" si="7"/>
        <v>0</v>
      </c>
      <c r="H21" s="85">
        <f t="shared" si="1"/>
      </c>
      <c r="I21" s="86">
        <f t="shared" si="2"/>
      </c>
      <c r="J21" s="87">
        <f t="shared" si="3"/>
      </c>
    </row>
    <row r="22" spans="1:10" ht="15" customHeight="1">
      <c r="A22" s="24" t="s">
        <v>26</v>
      </c>
      <c r="B22" s="25">
        <f>4985+100</f>
        <v>5085</v>
      </c>
      <c r="C22" s="26">
        <v>0</v>
      </c>
      <c r="D22" s="23">
        <f t="shared" si="6"/>
        <v>5085</v>
      </c>
      <c r="E22" s="25">
        <f>575.16+29.04+2.64+4472.24</f>
        <v>5079.08</v>
      </c>
      <c r="F22" s="26"/>
      <c r="G22" s="23">
        <f t="shared" si="7"/>
        <v>5079.08</v>
      </c>
      <c r="H22" s="85">
        <f t="shared" si="1"/>
        <v>0.9988357915437561</v>
      </c>
      <c r="I22" s="86">
        <f t="shared" si="2"/>
      </c>
      <c r="J22" s="87">
        <f t="shared" si="3"/>
        <v>0.9988357915437561</v>
      </c>
    </row>
    <row r="23" spans="1:10" ht="15" customHeight="1">
      <c r="A23" s="27" t="s">
        <v>27</v>
      </c>
      <c r="B23" s="41">
        <v>536</v>
      </c>
      <c r="C23" s="26">
        <v>0</v>
      </c>
      <c r="D23" s="23">
        <f t="shared" si="6"/>
        <v>536</v>
      </c>
      <c r="E23" s="41">
        <v>575.16</v>
      </c>
      <c r="F23" s="26"/>
      <c r="G23" s="23">
        <f t="shared" si="7"/>
        <v>575.16</v>
      </c>
      <c r="H23" s="85">
        <f t="shared" si="1"/>
        <v>1.0730597014925372</v>
      </c>
      <c r="I23" s="86">
        <f t="shared" si="2"/>
      </c>
      <c r="J23" s="87">
        <f t="shared" si="3"/>
        <v>1.0730597014925372</v>
      </c>
    </row>
    <row r="24" spans="1:10" ht="15" customHeight="1">
      <c r="A24" s="24" t="s">
        <v>28</v>
      </c>
      <c r="B24" s="41">
        <f>4420+100</f>
        <v>4520</v>
      </c>
      <c r="C24" s="26">
        <v>0</v>
      </c>
      <c r="D24" s="23">
        <f t="shared" si="6"/>
        <v>4520</v>
      </c>
      <c r="E24" s="41">
        <v>4472.24</v>
      </c>
      <c r="F24" s="26"/>
      <c r="G24" s="23">
        <f t="shared" si="7"/>
        <v>4472.24</v>
      </c>
      <c r="H24" s="85">
        <f t="shared" si="1"/>
        <v>0.9894336283185841</v>
      </c>
      <c r="I24" s="86">
        <f t="shared" si="2"/>
      </c>
      <c r="J24" s="87">
        <f t="shared" si="3"/>
        <v>0.9894336283185841</v>
      </c>
    </row>
    <row r="25" spans="1:10" ht="15" customHeight="1">
      <c r="A25" s="42" t="s">
        <v>29</v>
      </c>
      <c r="B25" s="40">
        <v>55541</v>
      </c>
      <c r="C25" s="26">
        <v>0</v>
      </c>
      <c r="D25" s="23">
        <f t="shared" si="6"/>
        <v>55541</v>
      </c>
      <c r="E25" s="40">
        <f>39745.9+13777.72+996.32</f>
        <v>54519.94</v>
      </c>
      <c r="F25" s="26"/>
      <c r="G25" s="23">
        <f t="shared" si="7"/>
        <v>54519.94</v>
      </c>
      <c r="H25" s="85">
        <f t="shared" si="1"/>
        <v>0.9816161034190959</v>
      </c>
      <c r="I25" s="86">
        <f t="shared" si="2"/>
      </c>
      <c r="J25" s="87">
        <f t="shared" si="3"/>
        <v>0.9816161034190959</v>
      </c>
    </row>
    <row r="26" spans="1:10" ht="15" customHeight="1">
      <c r="A26" s="27" t="s">
        <v>30</v>
      </c>
      <c r="B26" s="43">
        <v>40417</v>
      </c>
      <c r="C26" s="44">
        <v>0</v>
      </c>
      <c r="D26" s="23">
        <f t="shared" si="6"/>
        <v>40417</v>
      </c>
      <c r="E26" s="43">
        <v>39745.9</v>
      </c>
      <c r="F26" s="44"/>
      <c r="G26" s="23">
        <f t="shared" si="7"/>
        <v>39745.9</v>
      </c>
      <c r="H26" s="85">
        <f t="shared" si="1"/>
        <v>0.9833956008610238</v>
      </c>
      <c r="I26" s="86">
        <f t="shared" si="2"/>
      </c>
      <c r="J26" s="87">
        <f t="shared" si="3"/>
        <v>0.9833956008610238</v>
      </c>
    </row>
    <row r="27" spans="1:10" ht="15" customHeight="1">
      <c r="A27" s="42" t="s">
        <v>31</v>
      </c>
      <c r="B27" s="40">
        <v>35587</v>
      </c>
      <c r="C27" s="26">
        <v>0</v>
      </c>
      <c r="D27" s="23">
        <f t="shared" si="6"/>
        <v>35587</v>
      </c>
      <c r="E27" s="43"/>
      <c r="F27" s="26"/>
      <c r="G27" s="23">
        <f t="shared" si="7"/>
        <v>0</v>
      </c>
      <c r="H27" s="85">
        <f t="shared" si="1"/>
        <v>0</v>
      </c>
      <c r="I27" s="86">
        <f t="shared" si="2"/>
      </c>
      <c r="J27" s="87">
        <f t="shared" si="3"/>
        <v>0</v>
      </c>
    </row>
    <row r="28" spans="1:10" ht="15" customHeight="1">
      <c r="A28" s="27" t="s">
        <v>32</v>
      </c>
      <c r="B28" s="40">
        <v>4830</v>
      </c>
      <c r="C28" s="26">
        <v>0</v>
      </c>
      <c r="D28" s="23">
        <f t="shared" si="6"/>
        <v>4830</v>
      </c>
      <c r="E28" s="43"/>
      <c r="F28" s="26"/>
      <c r="G28" s="23">
        <f t="shared" si="7"/>
        <v>0</v>
      </c>
      <c r="H28" s="85">
        <f t="shared" si="1"/>
        <v>0</v>
      </c>
      <c r="I28" s="86">
        <f t="shared" si="2"/>
      </c>
      <c r="J28" s="87">
        <f t="shared" si="3"/>
        <v>0</v>
      </c>
    </row>
    <row r="29" spans="1:10" ht="15" customHeight="1">
      <c r="A29" s="27" t="s">
        <v>33</v>
      </c>
      <c r="B29" s="40">
        <v>15124</v>
      </c>
      <c r="C29" s="26">
        <v>0</v>
      </c>
      <c r="D29" s="23">
        <f t="shared" si="6"/>
        <v>15124</v>
      </c>
      <c r="E29" s="92">
        <f>996.32+13777.72</f>
        <v>14774.039999999999</v>
      </c>
      <c r="F29" s="26"/>
      <c r="G29" s="23">
        <f t="shared" si="7"/>
        <v>14774.039999999999</v>
      </c>
      <c r="H29" s="85">
        <f t="shared" si="1"/>
        <v>0.9768606188838931</v>
      </c>
      <c r="I29" s="86">
        <f t="shared" si="2"/>
      </c>
      <c r="J29" s="87">
        <f t="shared" si="3"/>
        <v>0.9768606188838931</v>
      </c>
    </row>
    <row r="30" spans="1:10" ht="15" customHeight="1">
      <c r="A30" s="42" t="s">
        <v>34</v>
      </c>
      <c r="B30" s="25">
        <v>1</v>
      </c>
      <c r="C30" s="26">
        <v>0</v>
      </c>
      <c r="D30" s="23">
        <f t="shared" si="6"/>
        <v>1</v>
      </c>
      <c r="E30" s="25">
        <v>0.4</v>
      </c>
      <c r="F30" s="26"/>
      <c r="G30" s="23">
        <f t="shared" si="7"/>
        <v>0.4</v>
      </c>
      <c r="H30" s="85">
        <f t="shared" si="1"/>
        <v>0.4</v>
      </c>
      <c r="I30" s="86">
        <f t="shared" si="2"/>
      </c>
      <c r="J30" s="87">
        <f t="shared" si="3"/>
        <v>0.4</v>
      </c>
    </row>
    <row r="31" spans="1:10" ht="15" customHeight="1">
      <c r="A31" s="42" t="s">
        <v>35</v>
      </c>
      <c r="B31" s="25">
        <v>693</v>
      </c>
      <c r="C31" s="26">
        <v>0</v>
      </c>
      <c r="D31" s="23">
        <f t="shared" si="6"/>
        <v>693</v>
      </c>
      <c r="E31" s="25">
        <f>22.79+2.3+0.21+107.75+584.77</f>
        <v>717.8199999999999</v>
      </c>
      <c r="F31" s="26"/>
      <c r="G31" s="23">
        <f t="shared" si="7"/>
        <v>717.8199999999999</v>
      </c>
      <c r="H31" s="85">
        <f t="shared" si="1"/>
        <v>1.0358152958152957</v>
      </c>
      <c r="I31" s="86">
        <f t="shared" si="2"/>
      </c>
      <c r="J31" s="87">
        <f t="shared" si="3"/>
        <v>1.0358152958152957</v>
      </c>
    </row>
    <row r="32" spans="1:10" ht="15" customHeight="1">
      <c r="A32" s="27" t="s">
        <v>74</v>
      </c>
      <c r="B32" s="41">
        <v>4890</v>
      </c>
      <c r="C32" s="26">
        <v>0</v>
      </c>
      <c r="D32" s="23">
        <f t="shared" si="6"/>
        <v>4890</v>
      </c>
      <c r="E32" s="41">
        <v>4992.15</v>
      </c>
      <c r="F32" s="26"/>
      <c r="G32" s="23">
        <f t="shared" si="7"/>
        <v>4992.15</v>
      </c>
      <c r="H32" s="85">
        <f t="shared" si="1"/>
        <v>1.0208895705521472</v>
      </c>
      <c r="I32" s="86">
        <f t="shared" si="2"/>
      </c>
      <c r="J32" s="87">
        <f t="shared" si="3"/>
        <v>1.0208895705521472</v>
      </c>
    </row>
    <row r="33" spans="1:10" ht="15" customHeight="1">
      <c r="A33" s="27" t="s">
        <v>82</v>
      </c>
      <c r="B33" s="41">
        <v>4890</v>
      </c>
      <c r="C33" s="26">
        <v>0</v>
      </c>
      <c r="D33" s="23">
        <f t="shared" si="6"/>
        <v>4890</v>
      </c>
      <c r="E33" s="41">
        <v>4992.15</v>
      </c>
      <c r="F33" s="26"/>
      <c r="G33" s="23">
        <f t="shared" si="7"/>
        <v>4992.15</v>
      </c>
      <c r="H33" s="85">
        <f t="shared" si="1"/>
        <v>1.0208895705521472</v>
      </c>
      <c r="I33" s="86">
        <f t="shared" si="2"/>
      </c>
      <c r="J33" s="87">
        <f t="shared" si="3"/>
        <v>1.0208895705521472</v>
      </c>
    </row>
    <row r="34" spans="1:10" ht="15" customHeight="1" thickBot="1">
      <c r="A34" s="45" t="s">
        <v>38</v>
      </c>
      <c r="B34" s="46">
        <v>87</v>
      </c>
      <c r="C34" s="30">
        <v>0</v>
      </c>
      <c r="D34" s="23">
        <f t="shared" si="6"/>
        <v>87</v>
      </c>
      <c r="E34" s="46">
        <v>129.25</v>
      </c>
      <c r="F34" s="30"/>
      <c r="G34" s="23">
        <f t="shared" si="7"/>
        <v>129.25</v>
      </c>
      <c r="H34" s="85">
        <f t="shared" si="1"/>
        <v>1.485632183908046</v>
      </c>
      <c r="I34" s="86">
        <f t="shared" si="2"/>
      </c>
      <c r="J34" s="87">
        <f t="shared" si="3"/>
        <v>1.485632183908046</v>
      </c>
    </row>
    <row r="35" spans="1:10" ht="15" customHeight="1" thickBot="1">
      <c r="A35" s="31" t="s">
        <v>39</v>
      </c>
      <c r="B35" s="32">
        <f aca="true" t="shared" si="8" ref="B35:G35">SUM(B17+B19+B20+B21+B22+B25+B30+B31+B32+B34)</f>
        <v>73737.5</v>
      </c>
      <c r="C35" s="33">
        <f t="shared" si="8"/>
        <v>0</v>
      </c>
      <c r="D35" s="34">
        <f t="shared" si="8"/>
        <v>73737.5</v>
      </c>
      <c r="E35" s="32">
        <f t="shared" si="8"/>
        <v>72787.01</v>
      </c>
      <c r="F35" s="33">
        <f t="shared" si="8"/>
        <v>0</v>
      </c>
      <c r="G35" s="34">
        <f t="shared" si="8"/>
        <v>72787.01</v>
      </c>
      <c r="H35" s="47">
        <f t="shared" si="1"/>
        <v>0.9871098152229191</v>
      </c>
      <c r="I35" s="48">
        <f t="shared" si="2"/>
      </c>
      <c r="J35" s="49">
        <f t="shared" si="3"/>
        <v>0.9871098152229191</v>
      </c>
    </row>
    <row r="36" spans="1:8" ht="16.5" customHeight="1" thickBot="1">
      <c r="A36" s="31" t="s">
        <v>40</v>
      </c>
      <c r="B36" s="257">
        <f>+D16-D35</f>
        <v>0</v>
      </c>
      <c r="C36" s="326"/>
      <c r="D36" s="327"/>
      <c r="E36" s="257">
        <f>+G16-G35</f>
        <v>1645.0600000000122</v>
      </c>
      <c r="F36" s="274"/>
      <c r="G36" s="275"/>
      <c r="H36"/>
    </row>
    <row r="37" spans="1:8" ht="15" customHeight="1">
      <c r="A37" s="2"/>
      <c r="B37"/>
      <c r="C37"/>
      <c r="D37"/>
      <c r="E37"/>
      <c r="F37"/>
      <c r="G37"/>
      <c r="H37"/>
    </row>
    <row r="38" s="93" customFormat="1" ht="12.75" customHeight="1" thickBot="1"/>
    <row r="39" spans="1:8" s="6" customFormat="1" ht="18" customHeight="1">
      <c r="A39" s="328" t="s">
        <v>41</v>
      </c>
      <c r="B39" s="324" t="s">
        <v>75</v>
      </c>
      <c r="C39" s="331" t="s">
        <v>42</v>
      </c>
      <c r="D39" s="332"/>
      <c r="E39" s="332"/>
      <c r="F39" s="333"/>
      <c r="G39" s="324" t="s">
        <v>85</v>
      </c>
      <c r="H39" s="339" t="s">
        <v>86</v>
      </c>
    </row>
    <row r="40" spans="1:8" s="6" customFormat="1" ht="27" customHeight="1" thickBot="1">
      <c r="A40" s="329"/>
      <c r="B40" s="325"/>
      <c r="C40" s="94" t="s">
        <v>43</v>
      </c>
      <c r="D40" s="51" t="s">
        <v>44</v>
      </c>
      <c r="E40" s="51" t="s">
        <v>45</v>
      </c>
      <c r="F40" s="52" t="s">
        <v>46</v>
      </c>
      <c r="G40" s="330"/>
      <c r="H40" s="340"/>
    </row>
    <row r="41" spans="1:8" s="100" customFormat="1" ht="13.5" customHeight="1">
      <c r="A41" s="95" t="s">
        <v>47</v>
      </c>
      <c r="B41" s="96">
        <v>14677</v>
      </c>
      <c r="C41" s="97" t="s">
        <v>48</v>
      </c>
      <c r="D41" s="53" t="s">
        <v>48</v>
      </c>
      <c r="E41" s="53" t="s">
        <v>48</v>
      </c>
      <c r="F41" s="54" t="s">
        <v>48</v>
      </c>
      <c r="G41" s="98" t="s">
        <v>48</v>
      </c>
      <c r="H41" s="99">
        <v>1522.4</v>
      </c>
    </row>
    <row r="42" spans="1:8" s="100" customFormat="1" ht="13.5" customHeight="1">
      <c r="A42" s="101" t="s">
        <v>49</v>
      </c>
      <c r="B42" s="102">
        <v>651</v>
      </c>
      <c r="C42" s="103">
        <v>651</v>
      </c>
      <c r="D42" s="55">
        <v>0</v>
      </c>
      <c r="E42" s="55">
        <v>0</v>
      </c>
      <c r="F42" s="56">
        <f>+C42+D42-E42</f>
        <v>651</v>
      </c>
      <c r="G42" s="102">
        <v>1041.63</v>
      </c>
      <c r="H42" s="56">
        <v>390.34</v>
      </c>
    </row>
    <row r="43" spans="1:8" s="100" customFormat="1" ht="13.5" customHeight="1">
      <c r="A43" s="101" t="s">
        <v>50</v>
      </c>
      <c r="B43" s="102">
        <v>0</v>
      </c>
      <c r="C43" s="103">
        <v>0</v>
      </c>
      <c r="D43" s="55">
        <v>0</v>
      </c>
      <c r="E43" s="55">
        <v>0</v>
      </c>
      <c r="F43" s="56">
        <f>+C43+D43-E43</f>
        <v>0</v>
      </c>
      <c r="G43" s="102">
        <v>0</v>
      </c>
      <c r="H43" s="56">
        <v>0</v>
      </c>
    </row>
    <row r="44" spans="1:8" s="100" customFormat="1" ht="13.5" customHeight="1">
      <c r="A44" s="101" t="s">
        <v>51</v>
      </c>
      <c r="B44" s="102">
        <v>551</v>
      </c>
      <c r="C44" s="103">
        <v>24088</v>
      </c>
      <c r="D44" s="55">
        <v>3493</v>
      </c>
      <c r="E44" s="55">
        <f>18195+45</f>
        <v>18240</v>
      </c>
      <c r="F44" s="56">
        <f>+C44+D44-E44</f>
        <v>9341</v>
      </c>
      <c r="G44" s="102">
        <v>10683.35</v>
      </c>
      <c r="H44" s="56">
        <v>952.11</v>
      </c>
    </row>
    <row r="45" spans="1:8" s="100" customFormat="1" ht="13.5" customHeight="1">
      <c r="A45" s="101" t="s">
        <v>52</v>
      </c>
      <c r="B45" s="102">
        <v>13475</v>
      </c>
      <c r="C45" s="97" t="s">
        <v>48</v>
      </c>
      <c r="D45" s="53" t="s">
        <v>48</v>
      </c>
      <c r="E45" s="53" t="s">
        <v>48</v>
      </c>
      <c r="F45" s="54" t="s">
        <v>48</v>
      </c>
      <c r="G45" s="104" t="s">
        <v>48</v>
      </c>
      <c r="H45" s="56">
        <v>179.95</v>
      </c>
    </row>
    <row r="46" spans="1:8" s="100" customFormat="1" ht="13.5" customHeight="1" thickBot="1">
      <c r="A46" s="105" t="s">
        <v>53</v>
      </c>
      <c r="B46" s="106">
        <v>228</v>
      </c>
      <c r="C46" s="107">
        <v>663</v>
      </c>
      <c r="D46" s="57">
        <v>546</v>
      </c>
      <c r="E46" s="57">
        <v>831</v>
      </c>
      <c r="F46" s="58">
        <f>+C46+D46-E46</f>
        <v>378</v>
      </c>
      <c r="G46" s="106">
        <v>1667.54</v>
      </c>
      <c r="H46" s="58">
        <v>500.78</v>
      </c>
    </row>
    <row r="47" spans="1:11" ht="4.5" customHeight="1">
      <c r="A47" s="108"/>
      <c r="B47" s="109"/>
      <c r="C47" s="110"/>
      <c r="D47" s="110"/>
      <c r="E47" s="110"/>
      <c r="F47" s="109"/>
      <c r="G47" s="110"/>
      <c r="H47" s="110"/>
      <c r="I47" s="110"/>
      <c r="J47" s="110"/>
      <c r="K47" s="109"/>
    </row>
    <row r="48" spans="1:11" ht="3" customHeight="1">
      <c r="A48" s="108"/>
      <c r="B48" s="109"/>
      <c r="C48" s="110"/>
      <c r="D48" s="110"/>
      <c r="E48" s="110"/>
      <c r="F48" s="109"/>
      <c r="G48" s="110"/>
      <c r="H48" s="110"/>
      <c r="I48" s="110"/>
      <c r="J48" s="110"/>
      <c r="K48" s="109"/>
    </row>
    <row r="49" ht="5.25" customHeight="1" thickBot="1"/>
    <row r="50" spans="1:8" ht="15.75" customHeight="1">
      <c r="A50" s="334" t="s">
        <v>84</v>
      </c>
      <c r="B50" s="336" t="s">
        <v>6</v>
      </c>
      <c r="C50" s="336" t="s">
        <v>54</v>
      </c>
      <c r="D50" s="322"/>
      <c r="E50" s="322"/>
      <c r="F50" s="322"/>
      <c r="G50" s="322"/>
      <c r="H50" s="338"/>
    </row>
    <row r="51" spans="1:8" ht="13.5" thickBot="1">
      <c r="A51" s="335"/>
      <c r="B51" s="337"/>
      <c r="C51" s="111" t="s">
        <v>55</v>
      </c>
      <c r="D51" s="112" t="s">
        <v>56</v>
      </c>
      <c r="E51" s="112" t="s">
        <v>57</v>
      </c>
      <c r="F51" s="112" t="s">
        <v>58</v>
      </c>
      <c r="G51" s="113" t="s">
        <v>59</v>
      </c>
      <c r="H51" s="114" t="s">
        <v>60</v>
      </c>
    </row>
    <row r="52" spans="1:8" ht="12.75">
      <c r="A52" s="115" t="s">
        <v>61</v>
      </c>
      <c r="B52" s="116">
        <v>1772</v>
      </c>
      <c r="C52" s="117">
        <v>683</v>
      </c>
      <c r="D52" s="117">
        <v>0</v>
      </c>
      <c r="E52" s="117">
        <v>0</v>
      </c>
      <c r="F52" s="117">
        <v>0</v>
      </c>
      <c r="G52" s="116">
        <v>0</v>
      </c>
      <c r="H52" s="60">
        <f>SUM(C52:G52)</f>
        <v>683</v>
      </c>
    </row>
    <row r="53" spans="1:8" ht="13.5" thickBot="1">
      <c r="A53" s="59" t="s">
        <v>62</v>
      </c>
      <c r="B53" s="118"/>
      <c r="C53" s="119">
        <v>249.01</v>
      </c>
      <c r="D53" s="119">
        <v>2749.95</v>
      </c>
      <c r="E53" s="119"/>
      <c r="F53" s="119"/>
      <c r="G53" s="118">
        <v>59.21</v>
      </c>
      <c r="H53" s="60">
        <f>SUM(C53:G53)</f>
        <v>3058.17</v>
      </c>
    </row>
    <row r="54" spans="1:8" ht="13.5" thickBot="1">
      <c r="A54" s="61" t="s">
        <v>63</v>
      </c>
      <c r="B54" s="62">
        <f aca="true" t="shared" si="9" ref="B54:H54">+B53-B52</f>
        <v>-1772</v>
      </c>
      <c r="C54" s="62">
        <f t="shared" si="9"/>
        <v>-433.99</v>
      </c>
      <c r="D54" s="62">
        <f t="shared" si="9"/>
        <v>2749.95</v>
      </c>
      <c r="E54" s="62">
        <f t="shared" si="9"/>
        <v>0</v>
      </c>
      <c r="F54" s="62">
        <f t="shared" si="9"/>
        <v>0</v>
      </c>
      <c r="G54" s="62">
        <f t="shared" si="9"/>
        <v>59.21</v>
      </c>
      <c r="H54" s="63">
        <f t="shared" si="9"/>
        <v>2375.17</v>
      </c>
    </row>
    <row r="55" spans="1:8" ht="12.75">
      <c r="A55" s="64" t="s">
        <v>64</v>
      </c>
      <c r="B55" s="65">
        <v>189</v>
      </c>
      <c r="C55" s="66">
        <v>0</v>
      </c>
      <c r="D55" s="66">
        <v>0</v>
      </c>
      <c r="E55" s="66">
        <v>0</v>
      </c>
      <c r="F55" s="66">
        <v>0</v>
      </c>
      <c r="G55" s="65">
        <v>0</v>
      </c>
      <c r="H55" s="60">
        <f>SUM(C55:G55)</f>
        <v>0</v>
      </c>
    </row>
    <row r="56" spans="1:8" ht="13.5" thickBot="1">
      <c r="A56" s="67" t="s">
        <v>65</v>
      </c>
      <c r="B56" s="120"/>
      <c r="C56" s="57">
        <v>0</v>
      </c>
      <c r="D56" s="57">
        <v>0</v>
      </c>
      <c r="E56" s="57">
        <v>0</v>
      </c>
      <c r="F56" s="57">
        <v>0</v>
      </c>
      <c r="G56" s="120">
        <v>0</v>
      </c>
      <c r="H56" s="60">
        <f>SUM(C56:G56)</f>
        <v>0</v>
      </c>
    </row>
    <row r="57" spans="1:8" ht="13.5" thickBot="1">
      <c r="A57" s="61" t="s">
        <v>63</v>
      </c>
      <c r="B57" s="62">
        <f aca="true" t="shared" si="10" ref="B57:H57">+B56-B55</f>
        <v>-189</v>
      </c>
      <c r="C57" s="62">
        <f t="shared" si="10"/>
        <v>0</v>
      </c>
      <c r="D57" s="62">
        <f t="shared" si="10"/>
        <v>0</v>
      </c>
      <c r="E57" s="62">
        <f t="shared" si="10"/>
        <v>0</v>
      </c>
      <c r="F57" s="62">
        <f t="shared" si="10"/>
        <v>0</v>
      </c>
      <c r="G57" s="62">
        <f t="shared" si="10"/>
        <v>0</v>
      </c>
      <c r="H57" s="63">
        <f t="shared" si="10"/>
        <v>0</v>
      </c>
    </row>
    <row r="58" spans="1:8" ht="12.75">
      <c r="A58" s="68"/>
      <c r="B58" s="69"/>
      <c r="C58" s="69"/>
      <c r="D58" s="69"/>
      <c r="E58" s="69"/>
      <c r="F58" s="69"/>
      <c r="G58" s="69"/>
      <c r="H58" s="69"/>
    </row>
    <row r="59" spans="1:14" ht="5.25" customHeight="1" thickBot="1">
      <c r="A59" s="1"/>
      <c r="I59" s="1"/>
      <c r="J59" s="1"/>
      <c r="K59" s="1"/>
      <c r="L59" s="1"/>
      <c r="M59" s="1"/>
      <c r="N59" s="1"/>
    </row>
    <row r="60" spans="1:7" s="70" customFormat="1" ht="22.5" customHeight="1" thickBot="1">
      <c r="A60" s="319" t="s">
        <v>66</v>
      </c>
      <c r="B60" s="321">
        <v>2003</v>
      </c>
      <c r="C60" s="322"/>
      <c r="D60" s="322"/>
      <c r="E60" s="322"/>
      <c r="F60" s="322"/>
      <c r="G60" s="323"/>
    </row>
    <row r="61" spans="1:7" s="74" customFormat="1" ht="16.5" customHeight="1" thickBot="1">
      <c r="A61" s="320"/>
      <c r="B61" s="71" t="s">
        <v>67</v>
      </c>
      <c r="C61" s="72" t="s">
        <v>68</v>
      </c>
      <c r="D61" s="72" t="s">
        <v>69</v>
      </c>
      <c r="E61" s="72" t="s">
        <v>70</v>
      </c>
      <c r="F61" s="73" t="s">
        <v>81</v>
      </c>
      <c r="G61" s="73" t="s">
        <v>60</v>
      </c>
    </row>
    <row r="62" spans="1:7" s="70" customFormat="1" ht="13.5" customHeight="1" thickBot="1">
      <c r="A62" s="75" t="s">
        <v>71</v>
      </c>
      <c r="B62" s="133">
        <v>3748101</v>
      </c>
      <c r="C62" s="134">
        <v>12115872</v>
      </c>
      <c r="D62" s="134">
        <v>3459964</v>
      </c>
      <c r="E62" s="134">
        <v>2943474</v>
      </c>
      <c r="F62" s="135">
        <v>372394</v>
      </c>
      <c r="G62" s="136">
        <f>SUM(B62:F62)</f>
        <v>22639805</v>
      </c>
    </row>
    <row r="63" spans="1:7" s="80" customFormat="1" ht="15.75" customHeight="1" thickBot="1" thickTop="1">
      <c r="A63" s="79" t="s">
        <v>72</v>
      </c>
      <c r="B63" s="129">
        <v>6.57</v>
      </c>
      <c r="C63" s="130">
        <v>46.59</v>
      </c>
      <c r="D63" s="130">
        <v>14</v>
      </c>
      <c r="E63" s="130">
        <v>11.59</v>
      </c>
      <c r="F63" s="131">
        <v>2</v>
      </c>
      <c r="G63" s="132">
        <f>SUM(B63:F63)</f>
        <v>80.75</v>
      </c>
    </row>
    <row r="64" spans="1:7" ht="13.5" thickBot="1">
      <c r="A64" s="81" t="s">
        <v>73</v>
      </c>
      <c r="B64" s="123">
        <f aca="true" t="shared" si="11" ref="B64:G64">+B62/B63/12</f>
        <v>47540.60121765601</v>
      </c>
      <c r="C64" s="124">
        <f t="shared" si="11"/>
        <v>21671.088216355438</v>
      </c>
      <c r="D64" s="125">
        <f t="shared" si="11"/>
        <v>20595.02380952381</v>
      </c>
      <c r="E64" s="124">
        <f t="shared" si="11"/>
        <v>21163.891285591028</v>
      </c>
      <c r="F64" s="125">
        <f t="shared" si="11"/>
        <v>15516.416666666666</v>
      </c>
      <c r="G64" s="126">
        <f t="shared" si="11"/>
        <v>23364.091847265223</v>
      </c>
    </row>
    <row r="66" ht="13.5" thickBot="1"/>
    <row r="67" spans="1:8" ht="24" customHeight="1" thickBot="1">
      <c r="A67" s="319" t="s">
        <v>66</v>
      </c>
      <c r="B67" s="276">
        <v>2004</v>
      </c>
      <c r="C67" s="277"/>
      <c r="D67" s="277"/>
      <c r="E67" s="277"/>
      <c r="F67" s="277"/>
      <c r="G67" s="311"/>
      <c r="H67" s="256"/>
    </row>
    <row r="68" spans="1:8" ht="36.75" thickBot="1">
      <c r="A68" s="320"/>
      <c r="B68" s="71" t="s">
        <v>67</v>
      </c>
      <c r="C68" s="138" t="s">
        <v>88</v>
      </c>
      <c r="D68" s="138" t="s">
        <v>89</v>
      </c>
      <c r="E68" s="138" t="s">
        <v>90</v>
      </c>
      <c r="F68" s="138" t="s">
        <v>70</v>
      </c>
      <c r="G68" s="73" t="s">
        <v>81</v>
      </c>
      <c r="H68" s="73" t="s">
        <v>60</v>
      </c>
    </row>
    <row r="69" spans="1:8" ht="13.5" thickBot="1">
      <c r="A69" s="75" t="s">
        <v>71</v>
      </c>
      <c r="B69" s="76">
        <v>7678052</v>
      </c>
      <c r="C69" s="77">
        <v>4372015</v>
      </c>
      <c r="D69" s="77">
        <v>13281043</v>
      </c>
      <c r="E69" s="77">
        <v>6175468</v>
      </c>
      <c r="F69" s="77">
        <v>3363409</v>
      </c>
      <c r="G69" s="121">
        <v>471821</v>
      </c>
      <c r="H69" s="78">
        <f>SUM(B69:G69)</f>
        <v>35341808</v>
      </c>
    </row>
    <row r="70" spans="1:8" ht="14.25" thickBot="1" thickTop="1">
      <c r="A70" s="79" t="s">
        <v>72</v>
      </c>
      <c r="B70" s="127">
        <v>13.59</v>
      </c>
      <c r="C70" s="128">
        <v>15.01</v>
      </c>
      <c r="D70" s="128">
        <v>50.21</v>
      </c>
      <c r="E70" s="128">
        <v>26.75</v>
      </c>
      <c r="F70" s="128">
        <v>12.42</v>
      </c>
      <c r="G70" s="122">
        <v>2.8</v>
      </c>
      <c r="H70" s="122">
        <f>SUM(B70:G70)</f>
        <v>120.78</v>
      </c>
    </row>
    <row r="71" spans="1:8" ht="13.5" thickBot="1">
      <c r="A71" s="81" t="s">
        <v>73</v>
      </c>
      <c r="B71" s="123">
        <f>+B69/B70/12</f>
        <v>47081.50600932058</v>
      </c>
      <c r="C71" s="124">
        <f aca="true" t="shared" si="12" ref="C71:H71">+C69/C70/12</f>
        <v>24272.790361980904</v>
      </c>
      <c r="D71" s="125">
        <f t="shared" si="12"/>
        <v>22042.49319524663</v>
      </c>
      <c r="E71" s="124">
        <f t="shared" si="12"/>
        <v>19238.218068535825</v>
      </c>
      <c r="F71" s="125">
        <f t="shared" si="12"/>
        <v>22567.156468062265</v>
      </c>
      <c r="G71" s="137">
        <f t="shared" si="12"/>
        <v>14042.291666666666</v>
      </c>
      <c r="H71" s="126">
        <f t="shared" si="12"/>
        <v>24384.42346966937</v>
      </c>
    </row>
    <row r="73" ht="13.5" thickBot="1"/>
    <row r="74" spans="1:4" ht="26.25" customHeight="1" thickBot="1">
      <c r="A74" s="312" t="s">
        <v>107</v>
      </c>
      <c r="B74" s="313"/>
      <c r="C74" s="313"/>
      <c r="D74" s="314"/>
    </row>
    <row r="75" spans="1:4" ht="13.5" customHeight="1" thickBot="1">
      <c r="A75" s="287" t="s">
        <v>91</v>
      </c>
      <c r="B75" s="315"/>
      <c r="C75" s="315"/>
      <c r="D75" s="316"/>
    </row>
    <row r="76" spans="1:4" ht="18.75" customHeight="1">
      <c r="A76" s="317" t="s">
        <v>92</v>
      </c>
      <c r="B76" s="318"/>
      <c r="C76" s="318"/>
      <c r="D76" s="139">
        <v>43911</v>
      </c>
    </row>
    <row r="77" spans="1:4" ht="23.25" customHeight="1">
      <c r="A77" s="300" t="s">
        <v>93</v>
      </c>
      <c r="B77" s="301"/>
      <c r="C77" s="301"/>
      <c r="D77" s="140">
        <v>1902375</v>
      </c>
    </row>
    <row r="78" spans="1:4" ht="18.75" customHeight="1">
      <c r="A78" s="300" t="s">
        <v>94</v>
      </c>
      <c r="B78" s="301"/>
      <c r="C78" s="301"/>
      <c r="D78" s="140">
        <v>293000</v>
      </c>
    </row>
    <row r="79" spans="1:4" ht="18.75" customHeight="1">
      <c r="A79" s="300" t="s">
        <v>95</v>
      </c>
      <c r="B79" s="301"/>
      <c r="C79" s="301"/>
      <c r="D79" s="140">
        <v>67621</v>
      </c>
    </row>
    <row r="80" spans="1:4" ht="18.75" customHeight="1">
      <c r="A80" s="300" t="s">
        <v>96</v>
      </c>
      <c r="B80" s="301"/>
      <c r="C80" s="301"/>
      <c r="D80" s="140">
        <v>167937</v>
      </c>
    </row>
    <row r="81" spans="1:4" ht="18.75" customHeight="1">
      <c r="A81" s="302" t="s">
        <v>97</v>
      </c>
      <c r="B81" s="303"/>
      <c r="C81" s="304"/>
      <c r="D81" s="141">
        <v>2379524</v>
      </c>
    </row>
    <row r="82" spans="1:4" ht="18.75" customHeight="1">
      <c r="A82" s="302" t="s">
        <v>98</v>
      </c>
      <c r="B82" s="303"/>
      <c r="C82" s="304"/>
      <c r="D82" s="141">
        <v>2332341</v>
      </c>
    </row>
    <row r="83" spans="1:4" ht="18.75" customHeight="1">
      <c r="A83" s="305" t="s">
        <v>99</v>
      </c>
      <c r="B83" s="306"/>
      <c r="C83" s="307"/>
      <c r="D83" s="141">
        <v>355293</v>
      </c>
    </row>
    <row r="84" spans="1:4" ht="23.25" customHeight="1" thickBot="1">
      <c r="A84" s="308" t="s">
        <v>100</v>
      </c>
      <c r="B84" s="309"/>
      <c r="C84" s="310"/>
      <c r="D84" s="142">
        <v>98503</v>
      </c>
    </row>
    <row r="85" spans="1:4" ht="21" customHeight="1" thickBot="1">
      <c r="A85" s="297" t="s">
        <v>6</v>
      </c>
      <c r="B85" s="298"/>
      <c r="C85" s="299"/>
      <c r="D85" s="143">
        <f>SUM(D76:D84)</f>
        <v>7640505</v>
      </c>
    </row>
    <row r="86" ht="13.5" thickBot="1"/>
    <row r="87" spans="1:8" ht="24" customHeight="1" thickBot="1">
      <c r="A87" s="287" t="s">
        <v>108</v>
      </c>
      <c r="B87" s="288"/>
      <c r="C87" s="288"/>
      <c r="D87" s="256"/>
      <c r="H87"/>
    </row>
    <row r="88" spans="1:8" ht="20.25" customHeight="1">
      <c r="A88" s="291" t="s">
        <v>101</v>
      </c>
      <c r="B88" s="292"/>
      <c r="C88" s="144" t="s">
        <v>102</v>
      </c>
      <c r="D88" s="147">
        <v>1279000</v>
      </c>
      <c r="H88"/>
    </row>
    <row r="89" spans="1:8" ht="19.5">
      <c r="A89" s="293"/>
      <c r="B89" s="294"/>
      <c r="C89" s="148" t="s">
        <v>103</v>
      </c>
      <c r="D89" s="141">
        <v>932177</v>
      </c>
      <c r="H89"/>
    </row>
    <row r="90" spans="1:8" ht="30" customHeight="1" thickBot="1">
      <c r="A90" s="295" t="s">
        <v>104</v>
      </c>
      <c r="B90" s="296"/>
      <c r="C90" s="145" t="s">
        <v>105</v>
      </c>
      <c r="D90" s="146">
        <v>58620</v>
      </c>
      <c r="H90"/>
    </row>
    <row r="91" spans="1:8" ht="30.75" customHeight="1" thickBot="1">
      <c r="A91" s="289" t="s">
        <v>106</v>
      </c>
      <c r="B91" s="288"/>
      <c r="C91" s="290"/>
      <c r="D91" s="143">
        <f>+D90+D89+D88</f>
        <v>2269797</v>
      </c>
      <c r="H91"/>
    </row>
  </sheetData>
  <mergeCells count="33">
    <mergeCell ref="C39:F39"/>
    <mergeCell ref="A50:A51"/>
    <mergeCell ref="B50:B51"/>
    <mergeCell ref="C50:H50"/>
    <mergeCell ref="H39:H40"/>
    <mergeCell ref="A60:A61"/>
    <mergeCell ref="B60:G60"/>
    <mergeCell ref="B39:B40"/>
    <mergeCell ref="A3:A6"/>
    <mergeCell ref="E36:G36"/>
    <mergeCell ref="B36:D36"/>
    <mergeCell ref="A39:A40"/>
    <mergeCell ref="B3:J3"/>
    <mergeCell ref="G39:G40"/>
    <mergeCell ref="H4:J4"/>
    <mergeCell ref="B67:H67"/>
    <mergeCell ref="A74:D74"/>
    <mergeCell ref="A75:D75"/>
    <mergeCell ref="A76:C76"/>
    <mergeCell ref="A67:A68"/>
    <mergeCell ref="A77:C77"/>
    <mergeCell ref="A78:C78"/>
    <mergeCell ref="A79:C79"/>
    <mergeCell ref="A84:C84"/>
    <mergeCell ref="A85:C85"/>
    <mergeCell ref="A80:C80"/>
    <mergeCell ref="A81:C81"/>
    <mergeCell ref="A82:C82"/>
    <mergeCell ref="A83:C83"/>
    <mergeCell ref="A87:D87"/>
    <mergeCell ref="A91:C91"/>
    <mergeCell ref="A88:B89"/>
    <mergeCell ref="A90:B90"/>
  </mergeCells>
  <printOptions horizontalCentered="1"/>
  <pageMargins left="0.2362204724409449" right="0.2755905511811024" top="0.52" bottom="0.3937007874015748" header="0.29" footer="0.15748031496062992"/>
  <pageSetup horizontalDpi="600" verticalDpi="600" orientation="portrait" paperSize="9" scale="80" r:id="rId1"/>
  <headerFooter alignWithMargins="0">
    <oddFooter>&amp;C&amp;P</oddFooter>
  </headerFooter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1">
      <selection activeCell="A1" sqref="A1"/>
    </sheetView>
  </sheetViews>
  <sheetFormatPr defaultColWidth="9.00390625" defaultRowHeight="12.75"/>
  <cols>
    <col min="1" max="1" width="28.125" style="1" customWidth="1"/>
    <col min="2" max="7" width="9.75390625" style="2" customWidth="1"/>
    <col min="8" max="8" width="9.25390625" style="2" customWidth="1"/>
    <col min="9" max="9" width="8.875" style="1" customWidth="1"/>
    <col min="10" max="12" width="9.125" style="1" customWidth="1"/>
    <col min="13" max="14" width="9.25390625" style="1" bestFit="1" customWidth="1"/>
    <col min="15" max="16" width="9.125" style="1" customWidth="1"/>
  </cols>
  <sheetData>
    <row r="1" spans="1:8" ht="16.5" thickBot="1">
      <c r="A1" s="4"/>
      <c r="B1" s="5"/>
      <c r="C1" s="5"/>
      <c r="D1" s="5"/>
      <c r="E1" s="5"/>
      <c r="F1" s="5"/>
      <c r="G1" s="5"/>
      <c r="H1" s="5"/>
    </row>
    <row r="2" spans="1:14" ht="24" customHeight="1" thickBot="1">
      <c r="A2" s="343" t="s">
        <v>114</v>
      </c>
      <c r="B2" s="278" t="s">
        <v>115</v>
      </c>
      <c r="C2" s="288"/>
      <c r="D2" s="288"/>
      <c r="E2" s="288"/>
      <c r="F2" s="288"/>
      <c r="G2" s="288"/>
      <c r="H2" s="288"/>
      <c r="I2" s="288"/>
      <c r="J2" s="256"/>
      <c r="K2"/>
      <c r="L2"/>
      <c r="M2"/>
      <c r="N2"/>
    </row>
    <row r="3" spans="1:16" ht="13.5" thickBot="1">
      <c r="A3" s="344"/>
      <c r="B3" s="7" t="s">
        <v>2</v>
      </c>
      <c r="C3" s="8"/>
      <c r="D3" s="9"/>
      <c r="E3" s="7" t="s">
        <v>46</v>
      </c>
      <c r="F3" s="8"/>
      <c r="G3" s="9"/>
      <c r="H3" s="276" t="s">
        <v>3</v>
      </c>
      <c r="I3" s="277"/>
      <c r="J3" s="256"/>
      <c r="K3"/>
      <c r="L3"/>
      <c r="M3"/>
      <c r="N3"/>
      <c r="O3"/>
      <c r="P3"/>
    </row>
    <row r="4" spans="1:16" ht="12.75">
      <c r="A4" s="344"/>
      <c r="B4" s="10" t="s">
        <v>4</v>
      </c>
      <c r="C4" s="11" t="s">
        <v>116</v>
      </c>
      <c r="D4" s="12" t="s">
        <v>6</v>
      </c>
      <c r="E4" s="10" t="s">
        <v>4</v>
      </c>
      <c r="F4" s="11" t="s">
        <v>5</v>
      </c>
      <c r="G4" s="12" t="s">
        <v>6</v>
      </c>
      <c r="H4" s="84" t="s">
        <v>7</v>
      </c>
      <c r="I4" s="83" t="s">
        <v>8</v>
      </c>
      <c r="J4" s="84" t="s">
        <v>6</v>
      </c>
      <c r="K4"/>
      <c r="L4"/>
      <c r="M4"/>
      <c r="N4"/>
      <c r="O4"/>
      <c r="P4"/>
    </row>
    <row r="5" spans="1:16" ht="13.5" thickBot="1">
      <c r="A5" s="345"/>
      <c r="B5" s="167" t="s">
        <v>9</v>
      </c>
      <c r="C5" s="168" t="s">
        <v>9</v>
      </c>
      <c r="D5" s="169"/>
      <c r="E5" s="16" t="s">
        <v>9</v>
      </c>
      <c r="F5" s="17" t="s">
        <v>9</v>
      </c>
      <c r="G5" s="18"/>
      <c r="H5" s="18" t="s">
        <v>10</v>
      </c>
      <c r="I5" s="17" t="s">
        <v>10</v>
      </c>
      <c r="J5" s="18" t="s">
        <v>10</v>
      </c>
      <c r="K5"/>
      <c r="L5"/>
      <c r="M5"/>
      <c r="N5"/>
      <c r="O5"/>
      <c r="P5"/>
    </row>
    <row r="6" spans="1:16" ht="13.5" customHeight="1" thickTop="1">
      <c r="A6" s="20" t="s">
        <v>11</v>
      </c>
      <c r="B6" s="21">
        <v>0</v>
      </c>
      <c r="C6" s="22"/>
      <c r="D6" s="23">
        <v>0</v>
      </c>
      <c r="E6" s="21">
        <v>0</v>
      </c>
      <c r="F6" s="22"/>
      <c r="G6" s="23">
        <v>0</v>
      </c>
      <c r="H6" s="87">
        <f>+IF(B6&lt;&gt;0,E6/B6,"")</f>
      </c>
      <c r="I6" s="86">
        <f>+IF(C6&lt;&gt;0,F6/C6,"")</f>
      </c>
      <c r="J6" s="87">
        <f>+IF(D6&lt;&gt;0,G6/D6,"")</f>
      </c>
      <c r="K6"/>
      <c r="L6"/>
      <c r="M6"/>
      <c r="N6"/>
      <c r="O6"/>
      <c r="P6"/>
    </row>
    <row r="7" spans="1:16" ht="13.5" customHeight="1">
      <c r="A7" s="24" t="s">
        <v>12</v>
      </c>
      <c r="B7" s="25">
        <v>0</v>
      </c>
      <c r="C7" s="26"/>
      <c r="D7" s="170">
        <f aca="true" t="shared" si="0" ref="D7:D14">SUM(B7:C7)</f>
        <v>0</v>
      </c>
      <c r="E7" s="25">
        <v>0</v>
      </c>
      <c r="F7" s="26"/>
      <c r="G7" s="23">
        <f aca="true" t="shared" si="1" ref="G7:G14">SUM(E7:F7)</f>
        <v>0</v>
      </c>
      <c r="H7" s="87">
        <f aca="true" t="shared" si="2" ref="H7:H33">+IF(E7&lt;&gt;0,E7/B7,"")</f>
      </c>
      <c r="I7" s="86">
        <f aca="true" t="shared" si="3" ref="I7:I33">+IF(C7&lt;&gt;0,F7/(B7+C7),"")</f>
      </c>
      <c r="J7" s="87">
        <f aca="true" t="shared" si="4" ref="J7:J33">+IF(D7&lt;&gt;0,G7/D7,"")</f>
      </c>
      <c r="K7"/>
      <c r="L7"/>
      <c r="M7"/>
      <c r="N7"/>
      <c r="O7"/>
      <c r="P7"/>
    </row>
    <row r="8" spans="1:16" ht="13.5" customHeight="1">
      <c r="A8" s="24" t="s">
        <v>13</v>
      </c>
      <c r="B8" s="25">
        <v>0</v>
      </c>
      <c r="C8" s="26"/>
      <c r="D8" s="170">
        <f t="shared" si="0"/>
        <v>0</v>
      </c>
      <c r="E8" s="25">
        <v>0</v>
      </c>
      <c r="F8" s="26"/>
      <c r="G8" s="23">
        <f t="shared" si="1"/>
        <v>0</v>
      </c>
      <c r="H8" s="87">
        <f t="shared" si="2"/>
      </c>
      <c r="I8" s="86">
        <f t="shared" si="3"/>
      </c>
      <c r="J8" s="87">
        <f t="shared" si="4"/>
      </c>
      <c r="K8"/>
      <c r="L8"/>
      <c r="M8"/>
      <c r="N8"/>
      <c r="O8"/>
      <c r="P8"/>
    </row>
    <row r="9" spans="1:16" ht="13.5" customHeight="1">
      <c r="A9" s="24" t="s">
        <v>14</v>
      </c>
      <c r="B9" s="25">
        <v>0</v>
      </c>
      <c r="C9" s="26"/>
      <c r="D9" s="170">
        <f t="shared" si="0"/>
        <v>0</v>
      </c>
      <c r="E9" s="25">
        <v>0</v>
      </c>
      <c r="F9" s="26"/>
      <c r="G9" s="23">
        <f t="shared" si="1"/>
        <v>0</v>
      </c>
      <c r="H9" s="87">
        <f t="shared" si="2"/>
      </c>
      <c r="I9" s="86">
        <f t="shared" si="3"/>
      </c>
      <c r="J9" s="87">
        <f t="shared" si="4"/>
      </c>
      <c r="K9"/>
      <c r="L9"/>
      <c r="M9"/>
      <c r="N9"/>
      <c r="O9"/>
      <c r="P9"/>
    </row>
    <row r="10" spans="1:16" ht="13.5" customHeight="1">
      <c r="A10" s="24" t="s">
        <v>15</v>
      </c>
      <c r="B10" s="25">
        <v>330</v>
      </c>
      <c r="C10" s="26"/>
      <c r="D10" s="170">
        <f t="shared" si="0"/>
        <v>330</v>
      </c>
      <c r="E10" s="25">
        <v>552.97</v>
      </c>
      <c r="F10" s="26"/>
      <c r="G10" s="23">
        <f t="shared" si="1"/>
        <v>552.97</v>
      </c>
      <c r="H10" s="87">
        <f t="shared" si="2"/>
        <v>1.6756666666666669</v>
      </c>
      <c r="I10" s="86">
        <f t="shared" si="3"/>
      </c>
      <c r="J10" s="87">
        <f t="shared" si="4"/>
        <v>1.6756666666666669</v>
      </c>
      <c r="K10"/>
      <c r="L10"/>
      <c r="M10"/>
      <c r="N10"/>
      <c r="O10"/>
      <c r="P10"/>
    </row>
    <row r="11" spans="1:16" ht="13.5" customHeight="1">
      <c r="A11" s="27" t="s">
        <v>16</v>
      </c>
      <c r="B11" s="25">
        <v>0</v>
      </c>
      <c r="C11" s="26"/>
      <c r="D11" s="170">
        <f t="shared" si="0"/>
        <v>0</v>
      </c>
      <c r="E11" s="25">
        <v>0</v>
      </c>
      <c r="F11" s="26"/>
      <c r="G11" s="23">
        <f t="shared" si="1"/>
        <v>0</v>
      </c>
      <c r="H11" s="87">
        <f t="shared" si="2"/>
      </c>
      <c r="I11" s="86">
        <f t="shared" si="3"/>
      </c>
      <c r="J11" s="87">
        <f t="shared" si="4"/>
      </c>
      <c r="K11"/>
      <c r="L11"/>
      <c r="M11"/>
      <c r="N11"/>
      <c r="O11"/>
      <c r="P11"/>
    </row>
    <row r="12" spans="1:16" ht="13.5" customHeight="1">
      <c r="A12" s="27" t="s">
        <v>17</v>
      </c>
      <c r="B12" s="25">
        <v>0</v>
      </c>
      <c r="C12" s="26"/>
      <c r="D12" s="170">
        <f t="shared" si="0"/>
        <v>0</v>
      </c>
      <c r="E12" s="25">
        <v>0</v>
      </c>
      <c r="F12" s="26"/>
      <c r="G12" s="23">
        <f t="shared" si="1"/>
        <v>0</v>
      </c>
      <c r="H12" s="87">
        <f t="shared" si="2"/>
      </c>
      <c r="I12" s="86">
        <f t="shared" si="3"/>
      </c>
      <c r="J12" s="87">
        <f t="shared" si="4"/>
      </c>
      <c r="K12"/>
      <c r="L12"/>
      <c r="M12"/>
      <c r="N12"/>
      <c r="O12"/>
      <c r="P12"/>
    </row>
    <row r="13" spans="1:16" ht="18.75" customHeight="1">
      <c r="A13" s="27" t="s">
        <v>18</v>
      </c>
      <c r="B13" s="25">
        <v>0</v>
      </c>
      <c r="C13" s="26"/>
      <c r="D13" s="170">
        <f t="shared" si="0"/>
        <v>0</v>
      </c>
      <c r="E13" s="25">
        <v>0</v>
      </c>
      <c r="F13" s="26"/>
      <c r="G13" s="23">
        <f t="shared" si="1"/>
        <v>0</v>
      </c>
      <c r="H13" s="87">
        <f t="shared" si="2"/>
      </c>
      <c r="I13" s="86">
        <f t="shared" si="3"/>
      </c>
      <c r="J13" s="87">
        <f t="shared" si="4"/>
      </c>
      <c r="K13"/>
      <c r="L13"/>
      <c r="M13"/>
      <c r="N13"/>
      <c r="O13"/>
      <c r="P13"/>
    </row>
    <row r="14" spans="1:16" ht="13.5" customHeight="1" thickBot="1">
      <c r="A14" s="28" t="s">
        <v>19</v>
      </c>
      <c r="B14" s="29">
        <v>11929.05</v>
      </c>
      <c r="C14" s="30"/>
      <c r="D14" s="170">
        <f t="shared" si="0"/>
        <v>11929.05</v>
      </c>
      <c r="E14" s="29">
        <v>11929.05</v>
      </c>
      <c r="F14" s="30"/>
      <c r="G14" s="23">
        <f t="shared" si="1"/>
        <v>11929.05</v>
      </c>
      <c r="H14" s="90">
        <f t="shared" si="2"/>
        <v>1</v>
      </c>
      <c r="I14" s="89">
        <f t="shared" si="3"/>
      </c>
      <c r="J14" s="90">
        <f t="shared" si="4"/>
        <v>1</v>
      </c>
      <c r="K14"/>
      <c r="L14"/>
      <c r="M14"/>
      <c r="N14"/>
      <c r="O14"/>
      <c r="P14"/>
    </row>
    <row r="15" spans="1:16" ht="13.5" customHeight="1" thickBot="1">
      <c r="A15" s="31" t="s">
        <v>20</v>
      </c>
      <c r="B15" s="32">
        <f aca="true" t="shared" si="5" ref="B15:G15">SUM(B6+B7+B8+B9+B10+B12+B14)</f>
        <v>12259.05</v>
      </c>
      <c r="C15" s="162">
        <f t="shared" si="5"/>
        <v>0</v>
      </c>
      <c r="D15" s="171">
        <f t="shared" si="5"/>
        <v>12259.05</v>
      </c>
      <c r="E15" s="32">
        <f t="shared" si="5"/>
        <v>12482.019999999999</v>
      </c>
      <c r="F15" s="33">
        <f t="shared" si="5"/>
        <v>0</v>
      </c>
      <c r="G15" s="34">
        <f t="shared" si="5"/>
        <v>12482.019999999999</v>
      </c>
      <c r="H15" s="37">
        <f t="shared" si="2"/>
        <v>1.0181881956595331</v>
      </c>
      <c r="I15" s="36">
        <f t="shared" si="3"/>
      </c>
      <c r="J15" s="37">
        <f t="shared" si="4"/>
        <v>1.0181881956595331</v>
      </c>
      <c r="K15"/>
      <c r="L15"/>
      <c r="M15"/>
      <c r="N15"/>
      <c r="O15"/>
      <c r="P15"/>
    </row>
    <row r="16" spans="1:16" ht="13.5" customHeight="1">
      <c r="A16" s="38" t="s">
        <v>21</v>
      </c>
      <c r="B16" s="21">
        <v>1261</v>
      </c>
      <c r="C16" s="22"/>
      <c r="D16" s="23">
        <f aca="true" t="shared" si="6" ref="D16:D32">SUM(B16:C16)</f>
        <v>1261</v>
      </c>
      <c r="E16" s="21">
        <v>1516.24</v>
      </c>
      <c r="F16" s="22"/>
      <c r="G16" s="23">
        <f aca="true" t="shared" si="7" ref="G16:G32">SUM(E16:F16)</f>
        <v>1516.24</v>
      </c>
      <c r="H16" s="87">
        <f t="shared" si="2"/>
        <v>1.2024107850911974</v>
      </c>
      <c r="I16" s="86">
        <f t="shared" si="3"/>
      </c>
      <c r="J16" s="87">
        <f t="shared" si="4"/>
        <v>1.2024107850911974</v>
      </c>
      <c r="K16"/>
      <c r="L16"/>
      <c r="M16"/>
      <c r="N16"/>
      <c r="O16"/>
      <c r="P16"/>
    </row>
    <row r="17" spans="1:16" ht="13.5" customHeight="1">
      <c r="A17" s="24" t="s">
        <v>23</v>
      </c>
      <c r="B17" s="25">
        <v>500</v>
      </c>
      <c r="C17" s="26"/>
      <c r="D17" s="23">
        <f t="shared" si="6"/>
        <v>500</v>
      </c>
      <c r="E17" s="40">
        <v>389.95</v>
      </c>
      <c r="F17" s="26"/>
      <c r="G17" s="23">
        <f t="shared" si="7"/>
        <v>389.95</v>
      </c>
      <c r="H17" s="87">
        <f t="shared" si="2"/>
        <v>0.7798999999999999</v>
      </c>
      <c r="I17" s="86">
        <f t="shared" si="3"/>
      </c>
      <c r="J17" s="87">
        <f t="shared" si="4"/>
        <v>0.7798999999999999</v>
      </c>
      <c r="K17"/>
      <c r="L17"/>
      <c r="M17"/>
      <c r="N17"/>
      <c r="O17"/>
      <c r="P17"/>
    </row>
    <row r="18" spans="1:16" ht="13.5" customHeight="1">
      <c r="A18" s="27" t="s">
        <v>24</v>
      </c>
      <c r="B18" s="25">
        <v>0</v>
      </c>
      <c r="C18" s="26"/>
      <c r="D18" s="23">
        <f t="shared" si="6"/>
        <v>0</v>
      </c>
      <c r="E18" s="25">
        <v>0</v>
      </c>
      <c r="F18" s="26"/>
      <c r="G18" s="23">
        <f t="shared" si="7"/>
        <v>0</v>
      </c>
      <c r="H18" s="87">
        <f t="shared" si="2"/>
      </c>
      <c r="I18" s="86">
        <f t="shared" si="3"/>
      </c>
      <c r="J18" s="87">
        <f t="shared" si="4"/>
      </c>
      <c r="K18"/>
      <c r="L18"/>
      <c r="M18"/>
      <c r="N18"/>
      <c r="O18"/>
      <c r="P18"/>
    </row>
    <row r="19" spans="1:16" ht="13.5" customHeight="1">
      <c r="A19" s="24" t="s">
        <v>25</v>
      </c>
      <c r="B19" s="25">
        <v>0</v>
      </c>
      <c r="C19" s="26"/>
      <c r="D19" s="23">
        <f t="shared" si="6"/>
        <v>0</v>
      </c>
      <c r="E19" s="25">
        <v>0</v>
      </c>
      <c r="F19" s="26"/>
      <c r="G19" s="23">
        <f t="shared" si="7"/>
        <v>0</v>
      </c>
      <c r="H19" s="87">
        <f t="shared" si="2"/>
      </c>
      <c r="I19" s="86">
        <f t="shared" si="3"/>
      </c>
      <c r="J19" s="87">
        <f t="shared" si="4"/>
      </c>
      <c r="K19"/>
      <c r="L19"/>
      <c r="M19"/>
      <c r="N19"/>
      <c r="O19"/>
      <c r="P19"/>
    </row>
    <row r="20" spans="1:16" ht="13.5" customHeight="1">
      <c r="A20" s="24" t="s">
        <v>26</v>
      </c>
      <c r="B20" s="25">
        <v>651</v>
      </c>
      <c r="C20" s="26"/>
      <c r="D20" s="23">
        <f t="shared" si="6"/>
        <v>651</v>
      </c>
      <c r="E20" s="25">
        <v>685.37</v>
      </c>
      <c r="F20" s="26"/>
      <c r="G20" s="23">
        <f t="shared" si="7"/>
        <v>685.37</v>
      </c>
      <c r="H20" s="87">
        <f t="shared" si="2"/>
        <v>1.0527956989247311</v>
      </c>
      <c r="I20" s="86">
        <f t="shared" si="3"/>
      </c>
      <c r="J20" s="87">
        <f t="shared" si="4"/>
        <v>1.0527956989247311</v>
      </c>
      <c r="K20"/>
      <c r="L20"/>
      <c r="M20"/>
      <c r="N20"/>
      <c r="O20"/>
      <c r="P20"/>
    </row>
    <row r="21" spans="1:16" ht="13.5" customHeight="1">
      <c r="A21" s="27" t="s">
        <v>27</v>
      </c>
      <c r="B21" s="41">
        <v>136</v>
      </c>
      <c r="C21" s="26"/>
      <c r="D21" s="23">
        <f t="shared" si="6"/>
        <v>136</v>
      </c>
      <c r="E21" s="41">
        <v>143.72</v>
      </c>
      <c r="F21" s="26"/>
      <c r="G21" s="23">
        <f t="shared" si="7"/>
        <v>143.72</v>
      </c>
      <c r="H21" s="87">
        <f t="shared" si="2"/>
        <v>1.0567647058823528</v>
      </c>
      <c r="I21" s="86">
        <f t="shared" si="3"/>
      </c>
      <c r="J21" s="87">
        <f t="shared" si="4"/>
        <v>1.0567647058823528</v>
      </c>
      <c r="K21"/>
      <c r="L21"/>
      <c r="M21"/>
      <c r="N21"/>
      <c r="O21"/>
      <c r="P21"/>
    </row>
    <row r="22" spans="1:16" ht="13.5" customHeight="1">
      <c r="A22" s="24" t="s">
        <v>28</v>
      </c>
      <c r="B22" s="41">
        <v>505</v>
      </c>
      <c r="C22" s="26"/>
      <c r="D22" s="23">
        <f t="shared" si="6"/>
        <v>505</v>
      </c>
      <c r="E22" s="41">
        <v>531.15</v>
      </c>
      <c r="F22" s="26"/>
      <c r="G22" s="23">
        <f t="shared" si="7"/>
        <v>531.15</v>
      </c>
      <c r="H22" s="87">
        <f t="shared" si="2"/>
        <v>1.0517821782178218</v>
      </c>
      <c r="I22" s="86">
        <f t="shared" si="3"/>
      </c>
      <c r="J22" s="87">
        <f t="shared" si="4"/>
        <v>1.0517821782178218</v>
      </c>
      <c r="K22"/>
      <c r="L22"/>
      <c r="M22"/>
      <c r="N22"/>
      <c r="O22"/>
      <c r="P22"/>
    </row>
    <row r="23" spans="1:16" ht="13.5" customHeight="1">
      <c r="A23" s="42" t="s">
        <v>29</v>
      </c>
      <c r="B23" s="25">
        <f>9488+129</f>
        <v>9617</v>
      </c>
      <c r="C23" s="26"/>
      <c r="D23" s="23">
        <f t="shared" si="6"/>
        <v>9617</v>
      </c>
      <c r="E23" s="40">
        <v>9639.02</v>
      </c>
      <c r="F23" s="26"/>
      <c r="G23" s="23">
        <f t="shared" si="7"/>
        <v>9639.02</v>
      </c>
      <c r="H23" s="87">
        <f t="shared" si="2"/>
        <v>1.0022896953311844</v>
      </c>
      <c r="I23" s="86">
        <f t="shared" si="3"/>
      </c>
      <c r="J23" s="87">
        <f t="shared" si="4"/>
        <v>1.0022896953311844</v>
      </c>
      <c r="K23"/>
      <c r="L23"/>
      <c r="M23"/>
      <c r="N23"/>
      <c r="O23"/>
      <c r="P23"/>
    </row>
    <row r="24" spans="1:16" ht="13.5" customHeight="1">
      <c r="A24" s="27" t="s">
        <v>30</v>
      </c>
      <c r="B24" s="41">
        <v>6906</v>
      </c>
      <c r="C24" s="44"/>
      <c r="D24" s="23">
        <f t="shared" si="6"/>
        <v>6906</v>
      </c>
      <c r="E24" s="43">
        <v>7029.8</v>
      </c>
      <c r="F24" s="44"/>
      <c r="G24" s="23">
        <f t="shared" si="7"/>
        <v>7029.8</v>
      </c>
      <c r="H24" s="87">
        <f t="shared" si="2"/>
        <v>1.0179264407761368</v>
      </c>
      <c r="I24" s="86">
        <f t="shared" si="3"/>
      </c>
      <c r="J24" s="87">
        <f t="shared" si="4"/>
        <v>1.0179264407761368</v>
      </c>
      <c r="K24"/>
      <c r="L24"/>
      <c r="M24"/>
      <c r="N24"/>
      <c r="O24"/>
      <c r="P24"/>
    </row>
    <row r="25" spans="1:16" ht="13.5" customHeight="1">
      <c r="A25" s="42" t="s">
        <v>31</v>
      </c>
      <c r="B25" s="25">
        <f>6876+129</f>
        <v>7005</v>
      </c>
      <c r="C25" s="26"/>
      <c r="D25" s="23">
        <f t="shared" si="6"/>
        <v>7005</v>
      </c>
      <c r="E25" s="40">
        <v>7005</v>
      </c>
      <c r="F25" s="26"/>
      <c r="G25" s="23">
        <f t="shared" si="7"/>
        <v>7005</v>
      </c>
      <c r="H25" s="87">
        <f t="shared" si="2"/>
        <v>1</v>
      </c>
      <c r="I25" s="86">
        <f t="shared" si="3"/>
      </c>
      <c r="J25" s="87">
        <f t="shared" si="4"/>
        <v>1</v>
      </c>
      <c r="K25"/>
      <c r="L25"/>
      <c r="M25"/>
      <c r="N25"/>
      <c r="O25"/>
      <c r="P25"/>
    </row>
    <row r="26" spans="1:16" ht="13.5" customHeight="1">
      <c r="A26" s="27" t="s">
        <v>32</v>
      </c>
      <c r="B26" s="25">
        <v>30</v>
      </c>
      <c r="C26" s="26"/>
      <c r="D26" s="23">
        <f t="shared" si="6"/>
        <v>30</v>
      </c>
      <c r="E26" s="40">
        <v>24.8</v>
      </c>
      <c r="F26" s="26"/>
      <c r="G26" s="23">
        <f t="shared" si="7"/>
        <v>24.8</v>
      </c>
      <c r="H26" s="87">
        <f t="shared" si="2"/>
        <v>0.8266666666666667</v>
      </c>
      <c r="I26" s="86">
        <f t="shared" si="3"/>
      </c>
      <c r="J26" s="87">
        <f t="shared" si="4"/>
        <v>0.8266666666666667</v>
      </c>
      <c r="K26"/>
      <c r="L26"/>
      <c r="M26"/>
      <c r="N26"/>
      <c r="O26"/>
      <c r="P26"/>
    </row>
    <row r="27" spans="1:16" ht="13.5" customHeight="1">
      <c r="A27" s="27" t="s">
        <v>33</v>
      </c>
      <c r="B27" s="25">
        <v>2582</v>
      </c>
      <c r="C27" s="26"/>
      <c r="D27" s="23">
        <f t="shared" si="6"/>
        <v>2582</v>
      </c>
      <c r="E27" s="40">
        <v>2609.22</v>
      </c>
      <c r="F27" s="26"/>
      <c r="G27" s="23">
        <f t="shared" si="7"/>
        <v>2609.22</v>
      </c>
      <c r="H27" s="87">
        <f t="shared" si="2"/>
        <v>1.010542215336948</v>
      </c>
      <c r="I27" s="86">
        <f t="shared" si="3"/>
      </c>
      <c r="J27" s="87">
        <f t="shared" si="4"/>
        <v>1.010542215336948</v>
      </c>
      <c r="K27"/>
      <c r="L27"/>
      <c r="M27"/>
      <c r="N27"/>
      <c r="O27"/>
      <c r="P27"/>
    </row>
    <row r="28" spans="1:16" ht="13.5" customHeight="1">
      <c r="A28" s="42" t="s">
        <v>34</v>
      </c>
      <c r="B28" s="25">
        <v>0</v>
      </c>
      <c r="C28" s="26"/>
      <c r="D28" s="23">
        <f t="shared" si="6"/>
        <v>0</v>
      </c>
      <c r="E28" s="25">
        <v>3.2</v>
      </c>
      <c r="F28" s="26"/>
      <c r="G28" s="23">
        <f t="shared" si="7"/>
        <v>3.2</v>
      </c>
      <c r="H28" s="87" t="e">
        <f t="shared" si="2"/>
        <v>#DIV/0!</v>
      </c>
      <c r="I28" s="86">
        <f t="shared" si="3"/>
      </c>
      <c r="J28" s="87">
        <f t="shared" si="4"/>
      </c>
      <c r="K28"/>
      <c r="L28"/>
      <c r="M28"/>
      <c r="N28"/>
      <c r="O28"/>
      <c r="P28"/>
    </row>
    <row r="29" spans="1:16" ht="13.5" customHeight="1">
      <c r="A29" s="42" t="s">
        <v>35</v>
      </c>
      <c r="B29" s="25">
        <v>85</v>
      </c>
      <c r="C29" s="26"/>
      <c r="D29" s="23">
        <f t="shared" si="6"/>
        <v>85</v>
      </c>
      <c r="E29" s="25">
        <v>101.46</v>
      </c>
      <c r="F29" s="26"/>
      <c r="G29" s="23">
        <f t="shared" si="7"/>
        <v>101.46</v>
      </c>
      <c r="H29" s="87">
        <f t="shared" si="2"/>
        <v>1.1936470588235293</v>
      </c>
      <c r="I29" s="86">
        <f t="shared" si="3"/>
      </c>
      <c r="J29" s="87">
        <f t="shared" si="4"/>
        <v>1.1936470588235293</v>
      </c>
      <c r="K29"/>
      <c r="L29"/>
      <c r="M29"/>
      <c r="N29"/>
      <c r="O29"/>
      <c r="P29"/>
    </row>
    <row r="30" spans="1:16" ht="13.5" customHeight="1">
      <c r="A30" s="27" t="s">
        <v>74</v>
      </c>
      <c r="B30" s="41">
        <v>145</v>
      </c>
      <c r="C30" s="26"/>
      <c r="D30" s="23">
        <f t="shared" si="6"/>
        <v>145</v>
      </c>
      <c r="E30" s="41">
        <v>146.79</v>
      </c>
      <c r="F30" s="26"/>
      <c r="G30" s="23">
        <f t="shared" si="7"/>
        <v>146.79</v>
      </c>
      <c r="H30" s="87">
        <f t="shared" si="2"/>
        <v>1.0123448275862068</v>
      </c>
      <c r="I30" s="86">
        <f t="shared" si="3"/>
      </c>
      <c r="J30" s="87">
        <f t="shared" si="4"/>
        <v>1.0123448275862068</v>
      </c>
      <c r="K30"/>
      <c r="L30"/>
      <c r="M30"/>
      <c r="N30"/>
      <c r="O30"/>
      <c r="P30"/>
    </row>
    <row r="31" spans="1:16" ht="20.25" customHeight="1">
      <c r="A31" s="27" t="s">
        <v>37</v>
      </c>
      <c r="B31" s="41">
        <v>145</v>
      </c>
      <c r="C31" s="26"/>
      <c r="D31" s="23">
        <f t="shared" si="6"/>
        <v>145</v>
      </c>
      <c r="E31" s="41">
        <v>146.71</v>
      </c>
      <c r="F31" s="26"/>
      <c r="G31" s="23">
        <f t="shared" si="7"/>
        <v>146.71</v>
      </c>
      <c r="H31" s="87">
        <f t="shared" si="2"/>
        <v>1.0117931034482759</v>
      </c>
      <c r="I31" s="86">
        <f t="shared" si="3"/>
      </c>
      <c r="J31" s="87">
        <f t="shared" si="4"/>
        <v>1.0117931034482759</v>
      </c>
      <c r="K31"/>
      <c r="L31"/>
      <c r="M31"/>
      <c r="N31"/>
      <c r="O31"/>
      <c r="P31"/>
    </row>
    <row r="32" spans="1:16" ht="13.5" customHeight="1" thickBot="1">
      <c r="A32" s="45" t="s">
        <v>38</v>
      </c>
      <c r="B32" s="46">
        <v>0</v>
      </c>
      <c r="C32" s="30"/>
      <c r="D32" s="23">
        <f t="shared" si="6"/>
        <v>0</v>
      </c>
      <c r="E32" s="46">
        <v>0</v>
      </c>
      <c r="F32" s="30"/>
      <c r="G32" s="23">
        <f t="shared" si="7"/>
        <v>0</v>
      </c>
      <c r="H32" s="90">
        <f t="shared" si="2"/>
      </c>
      <c r="I32" s="89">
        <f t="shared" si="3"/>
      </c>
      <c r="J32" s="90">
        <f t="shared" si="4"/>
      </c>
      <c r="K32"/>
      <c r="L32"/>
      <c r="M32"/>
      <c r="N32"/>
      <c r="O32"/>
      <c r="P32"/>
    </row>
    <row r="33" spans="1:16" ht="13.5" customHeight="1" thickBot="1">
      <c r="A33" s="31" t="s">
        <v>39</v>
      </c>
      <c r="B33" s="32">
        <f aca="true" t="shared" si="8" ref="B33:G33">SUM(B16+B17+B18+B19+B20+B23+B28+B29+B30+B32)</f>
        <v>12259</v>
      </c>
      <c r="C33" s="162">
        <f t="shared" si="8"/>
        <v>0</v>
      </c>
      <c r="D33" s="171">
        <f t="shared" si="8"/>
        <v>12259</v>
      </c>
      <c r="E33" s="32">
        <f t="shared" si="8"/>
        <v>12482.03</v>
      </c>
      <c r="F33" s="33">
        <f t="shared" si="8"/>
        <v>0</v>
      </c>
      <c r="G33" s="34">
        <f t="shared" si="8"/>
        <v>12482.03</v>
      </c>
      <c r="H33" s="37">
        <f t="shared" si="2"/>
        <v>1.0181931642058897</v>
      </c>
      <c r="I33" s="36">
        <f t="shared" si="3"/>
      </c>
      <c r="J33" s="37">
        <f t="shared" si="4"/>
        <v>1.0181931642058897</v>
      </c>
      <c r="K33"/>
      <c r="L33"/>
      <c r="M33"/>
      <c r="N33"/>
      <c r="O33"/>
      <c r="P33"/>
    </row>
    <row r="34" spans="1:16" ht="13.5" customHeight="1" thickBot="1">
      <c r="A34" s="31" t="s">
        <v>40</v>
      </c>
      <c r="B34" s="257">
        <f>+D15-D33</f>
        <v>0.049999999999272404</v>
      </c>
      <c r="C34" s="346"/>
      <c r="D34" s="346">
        <v>0</v>
      </c>
      <c r="E34" s="257">
        <f>+G15-G33</f>
        <v>-0.010000000002037268</v>
      </c>
      <c r="F34" s="274"/>
      <c r="G34" s="275"/>
      <c r="H34"/>
      <c r="I34"/>
      <c r="J34"/>
      <c r="K34"/>
      <c r="L34"/>
      <c r="M34"/>
      <c r="N34"/>
      <c r="O34"/>
      <c r="P34"/>
    </row>
    <row r="35" spans="2:8" ht="0.75" customHeight="1">
      <c r="B35" s="1"/>
      <c r="C35" s="1"/>
      <c r="D35" s="172"/>
      <c r="E35" s="1"/>
      <c r="F35" s="1"/>
      <c r="G35" s="1"/>
      <c r="H35" s="1"/>
    </row>
    <row r="36" spans="1:16" s="175" customFormat="1" ht="3.75" customHeight="1">
      <c r="A36" s="173"/>
      <c r="B36" s="173"/>
      <c r="C36" s="173"/>
      <c r="D36" s="173"/>
      <c r="E36" s="173"/>
      <c r="F36" s="173"/>
      <c r="G36" s="173"/>
      <c r="H36" s="173"/>
      <c r="I36" s="174"/>
      <c r="J36" s="174"/>
      <c r="K36" s="174"/>
      <c r="L36" s="174"/>
      <c r="M36" s="174"/>
      <c r="N36" s="174"/>
      <c r="O36" s="174"/>
      <c r="P36" s="174"/>
    </row>
    <row r="37" spans="1:16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8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3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8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5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ht="2.25" customHeight="1" thickBot="1"/>
    <row r="56" spans="1:16" ht="21" customHeight="1">
      <c r="A56" s="328" t="s">
        <v>41</v>
      </c>
      <c r="B56" s="350" t="s">
        <v>117</v>
      </c>
      <c r="C56" s="331" t="s">
        <v>42</v>
      </c>
      <c r="D56" s="347"/>
      <c r="E56" s="347"/>
      <c r="F56" s="348"/>
      <c r="G56" s="324" t="s">
        <v>85</v>
      </c>
      <c r="H56" s="339" t="s">
        <v>86</v>
      </c>
      <c r="K56"/>
      <c r="L56"/>
      <c r="M56"/>
      <c r="N56"/>
      <c r="O56"/>
      <c r="P56"/>
    </row>
    <row r="57" spans="1:16" ht="18.75" thickBot="1">
      <c r="A57" s="349"/>
      <c r="B57" s="351"/>
      <c r="C57" s="94" t="s">
        <v>43</v>
      </c>
      <c r="D57" s="51" t="s">
        <v>44</v>
      </c>
      <c r="E57" s="51" t="s">
        <v>45</v>
      </c>
      <c r="F57" s="52" t="s">
        <v>46</v>
      </c>
      <c r="G57" s="330"/>
      <c r="H57" s="340"/>
      <c r="K57"/>
      <c r="L57"/>
      <c r="M57"/>
      <c r="N57"/>
      <c r="O57"/>
      <c r="P57"/>
    </row>
    <row r="58" spans="1:16" ht="12.75">
      <c r="A58" s="176" t="s">
        <v>47</v>
      </c>
      <c r="B58" s="177">
        <v>1061.57</v>
      </c>
      <c r="C58" s="97" t="s">
        <v>48</v>
      </c>
      <c r="D58" s="53" t="s">
        <v>48</v>
      </c>
      <c r="E58" s="53" t="s">
        <v>48</v>
      </c>
      <c r="F58" s="54" t="s">
        <v>48</v>
      </c>
      <c r="G58" s="178" t="s">
        <v>48</v>
      </c>
      <c r="H58" s="99">
        <v>1280.14</v>
      </c>
      <c r="K58"/>
      <c r="L58"/>
      <c r="M58"/>
      <c r="N58"/>
      <c r="O58"/>
      <c r="P58"/>
    </row>
    <row r="59" spans="1:16" ht="12.75">
      <c r="A59" s="179" t="s">
        <v>49</v>
      </c>
      <c r="B59" s="180">
        <v>0</v>
      </c>
      <c r="C59" s="103">
        <v>87</v>
      </c>
      <c r="D59" s="55">
        <v>25</v>
      </c>
      <c r="E59" s="55">
        <v>0</v>
      </c>
      <c r="F59" s="56">
        <f>+C59+D59-E59</f>
        <v>112</v>
      </c>
      <c r="G59" s="102">
        <v>111.46</v>
      </c>
      <c r="H59" s="56">
        <v>0</v>
      </c>
      <c r="K59"/>
      <c r="L59"/>
      <c r="M59"/>
      <c r="N59"/>
      <c r="O59"/>
      <c r="P59"/>
    </row>
    <row r="60" spans="1:16" ht="12.75">
      <c r="A60" s="179" t="s">
        <v>50</v>
      </c>
      <c r="B60" s="180">
        <v>0</v>
      </c>
      <c r="C60" s="103">
        <v>191</v>
      </c>
      <c r="D60" s="55">
        <v>99</v>
      </c>
      <c r="E60" s="55">
        <v>0</v>
      </c>
      <c r="F60" s="56">
        <f>+C60+D60-E60</f>
        <v>290</v>
      </c>
      <c r="G60" s="102">
        <v>290.86</v>
      </c>
      <c r="H60" s="56">
        <v>0</v>
      </c>
      <c r="K60"/>
      <c r="L60"/>
      <c r="M60"/>
      <c r="N60"/>
      <c r="O60"/>
      <c r="P60"/>
    </row>
    <row r="61" spans="1:16" ht="12.75">
      <c r="A61" s="179" t="s">
        <v>52</v>
      </c>
      <c r="B61" s="180">
        <v>1061.57</v>
      </c>
      <c r="C61" s="97" t="s">
        <v>48</v>
      </c>
      <c r="D61" s="53" t="s">
        <v>48</v>
      </c>
      <c r="E61" s="53" t="s">
        <v>48</v>
      </c>
      <c r="F61" s="54" t="s">
        <v>48</v>
      </c>
      <c r="G61" s="181" t="s">
        <v>48</v>
      </c>
      <c r="H61" s="56">
        <v>1280.14</v>
      </c>
      <c r="K61"/>
      <c r="L61"/>
      <c r="M61"/>
      <c r="N61"/>
      <c r="O61"/>
      <c r="P61"/>
    </row>
    <row r="62" spans="1:16" ht="12.75">
      <c r="A62" s="179" t="s">
        <v>51</v>
      </c>
      <c r="B62" s="180">
        <v>0</v>
      </c>
      <c r="C62" s="182">
        <v>335</v>
      </c>
      <c r="D62" s="183">
        <v>145</v>
      </c>
      <c r="E62" s="183">
        <v>131</v>
      </c>
      <c r="F62" s="56">
        <f>+C62+D62-E62</f>
        <v>349</v>
      </c>
      <c r="G62" s="184">
        <v>327.39</v>
      </c>
      <c r="H62" s="56">
        <v>0</v>
      </c>
      <c r="K62"/>
      <c r="L62"/>
      <c r="M62"/>
      <c r="N62"/>
      <c r="O62"/>
      <c r="P62"/>
    </row>
    <row r="63" spans="1:16" ht="13.5" thickBot="1">
      <c r="A63" s="185" t="s">
        <v>53</v>
      </c>
      <c r="B63" s="186">
        <v>224.87</v>
      </c>
      <c r="C63" s="107">
        <v>234</v>
      </c>
      <c r="D63" s="57">
        <v>148</v>
      </c>
      <c r="E63" s="57">
        <v>150</v>
      </c>
      <c r="F63" s="58">
        <f>+C63+D63-E63</f>
        <v>232</v>
      </c>
      <c r="G63" s="187" t="s">
        <v>48</v>
      </c>
      <c r="H63" s="58">
        <v>262.89</v>
      </c>
      <c r="K63"/>
      <c r="L63"/>
      <c r="M63"/>
      <c r="N63"/>
      <c r="O63"/>
      <c r="P63"/>
    </row>
    <row r="64" ht="12.75" customHeight="1" thickBot="1"/>
    <row r="65" spans="1:16" ht="15.75" customHeight="1">
      <c r="A65" s="334" t="s">
        <v>84</v>
      </c>
      <c r="B65" s="336" t="s">
        <v>6</v>
      </c>
      <c r="C65" s="336" t="s">
        <v>54</v>
      </c>
      <c r="D65" s="322"/>
      <c r="E65" s="322"/>
      <c r="F65" s="322"/>
      <c r="G65" s="322"/>
      <c r="H65" s="338"/>
      <c r="I65"/>
      <c r="J65"/>
      <c r="K65"/>
      <c r="L65"/>
      <c r="M65"/>
      <c r="N65"/>
      <c r="O65"/>
      <c r="P65"/>
    </row>
    <row r="66" spans="1:16" ht="12.75">
      <c r="A66" s="341"/>
      <c r="B66" s="342"/>
      <c r="C66" s="188" t="s">
        <v>55</v>
      </c>
      <c r="D66" s="189" t="s">
        <v>56</v>
      </c>
      <c r="E66" s="189" t="s">
        <v>57</v>
      </c>
      <c r="F66" s="189" t="s">
        <v>58</v>
      </c>
      <c r="G66" s="190" t="s">
        <v>59</v>
      </c>
      <c r="H66" s="191" t="s">
        <v>60</v>
      </c>
      <c r="I66"/>
      <c r="J66"/>
      <c r="K66"/>
      <c r="L66"/>
      <c r="M66"/>
      <c r="N66"/>
      <c r="O66"/>
      <c r="P66"/>
    </row>
    <row r="67" spans="1:16" ht="12.75">
      <c r="A67" s="192" t="s">
        <v>61</v>
      </c>
      <c r="B67" s="193">
        <v>449</v>
      </c>
      <c r="C67" s="55">
        <v>0</v>
      </c>
      <c r="D67" s="55">
        <v>0</v>
      </c>
      <c r="E67" s="55">
        <v>0</v>
      </c>
      <c r="F67" s="55">
        <v>0</v>
      </c>
      <c r="G67" s="193">
        <v>449</v>
      </c>
      <c r="H67" s="56">
        <f>SUM(C67:G67)</f>
        <v>449</v>
      </c>
      <c r="I67"/>
      <c r="J67"/>
      <c r="K67"/>
      <c r="L67"/>
      <c r="M67"/>
      <c r="N67"/>
      <c r="O67"/>
      <c r="P67"/>
    </row>
    <row r="68" spans="1:16" ht="13.5" thickBot="1">
      <c r="A68" s="59" t="s">
        <v>62</v>
      </c>
      <c r="B68" s="118">
        <v>423</v>
      </c>
      <c r="C68" s="119">
        <v>0</v>
      </c>
      <c r="D68" s="119">
        <v>0</v>
      </c>
      <c r="E68" s="119">
        <v>0</v>
      </c>
      <c r="F68" s="119">
        <v>0</v>
      </c>
      <c r="G68" s="118">
        <v>243</v>
      </c>
      <c r="H68" s="60">
        <f>SUM(C68:G68)</f>
        <v>243</v>
      </c>
      <c r="I68"/>
      <c r="J68"/>
      <c r="K68"/>
      <c r="L68"/>
      <c r="M68"/>
      <c r="N68"/>
      <c r="O68"/>
      <c r="P68"/>
    </row>
    <row r="69" spans="1:16" ht="13.5" thickBot="1">
      <c r="A69" s="61" t="s">
        <v>63</v>
      </c>
      <c r="B69" s="62">
        <f aca="true" t="shared" si="9" ref="B69:H69">+B68-B67</f>
        <v>-26</v>
      </c>
      <c r="C69" s="62">
        <f t="shared" si="9"/>
        <v>0</v>
      </c>
      <c r="D69" s="62">
        <f t="shared" si="9"/>
        <v>0</v>
      </c>
      <c r="E69" s="62">
        <f t="shared" si="9"/>
        <v>0</v>
      </c>
      <c r="F69" s="62">
        <f t="shared" si="9"/>
        <v>0</v>
      </c>
      <c r="G69" s="62">
        <f t="shared" si="9"/>
        <v>-206</v>
      </c>
      <c r="H69" s="63">
        <f t="shared" si="9"/>
        <v>-206</v>
      </c>
      <c r="I69"/>
      <c r="J69"/>
      <c r="K69"/>
      <c r="L69"/>
      <c r="M69"/>
      <c r="N69"/>
      <c r="O69"/>
      <c r="P69"/>
    </row>
    <row r="70" spans="1:16" ht="12.75">
      <c r="A70" s="64" t="s">
        <v>64</v>
      </c>
      <c r="B70" s="65">
        <v>0</v>
      </c>
      <c r="C70" s="66">
        <v>0</v>
      </c>
      <c r="D70" s="66">
        <v>0</v>
      </c>
      <c r="E70" s="66">
        <v>0</v>
      </c>
      <c r="F70" s="66">
        <v>0</v>
      </c>
      <c r="G70" s="65">
        <v>0</v>
      </c>
      <c r="H70" s="194">
        <f>SUM(C70:G70)</f>
        <v>0</v>
      </c>
      <c r="I70"/>
      <c r="J70"/>
      <c r="K70"/>
      <c r="L70"/>
      <c r="M70"/>
      <c r="N70"/>
      <c r="O70"/>
      <c r="P70"/>
    </row>
    <row r="71" spans="1:16" ht="13.5" thickBot="1">
      <c r="A71" s="67" t="s">
        <v>65</v>
      </c>
      <c r="B71" s="120">
        <v>0</v>
      </c>
      <c r="C71" s="57">
        <v>0</v>
      </c>
      <c r="D71" s="57">
        <v>0</v>
      </c>
      <c r="E71" s="57">
        <v>0</v>
      </c>
      <c r="F71" s="57">
        <v>0</v>
      </c>
      <c r="G71" s="120">
        <v>0</v>
      </c>
      <c r="H71" s="58">
        <f>SUM(C71:G71)</f>
        <v>0</v>
      </c>
      <c r="I71"/>
      <c r="J71"/>
      <c r="K71"/>
      <c r="L71"/>
      <c r="M71"/>
      <c r="N71"/>
      <c r="O71"/>
      <c r="P71"/>
    </row>
    <row r="72" spans="1:16" ht="13.5" thickBot="1">
      <c r="A72" s="61" t="s">
        <v>63</v>
      </c>
      <c r="B72" s="62">
        <f aca="true" t="shared" si="10" ref="B72:H72">+B71-B70</f>
        <v>0</v>
      </c>
      <c r="C72" s="62">
        <f t="shared" si="10"/>
        <v>0</v>
      </c>
      <c r="D72" s="62">
        <f t="shared" si="10"/>
        <v>0</v>
      </c>
      <c r="E72" s="62">
        <f t="shared" si="10"/>
        <v>0</v>
      </c>
      <c r="F72" s="62">
        <f t="shared" si="10"/>
        <v>0</v>
      </c>
      <c r="G72" s="62">
        <f t="shared" si="10"/>
        <v>0</v>
      </c>
      <c r="H72" s="63">
        <f t="shared" si="10"/>
        <v>0</v>
      </c>
      <c r="I72"/>
      <c r="J72"/>
      <c r="K72"/>
      <c r="L72"/>
      <c r="M72"/>
      <c r="N72"/>
      <c r="O72"/>
      <c r="P72"/>
    </row>
    <row r="73" spans="1:16" ht="12.75">
      <c r="A73" s="68"/>
      <c r="B73" s="69"/>
      <c r="C73" s="69"/>
      <c r="D73" s="69"/>
      <c r="E73" s="69"/>
      <c r="F73" s="69"/>
      <c r="G73" s="69"/>
      <c r="H73" s="69"/>
      <c r="I73"/>
      <c r="J73"/>
      <c r="K73"/>
      <c r="L73"/>
      <c r="M73"/>
      <c r="N73"/>
      <c r="O73"/>
      <c r="P73"/>
    </row>
    <row r="74" spans="15:16" ht="12.75" customHeight="1">
      <c r="O74"/>
      <c r="P74"/>
    </row>
    <row r="75" spans="1:16" ht="13.5" thickBot="1">
      <c r="A75"/>
      <c r="I75"/>
      <c r="J75"/>
      <c r="K75"/>
      <c r="L75"/>
      <c r="M75"/>
      <c r="N75"/>
      <c r="O75"/>
      <c r="P75"/>
    </row>
    <row r="76" spans="1:16" ht="13.5" thickBot="1">
      <c r="A76" s="319" t="s">
        <v>66</v>
      </c>
      <c r="B76" s="276">
        <v>2003</v>
      </c>
      <c r="C76" s="277"/>
      <c r="D76" s="277"/>
      <c r="E76" s="277"/>
      <c r="F76" s="277"/>
      <c r="G76" s="288"/>
      <c r="H76" s="256"/>
      <c r="I76"/>
      <c r="J76"/>
      <c r="K76"/>
      <c r="L76"/>
      <c r="M76"/>
      <c r="N76"/>
      <c r="O76"/>
      <c r="P76"/>
    </row>
    <row r="77" spans="1:16" ht="13.5" thickBot="1">
      <c r="A77" s="320"/>
      <c r="B77" s="195" t="s">
        <v>67</v>
      </c>
      <c r="C77" s="72" t="s">
        <v>118</v>
      </c>
      <c r="D77" s="72" t="s">
        <v>119</v>
      </c>
      <c r="E77" s="72" t="s">
        <v>68</v>
      </c>
      <c r="F77" s="72" t="s">
        <v>70</v>
      </c>
      <c r="G77" s="196" t="s">
        <v>120</v>
      </c>
      <c r="H77" s="197" t="s">
        <v>60</v>
      </c>
      <c r="I77"/>
      <c r="J77"/>
      <c r="K77"/>
      <c r="L77"/>
      <c r="M77"/>
      <c r="N77"/>
      <c r="O77"/>
      <c r="P77"/>
    </row>
    <row r="78" spans="1:16" ht="13.5" thickBot="1">
      <c r="A78" s="75" t="s">
        <v>71</v>
      </c>
      <c r="B78" s="198"/>
      <c r="C78" s="199">
        <v>218637</v>
      </c>
      <c r="D78" s="199">
        <v>23951</v>
      </c>
      <c r="E78" s="199">
        <v>4567306</v>
      </c>
      <c r="F78" s="199">
        <v>818216</v>
      </c>
      <c r="G78" s="200">
        <v>921890</v>
      </c>
      <c r="H78" s="201">
        <f>SUM(B78:G78)</f>
        <v>6550000</v>
      </c>
      <c r="I78"/>
      <c r="J78"/>
      <c r="K78"/>
      <c r="L78"/>
      <c r="M78"/>
      <c r="N78"/>
      <c r="O78"/>
      <c r="P78"/>
    </row>
    <row r="79" spans="1:16" ht="13.5" thickTop="1">
      <c r="A79" s="79" t="s">
        <v>72</v>
      </c>
      <c r="B79" s="202"/>
      <c r="C79" s="203">
        <v>1.42</v>
      </c>
      <c r="D79" s="203">
        <v>1</v>
      </c>
      <c r="E79" s="203">
        <v>24.32</v>
      </c>
      <c r="F79" s="203">
        <v>3.25</v>
      </c>
      <c r="G79" s="204">
        <v>8.01</v>
      </c>
      <c r="H79" s="205">
        <f>SUM(B79:G79)</f>
        <v>38</v>
      </c>
      <c r="I79"/>
      <c r="J79"/>
      <c r="K79"/>
      <c r="L79"/>
      <c r="M79"/>
      <c r="N79"/>
      <c r="O79"/>
      <c r="P79"/>
    </row>
    <row r="80" spans="1:16" ht="13.5" thickBot="1">
      <c r="A80" s="206" t="s">
        <v>121</v>
      </c>
      <c r="B80" s="207"/>
      <c r="C80" s="208"/>
      <c r="D80" s="208"/>
      <c r="E80" s="208"/>
      <c r="F80" s="208"/>
      <c r="G80" s="209"/>
      <c r="H80" s="210">
        <f>SUM(B80:G80)</f>
        <v>0</v>
      </c>
      <c r="I80"/>
      <c r="J80"/>
      <c r="K80"/>
      <c r="L80"/>
      <c r="M80"/>
      <c r="N80"/>
      <c r="O80"/>
      <c r="P80"/>
    </row>
    <row r="81" spans="1:16" ht="13.5" thickBot="1">
      <c r="A81" s="81" t="s">
        <v>73</v>
      </c>
      <c r="B81" s="211"/>
      <c r="C81" s="212">
        <f aca="true" t="shared" si="11" ref="C81:H81">+C78/C79/6</f>
        <v>25661.61971830986</v>
      </c>
      <c r="D81" s="212">
        <f t="shared" si="11"/>
        <v>3991.8333333333335</v>
      </c>
      <c r="E81" s="212">
        <f t="shared" si="11"/>
        <v>31300.068530701756</v>
      </c>
      <c r="F81" s="213">
        <f t="shared" si="11"/>
        <v>41959.79487179487</v>
      </c>
      <c r="G81" s="214">
        <f t="shared" si="11"/>
        <v>19182.06408655847</v>
      </c>
      <c r="H81" s="215">
        <f t="shared" si="11"/>
        <v>28728.070175438595</v>
      </c>
      <c r="I81"/>
      <c r="J81"/>
      <c r="K81"/>
      <c r="L81"/>
      <c r="M81"/>
      <c r="N81"/>
      <c r="O81"/>
      <c r="P81"/>
    </row>
    <row r="82" spans="1:16" ht="13.5" thickBot="1">
      <c r="A82"/>
      <c r="I82"/>
      <c r="J82"/>
      <c r="K82"/>
      <c r="L82"/>
      <c r="M82"/>
      <c r="N82"/>
      <c r="O82"/>
      <c r="P82"/>
    </row>
    <row r="83" spans="1:16" ht="13.5" thickBot="1">
      <c r="A83" s="319" t="s">
        <v>66</v>
      </c>
      <c r="B83" s="276">
        <v>2004</v>
      </c>
      <c r="C83" s="277"/>
      <c r="D83" s="277"/>
      <c r="E83" s="277"/>
      <c r="F83" s="277"/>
      <c r="G83" s="288"/>
      <c r="H83" s="256"/>
      <c r="I83"/>
      <c r="J83"/>
      <c r="K83"/>
      <c r="L83"/>
      <c r="M83"/>
      <c r="N83"/>
      <c r="O83"/>
      <c r="P83"/>
    </row>
    <row r="84" spans="1:16" ht="13.5" thickBot="1">
      <c r="A84" s="320"/>
      <c r="B84" s="195" t="s">
        <v>67</v>
      </c>
      <c r="C84" s="72" t="s">
        <v>122</v>
      </c>
      <c r="D84" s="72" t="s">
        <v>123</v>
      </c>
      <c r="E84" s="196" t="s">
        <v>68</v>
      </c>
      <c r="F84" s="72" t="s">
        <v>124</v>
      </c>
      <c r="G84" s="196" t="s">
        <v>120</v>
      </c>
      <c r="H84" s="197" t="s">
        <v>60</v>
      </c>
      <c r="I84"/>
      <c r="J84"/>
      <c r="K84"/>
      <c r="L84"/>
      <c r="M84"/>
      <c r="N84"/>
      <c r="O84"/>
      <c r="P84"/>
    </row>
    <row r="85" spans="1:16" ht="13.5" thickBot="1">
      <c r="A85" s="75" t="s">
        <v>71</v>
      </c>
      <c r="B85" s="198"/>
      <c r="C85" s="199">
        <v>94034</v>
      </c>
      <c r="D85" s="199">
        <v>358810</v>
      </c>
      <c r="E85" s="200">
        <v>4672171</v>
      </c>
      <c r="F85" s="199">
        <v>884895</v>
      </c>
      <c r="G85" s="200">
        <v>995954</v>
      </c>
      <c r="H85" s="201">
        <f>SUM(B85:G85)</f>
        <v>7005864</v>
      </c>
      <c r="I85"/>
      <c r="J85"/>
      <c r="K85"/>
      <c r="L85"/>
      <c r="M85"/>
      <c r="N85"/>
      <c r="O85"/>
      <c r="P85"/>
    </row>
    <row r="86" spans="1:16" ht="13.5" thickTop="1">
      <c r="A86" s="79" t="s">
        <v>72</v>
      </c>
      <c r="B86" s="202"/>
      <c r="C86" s="203">
        <v>0.4</v>
      </c>
      <c r="D86" s="203">
        <v>1.92</v>
      </c>
      <c r="E86" s="204">
        <v>26.01</v>
      </c>
      <c r="F86" s="203">
        <v>3.25</v>
      </c>
      <c r="G86" s="204">
        <v>8</v>
      </c>
      <c r="H86" s="205">
        <f>SUM(B86:G86)</f>
        <v>39.58</v>
      </c>
      <c r="I86"/>
      <c r="J86"/>
      <c r="K86"/>
      <c r="L86"/>
      <c r="M86"/>
      <c r="N86"/>
      <c r="O86"/>
      <c r="P86"/>
    </row>
    <row r="87" spans="1:16" ht="13.5" thickBot="1">
      <c r="A87" s="206" t="s">
        <v>121</v>
      </c>
      <c r="B87" s="207"/>
      <c r="C87" s="208">
        <v>0.5</v>
      </c>
      <c r="D87" s="208">
        <v>2</v>
      </c>
      <c r="E87" s="209">
        <v>25</v>
      </c>
      <c r="F87" s="208">
        <v>3.25</v>
      </c>
      <c r="G87" s="209">
        <v>8</v>
      </c>
      <c r="H87" s="210">
        <f>SUM(B87:G87)</f>
        <v>38.75</v>
      </c>
      <c r="I87"/>
      <c r="J87"/>
      <c r="K87"/>
      <c r="L87"/>
      <c r="M87"/>
      <c r="N87"/>
      <c r="O87"/>
      <c r="P87"/>
    </row>
    <row r="88" spans="1:16" ht="13.5" thickBot="1">
      <c r="A88" s="81" t="s">
        <v>73</v>
      </c>
      <c r="B88" s="211"/>
      <c r="C88" s="212">
        <f aca="true" t="shared" si="12" ref="C88:H88">+C85/C86/6</f>
        <v>39180.833333333336</v>
      </c>
      <c r="D88" s="212">
        <f t="shared" si="12"/>
        <v>31146.70138888889</v>
      </c>
      <c r="E88" s="213">
        <f t="shared" si="12"/>
        <v>29938.299372036392</v>
      </c>
      <c r="F88" s="212">
        <f t="shared" si="12"/>
        <v>45379.23076923077</v>
      </c>
      <c r="G88" s="214">
        <f t="shared" si="12"/>
        <v>20749.041666666668</v>
      </c>
      <c r="H88" s="215">
        <f t="shared" si="12"/>
        <v>29500.859019706924</v>
      </c>
      <c r="I88"/>
      <c r="J88"/>
      <c r="K88"/>
      <c r="L88"/>
      <c r="M88"/>
      <c r="N88"/>
      <c r="O88"/>
      <c r="P88"/>
    </row>
    <row r="89" spans="1:16" ht="12.75">
      <c r="A89"/>
      <c r="I89"/>
      <c r="J89"/>
      <c r="K89"/>
      <c r="L89"/>
      <c r="M89"/>
      <c r="N89"/>
      <c r="O89"/>
      <c r="P89"/>
    </row>
    <row r="90" ht="9.75" customHeight="1"/>
  </sheetData>
  <mergeCells count="17">
    <mergeCell ref="B76:H76"/>
    <mergeCell ref="A2:A5"/>
    <mergeCell ref="B34:D34"/>
    <mergeCell ref="C56:F56"/>
    <mergeCell ref="A56:A57"/>
    <mergeCell ref="B56:B57"/>
    <mergeCell ref="B2:J2"/>
    <mergeCell ref="A83:A84"/>
    <mergeCell ref="B83:H83"/>
    <mergeCell ref="H3:J3"/>
    <mergeCell ref="E34:G34"/>
    <mergeCell ref="G56:G57"/>
    <mergeCell ref="H56:H57"/>
    <mergeCell ref="A65:A66"/>
    <mergeCell ref="B65:B66"/>
    <mergeCell ref="C65:H65"/>
    <mergeCell ref="A76:A77"/>
  </mergeCells>
  <printOptions horizontalCentered="1"/>
  <pageMargins left="0.2362204724409449" right="0.2755905511811024" top="0.34" bottom="0.2362204724409449" header="0.27" footer="0.1968503937007874"/>
  <pageSetup horizontalDpi="600" verticalDpi="600" orientation="portrait" paperSize="9" scale="8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79">
      <selection activeCell="B69" sqref="B69"/>
    </sheetView>
  </sheetViews>
  <sheetFormatPr defaultColWidth="9.00390625" defaultRowHeight="12.75"/>
  <cols>
    <col min="1" max="1" width="28.125" style="1" customWidth="1"/>
    <col min="2" max="7" width="9.75390625" style="2" customWidth="1"/>
    <col min="8" max="8" width="8.75390625" style="2" customWidth="1"/>
    <col min="9" max="9" width="8.875" style="1" customWidth="1"/>
    <col min="10" max="16" width="9.125" style="1" customWidth="1"/>
  </cols>
  <sheetData>
    <row r="1" spans="1:8" ht="16.5" thickBot="1">
      <c r="A1" s="4"/>
      <c r="B1" s="5"/>
      <c r="C1" s="5"/>
      <c r="D1" s="5"/>
      <c r="E1" s="5"/>
      <c r="F1" s="5"/>
      <c r="G1" s="5"/>
      <c r="H1" s="5"/>
    </row>
    <row r="2" spans="1:14" ht="24" customHeight="1" thickBot="1">
      <c r="A2" s="343" t="s">
        <v>114</v>
      </c>
      <c r="B2" s="278" t="s">
        <v>126</v>
      </c>
      <c r="C2" s="288"/>
      <c r="D2" s="288"/>
      <c r="E2" s="288"/>
      <c r="F2" s="288"/>
      <c r="G2" s="288"/>
      <c r="H2" s="288"/>
      <c r="I2" s="288"/>
      <c r="J2" s="256"/>
      <c r="K2"/>
      <c r="L2"/>
      <c r="M2"/>
      <c r="N2"/>
    </row>
    <row r="3" spans="1:16" ht="13.5" thickBot="1">
      <c r="A3" s="344"/>
      <c r="B3" s="7" t="s">
        <v>2</v>
      </c>
      <c r="C3" s="8"/>
      <c r="D3" s="9"/>
      <c r="E3" s="7" t="s">
        <v>46</v>
      </c>
      <c r="F3" s="8"/>
      <c r="G3" s="9"/>
      <c r="H3" s="276" t="s">
        <v>3</v>
      </c>
      <c r="I3" s="277"/>
      <c r="J3" s="256"/>
      <c r="K3"/>
      <c r="L3"/>
      <c r="M3"/>
      <c r="N3"/>
      <c r="O3"/>
      <c r="P3"/>
    </row>
    <row r="4" spans="1:16" ht="12.75">
      <c r="A4" s="344"/>
      <c r="B4" s="10" t="s">
        <v>4</v>
      </c>
      <c r="C4" s="11" t="s">
        <v>116</v>
      </c>
      <c r="D4" s="12" t="s">
        <v>6</v>
      </c>
      <c r="E4" s="10" t="s">
        <v>4</v>
      </c>
      <c r="F4" s="11" t="s">
        <v>5</v>
      </c>
      <c r="G4" s="12" t="s">
        <v>6</v>
      </c>
      <c r="H4" s="84" t="s">
        <v>7</v>
      </c>
      <c r="I4" s="83" t="s">
        <v>8</v>
      </c>
      <c r="J4" s="84" t="s">
        <v>6</v>
      </c>
      <c r="K4"/>
      <c r="L4"/>
      <c r="M4"/>
      <c r="N4"/>
      <c r="O4"/>
      <c r="P4"/>
    </row>
    <row r="5" spans="1:16" ht="13.5" thickBot="1">
      <c r="A5" s="352"/>
      <c r="B5" s="16" t="s">
        <v>9</v>
      </c>
      <c r="C5" s="17" t="s">
        <v>9</v>
      </c>
      <c r="D5" s="18"/>
      <c r="E5" s="16" t="s">
        <v>9</v>
      </c>
      <c r="F5" s="17" t="s">
        <v>9</v>
      </c>
      <c r="G5" s="18"/>
      <c r="H5" s="18" t="s">
        <v>10</v>
      </c>
      <c r="I5" s="17" t="s">
        <v>10</v>
      </c>
      <c r="J5" s="18" t="s">
        <v>10</v>
      </c>
      <c r="K5"/>
      <c r="L5"/>
      <c r="M5"/>
      <c r="N5"/>
      <c r="O5"/>
      <c r="P5"/>
    </row>
    <row r="6" spans="1:16" ht="13.5" customHeight="1">
      <c r="A6" s="20" t="s">
        <v>11</v>
      </c>
      <c r="B6" s="21">
        <v>0</v>
      </c>
      <c r="C6" s="22"/>
      <c r="D6" s="23"/>
      <c r="E6" s="21"/>
      <c r="F6" s="22"/>
      <c r="G6" s="23"/>
      <c r="H6" s="87">
        <f>+IF(B6&lt;&gt;0,E6/B6,"")</f>
      </c>
      <c r="I6" s="86">
        <f>+IF(C6&lt;&gt;0,F6/C6,"")</f>
      </c>
      <c r="J6" s="87">
        <f>+IF(D6&lt;&gt;0,G6/D6,"")</f>
      </c>
      <c r="K6"/>
      <c r="L6"/>
      <c r="M6"/>
      <c r="N6"/>
      <c r="O6"/>
      <c r="P6"/>
    </row>
    <row r="7" spans="1:16" ht="13.5" customHeight="1">
      <c r="A7" s="24" t="s">
        <v>12</v>
      </c>
      <c r="B7" s="25">
        <v>300</v>
      </c>
      <c r="C7" s="26"/>
      <c r="D7" s="170">
        <f aca="true" t="shared" si="0" ref="D7:D14">SUM(B7:C7)</f>
        <v>300</v>
      </c>
      <c r="E7" s="25">
        <v>311.01</v>
      </c>
      <c r="F7" s="26"/>
      <c r="G7" s="23">
        <f aca="true" t="shared" si="1" ref="G7:G14">SUM(E7:F7)</f>
        <v>311.01</v>
      </c>
      <c r="H7" s="87">
        <f aca="true" t="shared" si="2" ref="H7:H33">+IF(E7&lt;&gt;0,E7/B7,"")</f>
        <v>1.0367</v>
      </c>
      <c r="I7" s="86">
        <f aca="true" t="shared" si="3" ref="I7:I33">+IF(C7&lt;&gt;0,F7/(B7+C7),"")</f>
      </c>
      <c r="J7" s="87">
        <f aca="true" t="shared" si="4" ref="J7:J33">+IF(D7&lt;&gt;0,G7/D7,"")</f>
        <v>1.0367</v>
      </c>
      <c r="K7"/>
      <c r="L7"/>
      <c r="M7"/>
      <c r="N7"/>
      <c r="O7"/>
      <c r="P7"/>
    </row>
    <row r="8" spans="1:16" ht="13.5" customHeight="1">
      <c r="A8" s="24" t="s">
        <v>13</v>
      </c>
      <c r="B8" s="25">
        <v>0</v>
      </c>
      <c r="C8" s="26"/>
      <c r="D8" s="170">
        <f t="shared" si="0"/>
        <v>0</v>
      </c>
      <c r="E8" s="25">
        <v>0</v>
      </c>
      <c r="F8" s="26"/>
      <c r="G8" s="23">
        <f t="shared" si="1"/>
        <v>0</v>
      </c>
      <c r="H8" s="87">
        <f t="shared" si="2"/>
      </c>
      <c r="I8" s="86">
        <f t="shared" si="3"/>
      </c>
      <c r="J8" s="87">
        <f t="shared" si="4"/>
      </c>
      <c r="K8"/>
      <c r="L8"/>
      <c r="M8"/>
      <c r="N8"/>
      <c r="O8"/>
      <c r="P8"/>
    </row>
    <row r="9" spans="1:16" ht="13.5" customHeight="1">
      <c r="A9" s="24" t="s">
        <v>14</v>
      </c>
      <c r="B9" s="25">
        <v>0</v>
      </c>
      <c r="C9" s="26"/>
      <c r="D9" s="170">
        <f t="shared" si="0"/>
        <v>0</v>
      </c>
      <c r="E9" s="25">
        <v>0</v>
      </c>
      <c r="F9" s="26"/>
      <c r="G9" s="23">
        <f t="shared" si="1"/>
        <v>0</v>
      </c>
      <c r="H9" s="87">
        <f t="shared" si="2"/>
      </c>
      <c r="I9" s="86">
        <f t="shared" si="3"/>
      </c>
      <c r="J9" s="87">
        <f t="shared" si="4"/>
      </c>
      <c r="K9"/>
      <c r="L9"/>
      <c r="M9"/>
      <c r="N9"/>
      <c r="O9"/>
      <c r="P9"/>
    </row>
    <row r="10" spans="1:16" ht="13.5" customHeight="1">
      <c r="A10" s="24" t="s">
        <v>15</v>
      </c>
      <c r="B10" s="25">
        <v>200</v>
      </c>
      <c r="C10" s="26"/>
      <c r="D10" s="170">
        <f t="shared" si="0"/>
        <v>200</v>
      </c>
      <c r="E10" s="25">
        <v>75.93</v>
      </c>
      <c r="F10" s="26"/>
      <c r="G10" s="23">
        <f t="shared" si="1"/>
        <v>75.93</v>
      </c>
      <c r="H10" s="87">
        <f t="shared" si="2"/>
        <v>0.37965000000000004</v>
      </c>
      <c r="I10" s="86">
        <f t="shared" si="3"/>
      </c>
      <c r="J10" s="87">
        <f t="shared" si="4"/>
        <v>0.37965000000000004</v>
      </c>
      <c r="K10"/>
      <c r="L10"/>
      <c r="M10"/>
      <c r="N10"/>
      <c r="O10"/>
      <c r="P10"/>
    </row>
    <row r="11" spans="1:16" ht="13.5" customHeight="1">
      <c r="A11" s="27" t="s">
        <v>16</v>
      </c>
      <c r="B11" s="25">
        <v>180</v>
      </c>
      <c r="C11" s="26"/>
      <c r="D11" s="170">
        <f t="shared" si="0"/>
        <v>180</v>
      </c>
      <c r="E11" s="25">
        <v>22.51</v>
      </c>
      <c r="F11" s="26"/>
      <c r="G11" s="23">
        <f t="shared" si="1"/>
        <v>22.51</v>
      </c>
      <c r="H11" s="87">
        <f t="shared" si="2"/>
        <v>0.12505555555555556</v>
      </c>
      <c r="I11" s="86">
        <f t="shared" si="3"/>
      </c>
      <c r="J11" s="87">
        <f t="shared" si="4"/>
        <v>0.12505555555555556</v>
      </c>
      <c r="K11"/>
      <c r="L11"/>
      <c r="M11"/>
      <c r="N11"/>
      <c r="O11"/>
      <c r="P11"/>
    </row>
    <row r="12" spans="1:16" ht="13.5" customHeight="1">
      <c r="A12" s="27" t="s">
        <v>17</v>
      </c>
      <c r="B12" s="25">
        <v>0</v>
      </c>
      <c r="C12" s="26"/>
      <c r="D12" s="170">
        <f t="shared" si="0"/>
        <v>0</v>
      </c>
      <c r="E12" s="25">
        <v>0</v>
      </c>
      <c r="F12" s="26"/>
      <c r="G12" s="23">
        <f t="shared" si="1"/>
        <v>0</v>
      </c>
      <c r="H12" s="87">
        <f t="shared" si="2"/>
      </c>
      <c r="I12" s="86">
        <f t="shared" si="3"/>
      </c>
      <c r="J12" s="87">
        <f t="shared" si="4"/>
      </c>
      <c r="K12"/>
      <c r="L12"/>
      <c r="M12"/>
      <c r="N12"/>
      <c r="O12"/>
      <c r="P12"/>
    </row>
    <row r="13" spans="1:16" ht="13.5" customHeight="1">
      <c r="A13" s="27" t="s">
        <v>18</v>
      </c>
      <c r="B13" s="25">
        <v>0</v>
      </c>
      <c r="C13" s="26"/>
      <c r="D13" s="170">
        <f t="shared" si="0"/>
        <v>0</v>
      </c>
      <c r="E13" s="25">
        <v>0</v>
      </c>
      <c r="F13" s="26"/>
      <c r="G13" s="23">
        <f t="shared" si="1"/>
        <v>0</v>
      </c>
      <c r="H13" s="87">
        <f t="shared" si="2"/>
      </c>
      <c r="I13" s="86">
        <f t="shared" si="3"/>
      </c>
      <c r="J13" s="87">
        <f t="shared" si="4"/>
      </c>
      <c r="K13"/>
      <c r="L13"/>
      <c r="M13"/>
      <c r="N13"/>
      <c r="O13"/>
      <c r="P13"/>
    </row>
    <row r="14" spans="1:16" ht="13.5" customHeight="1" thickBot="1">
      <c r="A14" s="28" t="s">
        <v>19</v>
      </c>
      <c r="B14" s="29">
        <v>8000</v>
      </c>
      <c r="C14" s="30"/>
      <c r="D14" s="170">
        <f t="shared" si="0"/>
        <v>8000</v>
      </c>
      <c r="E14" s="29">
        <v>8000</v>
      </c>
      <c r="F14" s="30"/>
      <c r="G14" s="23">
        <f t="shared" si="1"/>
        <v>8000</v>
      </c>
      <c r="H14" s="90">
        <f t="shared" si="2"/>
        <v>1</v>
      </c>
      <c r="I14" s="89">
        <f t="shared" si="3"/>
      </c>
      <c r="J14" s="90">
        <f t="shared" si="4"/>
        <v>1</v>
      </c>
      <c r="K14"/>
      <c r="L14"/>
      <c r="M14"/>
      <c r="N14"/>
      <c r="O14"/>
      <c r="P14"/>
    </row>
    <row r="15" spans="1:16" ht="13.5" customHeight="1" thickBot="1">
      <c r="A15" s="31" t="s">
        <v>20</v>
      </c>
      <c r="B15" s="32">
        <f aca="true" t="shared" si="5" ref="B15:G15">SUM(B6+B7+B8+B9+B10+B12+B14)</f>
        <v>8500</v>
      </c>
      <c r="C15" s="162">
        <f t="shared" si="5"/>
        <v>0</v>
      </c>
      <c r="D15" s="171">
        <f t="shared" si="5"/>
        <v>8500</v>
      </c>
      <c r="E15" s="32">
        <f t="shared" si="5"/>
        <v>8386.94</v>
      </c>
      <c r="F15" s="33">
        <f t="shared" si="5"/>
        <v>0</v>
      </c>
      <c r="G15" s="34">
        <f t="shared" si="5"/>
        <v>8386.94</v>
      </c>
      <c r="H15" s="37">
        <f t="shared" si="2"/>
        <v>0.9866988235294119</v>
      </c>
      <c r="I15" s="36">
        <f t="shared" si="3"/>
      </c>
      <c r="J15" s="37">
        <f t="shared" si="4"/>
        <v>0.9866988235294119</v>
      </c>
      <c r="K15"/>
      <c r="L15"/>
      <c r="M15"/>
      <c r="N15"/>
      <c r="O15"/>
      <c r="P15"/>
    </row>
    <row r="16" spans="1:16" ht="13.5" customHeight="1">
      <c r="A16" s="38" t="s">
        <v>21</v>
      </c>
      <c r="B16" s="21">
        <v>1195</v>
      </c>
      <c r="C16" s="22"/>
      <c r="D16" s="23">
        <f aca="true" t="shared" si="6" ref="D16:D32">SUM(B16:C16)</f>
        <v>1195</v>
      </c>
      <c r="E16" s="21">
        <v>1110.94</v>
      </c>
      <c r="F16" s="22"/>
      <c r="G16" s="23">
        <f aca="true" t="shared" si="7" ref="G16:G32">SUM(E16:F16)</f>
        <v>1110.94</v>
      </c>
      <c r="H16" s="87">
        <f t="shared" si="2"/>
        <v>0.9296569037656904</v>
      </c>
      <c r="I16" s="86">
        <f t="shared" si="3"/>
      </c>
      <c r="J16" s="87">
        <f t="shared" si="4"/>
        <v>0.9296569037656904</v>
      </c>
      <c r="K16"/>
      <c r="L16"/>
      <c r="M16"/>
      <c r="N16"/>
      <c r="O16"/>
      <c r="P16"/>
    </row>
    <row r="17" spans="1:16" ht="13.5" customHeight="1">
      <c r="A17" s="24" t="s">
        <v>23</v>
      </c>
      <c r="B17" s="25">
        <v>430</v>
      </c>
      <c r="C17" s="26"/>
      <c r="D17" s="23">
        <f t="shared" si="6"/>
        <v>430</v>
      </c>
      <c r="E17" s="40">
        <v>333.01</v>
      </c>
      <c r="F17" s="26"/>
      <c r="G17" s="23">
        <f t="shared" si="7"/>
        <v>333.01</v>
      </c>
      <c r="H17" s="87">
        <f t="shared" si="2"/>
        <v>0.7744418604651162</v>
      </c>
      <c r="I17" s="86">
        <f t="shared" si="3"/>
      </c>
      <c r="J17" s="87">
        <f t="shared" si="4"/>
        <v>0.7744418604651162</v>
      </c>
      <c r="K17"/>
      <c r="L17"/>
      <c r="M17"/>
      <c r="N17"/>
      <c r="O17"/>
      <c r="P17"/>
    </row>
    <row r="18" spans="1:16" ht="13.5" customHeight="1">
      <c r="A18" s="27" t="s">
        <v>24</v>
      </c>
      <c r="B18" s="25">
        <v>25</v>
      </c>
      <c r="C18" s="26"/>
      <c r="D18" s="23">
        <f t="shared" si="6"/>
        <v>25</v>
      </c>
      <c r="E18" s="25">
        <v>17.51</v>
      </c>
      <c r="F18" s="26"/>
      <c r="G18" s="23">
        <f t="shared" si="7"/>
        <v>17.51</v>
      </c>
      <c r="H18" s="87">
        <f t="shared" si="2"/>
        <v>0.7004</v>
      </c>
      <c r="I18" s="86">
        <f t="shared" si="3"/>
      </c>
      <c r="J18" s="87">
        <f t="shared" si="4"/>
        <v>0.7004</v>
      </c>
      <c r="K18"/>
      <c r="L18"/>
      <c r="M18"/>
      <c r="N18"/>
      <c r="O18"/>
      <c r="P18"/>
    </row>
    <row r="19" spans="1:16" ht="13.5" customHeight="1">
      <c r="A19" s="24" t="s">
        <v>25</v>
      </c>
      <c r="B19" s="25">
        <v>0</v>
      </c>
      <c r="C19" s="26"/>
      <c r="D19" s="23">
        <f t="shared" si="6"/>
        <v>0</v>
      </c>
      <c r="E19" s="25">
        <v>0</v>
      </c>
      <c r="F19" s="26"/>
      <c r="G19" s="23">
        <f t="shared" si="7"/>
        <v>0</v>
      </c>
      <c r="H19" s="87">
        <f t="shared" si="2"/>
      </c>
      <c r="I19" s="86">
        <f t="shared" si="3"/>
      </c>
      <c r="J19" s="87">
        <f t="shared" si="4"/>
      </c>
      <c r="K19"/>
      <c r="L19"/>
      <c r="M19"/>
      <c r="N19"/>
      <c r="O19"/>
      <c r="P19"/>
    </row>
    <row r="20" spans="1:16" ht="13.5" customHeight="1">
      <c r="A20" s="24" t="s">
        <v>26</v>
      </c>
      <c r="B20" s="25">
        <v>415</v>
      </c>
      <c r="C20" s="26"/>
      <c r="D20" s="23">
        <f t="shared" si="6"/>
        <v>415</v>
      </c>
      <c r="E20" s="25">
        <v>449.17</v>
      </c>
      <c r="F20" s="26"/>
      <c r="G20" s="23">
        <f t="shared" si="7"/>
        <v>449.17</v>
      </c>
      <c r="H20" s="87">
        <f t="shared" si="2"/>
        <v>1.0823373493975903</v>
      </c>
      <c r="I20" s="86">
        <f t="shared" si="3"/>
      </c>
      <c r="J20" s="87">
        <f t="shared" si="4"/>
        <v>1.0823373493975903</v>
      </c>
      <c r="K20"/>
      <c r="L20"/>
      <c r="M20"/>
      <c r="N20"/>
      <c r="O20"/>
      <c r="P20"/>
    </row>
    <row r="21" spans="1:16" ht="13.5" customHeight="1">
      <c r="A21" s="27" t="s">
        <v>27</v>
      </c>
      <c r="B21" s="41">
        <v>150</v>
      </c>
      <c r="C21" s="26"/>
      <c r="D21" s="23">
        <f t="shared" si="6"/>
        <v>150</v>
      </c>
      <c r="E21" s="41">
        <v>283.21</v>
      </c>
      <c r="F21" s="26"/>
      <c r="G21" s="23">
        <f t="shared" si="7"/>
        <v>283.21</v>
      </c>
      <c r="H21" s="87">
        <f t="shared" si="2"/>
        <v>1.8880666666666666</v>
      </c>
      <c r="I21" s="86">
        <f t="shared" si="3"/>
      </c>
      <c r="J21" s="87">
        <f t="shared" si="4"/>
        <v>1.8880666666666666</v>
      </c>
      <c r="K21"/>
      <c r="L21"/>
      <c r="M21"/>
      <c r="N21"/>
      <c r="O21"/>
      <c r="P21"/>
    </row>
    <row r="22" spans="1:16" ht="13.5" customHeight="1">
      <c r="A22" s="24" t="s">
        <v>28</v>
      </c>
      <c r="B22" s="41">
        <v>260</v>
      </c>
      <c r="C22" s="26"/>
      <c r="D22" s="23">
        <f t="shared" si="6"/>
        <v>260</v>
      </c>
      <c r="E22" s="41">
        <v>164.71</v>
      </c>
      <c r="F22" s="26"/>
      <c r="G22" s="23">
        <f t="shared" si="7"/>
        <v>164.71</v>
      </c>
      <c r="H22" s="87">
        <f t="shared" si="2"/>
        <v>0.6335000000000001</v>
      </c>
      <c r="I22" s="86">
        <f t="shared" si="3"/>
      </c>
      <c r="J22" s="87">
        <f t="shared" si="4"/>
        <v>0.6335000000000001</v>
      </c>
      <c r="K22"/>
      <c r="L22"/>
      <c r="M22"/>
      <c r="N22"/>
      <c r="O22"/>
      <c r="P22"/>
    </row>
    <row r="23" spans="1:16" ht="13.5" customHeight="1">
      <c r="A23" s="42" t="s">
        <v>29</v>
      </c>
      <c r="B23" s="25">
        <v>6302</v>
      </c>
      <c r="C23" s="26"/>
      <c r="D23" s="23">
        <f t="shared" si="6"/>
        <v>6302</v>
      </c>
      <c r="E23" s="40">
        <v>6294.1</v>
      </c>
      <c r="F23" s="26"/>
      <c r="G23" s="23">
        <f t="shared" si="7"/>
        <v>6294.1</v>
      </c>
      <c r="H23" s="87">
        <f t="shared" si="2"/>
        <v>0.9987464297048556</v>
      </c>
      <c r="I23" s="86">
        <f t="shared" si="3"/>
      </c>
      <c r="J23" s="87">
        <f t="shared" si="4"/>
        <v>0.9987464297048556</v>
      </c>
      <c r="K23"/>
      <c r="L23"/>
      <c r="M23"/>
      <c r="N23"/>
      <c r="O23"/>
      <c r="P23"/>
    </row>
    <row r="24" spans="1:16" ht="13.5" customHeight="1">
      <c r="A24" s="27" t="s">
        <v>30</v>
      </c>
      <c r="B24" s="41">
        <v>4600</v>
      </c>
      <c r="C24" s="44"/>
      <c r="D24" s="23">
        <f t="shared" si="6"/>
        <v>4600</v>
      </c>
      <c r="E24" s="43">
        <v>4599.7</v>
      </c>
      <c r="F24" s="44"/>
      <c r="G24" s="23">
        <f t="shared" si="7"/>
        <v>4599.7</v>
      </c>
      <c r="H24" s="87">
        <f t="shared" si="2"/>
        <v>0.9999347826086956</v>
      </c>
      <c r="I24" s="86">
        <f t="shared" si="3"/>
      </c>
      <c r="J24" s="87">
        <f t="shared" si="4"/>
        <v>0.9999347826086956</v>
      </c>
      <c r="K24"/>
      <c r="L24"/>
      <c r="M24"/>
      <c r="N24"/>
      <c r="O24"/>
      <c r="P24"/>
    </row>
    <row r="25" spans="1:16" ht="13.5" customHeight="1">
      <c r="A25" s="42" t="s">
        <v>31</v>
      </c>
      <c r="B25" s="25">
        <v>4578</v>
      </c>
      <c r="C25" s="26"/>
      <c r="D25" s="23">
        <f t="shared" si="6"/>
        <v>4578</v>
      </c>
      <c r="E25" s="40">
        <v>4579</v>
      </c>
      <c r="F25" s="26"/>
      <c r="G25" s="23">
        <f t="shared" si="7"/>
        <v>4579</v>
      </c>
      <c r="H25" s="87">
        <f t="shared" si="2"/>
        <v>1.0002184359982524</v>
      </c>
      <c r="I25" s="86">
        <f t="shared" si="3"/>
      </c>
      <c r="J25" s="87">
        <f t="shared" si="4"/>
        <v>1.0002184359982524</v>
      </c>
      <c r="K25"/>
      <c r="L25"/>
      <c r="M25"/>
      <c r="N25"/>
      <c r="O25"/>
      <c r="P25"/>
    </row>
    <row r="26" spans="1:16" ht="13.5" customHeight="1">
      <c r="A26" s="27" t="s">
        <v>32</v>
      </c>
      <c r="B26" s="25">
        <v>21</v>
      </c>
      <c r="C26" s="26"/>
      <c r="D26" s="23">
        <f t="shared" si="6"/>
        <v>21</v>
      </c>
      <c r="E26" s="40">
        <v>21</v>
      </c>
      <c r="F26" s="26"/>
      <c r="G26" s="23">
        <f t="shared" si="7"/>
        <v>21</v>
      </c>
      <c r="H26" s="87">
        <f t="shared" si="2"/>
        <v>1</v>
      </c>
      <c r="I26" s="86">
        <f t="shared" si="3"/>
      </c>
      <c r="J26" s="87">
        <f t="shared" si="4"/>
        <v>1</v>
      </c>
      <c r="K26"/>
      <c r="L26"/>
      <c r="M26"/>
      <c r="N26"/>
      <c r="O26"/>
      <c r="P26"/>
    </row>
    <row r="27" spans="1:16" ht="13.5" customHeight="1">
      <c r="A27" s="27" t="s">
        <v>33</v>
      </c>
      <c r="B27" s="25">
        <v>1702</v>
      </c>
      <c r="C27" s="26"/>
      <c r="D27" s="23">
        <f t="shared" si="6"/>
        <v>1702</v>
      </c>
      <c r="E27" s="40">
        <v>1694.4</v>
      </c>
      <c r="F27" s="26"/>
      <c r="G27" s="23">
        <f t="shared" si="7"/>
        <v>1694.4</v>
      </c>
      <c r="H27" s="87">
        <f t="shared" si="2"/>
        <v>0.9955346650998825</v>
      </c>
      <c r="I27" s="86">
        <f t="shared" si="3"/>
      </c>
      <c r="J27" s="87">
        <f t="shared" si="4"/>
        <v>0.9955346650998825</v>
      </c>
      <c r="K27"/>
      <c r="L27"/>
      <c r="M27"/>
      <c r="N27"/>
      <c r="O27"/>
      <c r="P27"/>
    </row>
    <row r="28" spans="1:16" ht="13.5" customHeight="1">
      <c r="A28" s="42" t="s">
        <v>34</v>
      </c>
      <c r="B28" s="25">
        <v>0</v>
      </c>
      <c r="C28" s="26"/>
      <c r="D28" s="23">
        <f t="shared" si="6"/>
        <v>0</v>
      </c>
      <c r="E28" s="25">
        <v>0</v>
      </c>
      <c r="F28" s="26"/>
      <c r="G28" s="23">
        <f t="shared" si="7"/>
        <v>0</v>
      </c>
      <c r="H28" s="87">
        <f t="shared" si="2"/>
      </c>
      <c r="I28" s="86">
        <f t="shared" si="3"/>
      </c>
      <c r="J28" s="87">
        <f t="shared" si="4"/>
      </c>
      <c r="K28"/>
      <c r="L28"/>
      <c r="M28"/>
      <c r="N28"/>
      <c r="O28"/>
      <c r="P28"/>
    </row>
    <row r="29" spans="1:16" ht="13.5" customHeight="1">
      <c r="A29" s="42" t="s">
        <v>35</v>
      </c>
      <c r="B29" s="25">
        <v>66</v>
      </c>
      <c r="C29" s="26"/>
      <c r="D29" s="23">
        <f t="shared" si="6"/>
        <v>66</v>
      </c>
      <c r="E29" s="25">
        <v>54.52</v>
      </c>
      <c r="F29" s="26"/>
      <c r="G29" s="23">
        <f t="shared" si="7"/>
        <v>54.52</v>
      </c>
      <c r="H29" s="87">
        <f t="shared" si="2"/>
        <v>0.8260606060606062</v>
      </c>
      <c r="I29" s="86">
        <f t="shared" si="3"/>
      </c>
      <c r="J29" s="87">
        <f t="shared" si="4"/>
        <v>0.8260606060606062</v>
      </c>
      <c r="K29"/>
      <c r="L29"/>
      <c r="M29"/>
      <c r="N29"/>
      <c r="O29"/>
      <c r="P29"/>
    </row>
    <row r="30" spans="1:16" ht="13.5" customHeight="1">
      <c r="A30" s="27" t="s">
        <v>74</v>
      </c>
      <c r="B30" s="41">
        <v>67</v>
      </c>
      <c r="C30" s="26"/>
      <c r="D30" s="23">
        <f t="shared" si="6"/>
        <v>67</v>
      </c>
      <c r="E30" s="41">
        <v>67.31</v>
      </c>
      <c r="F30" s="26"/>
      <c r="G30" s="23">
        <f t="shared" si="7"/>
        <v>67.31</v>
      </c>
      <c r="H30" s="87">
        <f t="shared" si="2"/>
        <v>1.0046268656716417</v>
      </c>
      <c r="I30" s="86">
        <f t="shared" si="3"/>
      </c>
      <c r="J30" s="87">
        <f t="shared" si="4"/>
        <v>1.0046268656716417</v>
      </c>
      <c r="K30"/>
      <c r="L30"/>
      <c r="M30"/>
      <c r="N30"/>
      <c r="O30"/>
      <c r="P30"/>
    </row>
    <row r="31" spans="1:16" ht="18" customHeight="1">
      <c r="A31" s="27" t="s">
        <v>37</v>
      </c>
      <c r="B31" s="41">
        <v>67</v>
      </c>
      <c r="C31" s="26"/>
      <c r="D31" s="23">
        <f t="shared" si="6"/>
        <v>67</v>
      </c>
      <c r="E31" s="41">
        <v>67.31</v>
      </c>
      <c r="F31" s="26"/>
      <c r="G31" s="23">
        <f t="shared" si="7"/>
        <v>67.31</v>
      </c>
      <c r="H31" s="87">
        <f t="shared" si="2"/>
        <v>1.0046268656716417</v>
      </c>
      <c r="I31" s="86">
        <f t="shared" si="3"/>
      </c>
      <c r="J31" s="87">
        <f t="shared" si="4"/>
        <v>1.0046268656716417</v>
      </c>
      <c r="K31"/>
      <c r="L31"/>
      <c r="M31"/>
      <c r="N31"/>
      <c r="O31"/>
      <c r="P31"/>
    </row>
    <row r="32" spans="1:16" ht="13.5" customHeight="1" thickBot="1">
      <c r="A32" s="45" t="s">
        <v>38</v>
      </c>
      <c r="B32" s="46">
        <v>0</v>
      </c>
      <c r="C32" s="30"/>
      <c r="D32" s="23">
        <f t="shared" si="6"/>
        <v>0</v>
      </c>
      <c r="E32" s="46">
        <v>0</v>
      </c>
      <c r="F32" s="30"/>
      <c r="G32" s="23">
        <f t="shared" si="7"/>
        <v>0</v>
      </c>
      <c r="H32" s="90">
        <f t="shared" si="2"/>
      </c>
      <c r="I32" s="89">
        <f t="shared" si="3"/>
      </c>
      <c r="J32" s="90">
        <f t="shared" si="4"/>
      </c>
      <c r="K32"/>
      <c r="L32"/>
      <c r="M32"/>
      <c r="N32"/>
      <c r="O32"/>
      <c r="P32"/>
    </row>
    <row r="33" spans="1:16" ht="13.5" customHeight="1" thickBot="1">
      <c r="A33" s="31" t="s">
        <v>39</v>
      </c>
      <c r="B33" s="32">
        <f aca="true" t="shared" si="8" ref="B33:G33">SUM(B16+B17+B18+B19+B20+B23+B28+B29+B30+B32)</f>
        <v>8500</v>
      </c>
      <c r="C33" s="162">
        <f t="shared" si="8"/>
        <v>0</v>
      </c>
      <c r="D33" s="171">
        <f t="shared" si="8"/>
        <v>8500</v>
      </c>
      <c r="E33" s="32">
        <f t="shared" si="8"/>
        <v>8326.56</v>
      </c>
      <c r="F33" s="33">
        <f t="shared" si="8"/>
        <v>0</v>
      </c>
      <c r="G33" s="34">
        <f t="shared" si="8"/>
        <v>8326.56</v>
      </c>
      <c r="H33" s="37">
        <f t="shared" si="2"/>
        <v>0.979595294117647</v>
      </c>
      <c r="I33" s="36">
        <f t="shared" si="3"/>
      </c>
      <c r="J33" s="37">
        <f t="shared" si="4"/>
        <v>0.979595294117647</v>
      </c>
      <c r="K33"/>
      <c r="L33"/>
      <c r="M33"/>
      <c r="N33"/>
      <c r="O33"/>
      <c r="P33"/>
    </row>
    <row r="34" spans="1:16" ht="13.5" customHeight="1" thickBot="1">
      <c r="A34" s="31" t="s">
        <v>40</v>
      </c>
      <c r="B34" s="257">
        <f>+D15-D33</f>
        <v>0</v>
      </c>
      <c r="C34" s="346"/>
      <c r="D34" s="346">
        <v>0</v>
      </c>
      <c r="E34" s="257">
        <f>+G15-G33</f>
        <v>60.38000000000102</v>
      </c>
      <c r="F34" s="274"/>
      <c r="G34" s="275"/>
      <c r="H34"/>
      <c r="I34"/>
      <c r="J34"/>
      <c r="K34"/>
      <c r="L34"/>
      <c r="M34"/>
      <c r="N34"/>
      <c r="O34"/>
      <c r="P34"/>
    </row>
    <row r="35" spans="1:16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8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4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3:14" ht="3.75" customHeight="1" thickBot="1">
      <c r="M52"/>
      <c r="N52"/>
    </row>
    <row r="53" spans="1:16" ht="22.5" customHeight="1">
      <c r="A53" s="328" t="s">
        <v>41</v>
      </c>
      <c r="B53" s="350" t="s">
        <v>117</v>
      </c>
      <c r="C53" s="331" t="s">
        <v>42</v>
      </c>
      <c r="D53" s="347"/>
      <c r="E53" s="347"/>
      <c r="F53" s="348"/>
      <c r="G53" s="324" t="s">
        <v>85</v>
      </c>
      <c r="H53" s="339" t="s">
        <v>86</v>
      </c>
      <c r="K53"/>
      <c r="L53"/>
      <c r="M53"/>
      <c r="N53"/>
      <c r="O53"/>
      <c r="P53"/>
    </row>
    <row r="54" spans="1:16" ht="18.75" thickBot="1">
      <c r="A54" s="349"/>
      <c r="B54" s="351"/>
      <c r="C54" s="94" t="s">
        <v>43</v>
      </c>
      <c r="D54" s="51" t="s">
        <v>44</v>
      </c>
      <c r="E54" s="51" t="s">
        <v>45</v>
      </c>
      <c r="F54" s="52" t="s">
        <v>46</v>
      </c>
      <c r="G54" s="330"/>
      <c r="H54" s="340"/>
      <c r="K54"/>
      <c r="L54"/>
      <c r="M54"/>
      <c r="N54"/>
      <c r="O54"/>
      <c r="P54"/>
    </row>
    <row r="55" spans="1:16" ht="12.75">
      <c r="A55" s="176" t="s">
        <v>47</v>
      </c>
      <c r="B55" s="177">
        <v>969.35</v>
      </c>
      <c r="C55" s="97" t="s">
        <v>48</v>
      </c>
      <c r="D55" s="53" t="s">
        <v>48</v>
      </c>
      <c r="E55" s="53" t="s">
        <v>48</v>
      </c>
      <c r="F55" s="54" t="s">
        <v>48</v>
      </c>
      <c r="G55" s="178" t="s">
        <v>48</v>
      </c>
      <c r="H55" s="99">
        <v>1178.43</v>
      </c>
      <c r="K55"/>
      <c r="L55"/>
      <c r="M55"/>
      <c r="N55"/>
      <c r="O55"/>
      <c r="P55"/>
    </row>
    <row r="56" spans="1:16" ht="12.75">
      <c r="A56" s="179" t="s">
        <v>49</v>
      </c>
      <c r="B56" s="180">
        <v>51.63</v>
      </c>
      <c r="C56" s="103">
        <v>52</v>
      </c>
      <c r="D56" s="55">
        <v>0</v>
      </c>
      <c r="E56" s="55">
        <v>0</v>
      </c>
      <c r="F56" s="56">
        <f>+C56+D56-E56</f>
        <v>52</v>
      </c>
      <c r="G56" s="102">
        <v>51.63</v>
      </c>
      <c r="H56" s="56">
        <v>51.63</v>
      </c>
      <c r="K56"/>
      <c r="L56"/>
      <c r="M56"/>
      <c r="N56"/>
      <c r="O56"/>
      <c r="P56"/>
    </row>
    <row r="57" spans="1:16" ht="12.75">
      <c r="A57" s="179" t="s">
        <v>50</v>
      </c>
      <c r="B57" s="180">
        <v>17.03</v>
      </c>
      <c r="C57" s="103">
        <v>423</v>
      </c>
      <c r="D57" s="55">
        <v>103</v>
      </c>
      <c r="E57" s="55">
        <v>180</v>
      </c>
      <c r="F57" s="56">
        <f>+C57+D57-E57</f>
        <v>346</v>
      </c>
      <c r="G57" s="102">
        <v>563.63</v>
      </c>
      <c r="H57" s="56">
        <v>68.39</v>
      </c>
      <c r="K57"/>
      <c r="L57"/>
      <c r="M57"/>
      <c r="N57"/>
      <c r="O57"/>
      <c r="P57"/>
    </row>
    <row r="58" spans="1:16" ht="12.75">
      <c r="A58" s="179" t="s">
        <v>52</v>
      </c>
      <c r="B58" s="180">
        <v>799.23</v>
      </c>
      <c r="C58" s="97" t="s">
        <v>48</v>
      </c>
      <c r="D58" s="53" t="s">
        <v>48</v>
      </c>
      <c r="E58" s="53" t="s">
        <v>48</v>
      </c>
      <c r="F58" s="54" t="s">
        <v>48</v>
      </c>
      <c r="G58" s="181" t="s">
        <v>48</v>
      </c>
      <c r="H58" s="56">
        <v>958.64</v>
      </c>
      <c r="K58"/>
      <c r="L58"/>
      <c r="M58"/>
      <c r="N58"/>
      <c r="O58"/>
      <c r="P58"/>
    </row>
    <row r="59" spans="1:16" ht="12.75">
      <c r="A59" s="179" t="s">
        <v>51</v>
      </c>
      <c r="B59" s="180">
        <v>101.46</v>
      </c>
      <c r="C59" s="182">
        <v>101</v>
      </c>
      <c r="D59" s="183">
        <v>67</v>
      </c>
      <c r="E59" s="183">
        <v>88</v>
      </c>
      <c r="F59" s="56">
        <f>+C59+D59-E59</f>
        <v>80</v>
      </c>
      <c r="G59" s="184">
        <v>99.77</v>
      </c>
      <c r="H59" s="56">
        <v>99.77</v>
      </c>
      <c r="K59"/>
      <c r="L59"/>
      <c r="M59"/>
      <c r="N59"/>
      <c r="O59"/>
      <c r="P59"/>
    </row>
    <row r="60" spans="1:16" ht="13.5" thickBot="1">
      <c r="A60" s="185" t="s">
        <v>53</v>
      </c>
      <c r="B60" s="186">
        <v>6.78</v>
      </c>
      <c r="C60" s="107">
        <v>16</v>
      </c>
      <c r="D60" s="57">
        <v>91</v>
      </c>
      <c r="E60" s="57">
        <v>107</v>
      </c>
      <c r="F60" s="58">
        <f>+C60+D60-E60</f>
        <v>0</v>
      </c>
      <c r="G60" s="106">
        <v>23.68</v>
      </c>
      <c r="H60" s="58">
        <v>17.02</v>
      </c>
      <c r="K60"/>
      <c r="L60"/>
      <c r="M60"/>
      <c r="N60"/>
      <c r="O60"/>
      <c r="P60"/>
    </row>
    <row r="61" ht="6" customHeight="1" thickBot="1"/>
    <row r="62" spans="1:16" ht="15.75" customHeight="1">
      <c r="A62" s="334" t="s">
        <v>84</v>
      </c>
      <c r="B62" s="336" t="s">
        <v>6</v>
      </c>
      <c r="C62" s="336" t="s">
        <v>54</v>
      </c>
      <c r="D62" s="322"/>
      <c r="E62" s="322"/>
      <c r="F62" s="322"/>
      <c r="G62" s="322"/>
      <c r="H62" s="338"/>
      <c r="I62"/>
      <c r="J62"/>
      <c r="K62"/>
      <c r="L62"/>
      <c r="M62"/>
      <c r="N62"/>
      <c r="O62"/>
      <c r="P62"/>
    </row>
    <row r="63" spans="1:16" ht="12.75">
      <c r="A63" s="341"/>
      <c r="B63" s="342"/>
      <c r="C63" s="188" t="s">
        <v>55</v>
      </c>
      <c r="D63" s="189" t="s">
        <v>56</v>
      </c>
      <c r="E63" s="189" t="s">
        <v>57</v>
      </c>
      <c r="F63" s="189" t="s">
        <v>58</v>
      </c>
      <c r="G63" s="190" t="s">
        <v>59</v>
      </c>
      <c r="H63" s="191" t="s">
        <v>60</v>
      </c>
      <c r="I63"/>
      <c r="J63"/>
      <c r="K63"/>
      <c r="L63"/>
      <c r="M63"/>
      <c r="N63"/>
      <c r="O63"/>
      <c r="P63"/>
    </row>
    <row r="64" spans="1:16" ht="12.75">
      <c r="A64" s="192" t="s">
        <v>61</v>
      </c>
      <c r="B64" s="193">
        <v>347</v>
      </c>
      <c r="C64" s="55">
        <v>0</v>
      </c>
      <c r="D64" s="55">
        <v>0</v>
      </c>
      <c r="E64" s="55">
        <v>0</v>
      </c>
      <c r="F64" s="55">
        <v>0</v>
      </c>
      <c r="G64" s="193">
        <v>0</v>
      </c>
      <c r="H64" s="56">
        <f>SUM(C64:G64)</f>
        <v>0</v>
      </c>
      <c r="I64"/>
      <c r="J64"/>
      <c r="K64"/>
      <c r="L64"/>
      <c r="M64"/>
      <c r="N64"/>
      <c r="O64"/>
      <c r="P64"/>
    </row>
    <row r="65" spans="1:16" ht="13.5" thickBot="1">
      <c r="A65" s="59" t="s">
        <v>62</v>
      </c>
      <c r="B65" s="118">
        <v>267</v>
      </c>
      <c r="C65" s="119"/>
      <c r="D65" s="119"/>
      <c r="E65" s="119"/>
      <c r="F65" s="119"/>
      <c r="G65" s="118"/>
      <c r="H65" s="60">
        <f>SUM(C65:G65)</f>
        <v>0</v>
      </c>
      <c r="I65"/>
      <c r="J65"/>
      <c r="K65"/>
      <c r="L65"/>
      <c r="M65"/>
      <c r="N65"/>
      <c r="O65"/>
      <c r="P65"/>
    </row>
    <row r="66" spans="1:16" ht="13.5" thickBot="1">
      <c r="A66" s="61" t="s">
        <v>63</v>
      </c>
      <c r="B66" s="62">
        <f aca="true" t="shared" si="9" ref="B66:H66">+B65-B64</f>
        <v>-80</v>
      </c>
      <c r="C66" s="62">
        <f t="shared" si="9"/>
        <v>0</v>
      </c>
      <c r="D66" s="62">
        <f t="shared" si="9"/>
        <v>0</v>
      </c>
      <c r="E66" s="62">
        <f t="shared" si="9"/>
        <v>0</v>
      </c>
      <c r="F66" s="62">
        <f t="shared" si="9"/>
        <v>0</v>
      </c>
      <c r="G66" s="62">
        <f t="shared" si="9"/>
        <v>0</v>
      </c>
      <c r="H66" s="63">
        <f t="shared" si="9"/>
        <v>0</v>
      </c>
      <c r="I66"/>
      <c r="J66"/>
      <c r="K66"/>
      <c r="L66"/>
      <c r="M66"/>
      <c r="N66"/>
      <c r="O66"/>
      <c r="P66"/>
    </row>
    <row r="67" spans="1:16" ht="12.75">
      <c r="A67" s="64" t="s">
        <v>64</v>
      </c>
      <c r="B67" s="65">
        <v>524</v>
      </c>
      <c r="C67" s="66">
        <v>0</v>
      </c>
      <c r="D67" s="66">
        <v>0</v>
      </c>
      <c r="E67" s="66">
        <v>0</v>
      </c>
      <c r="F67" s="66">
        <v>0</v>
      </c>
      <c r="G67" s="65">
        <v>0</v>
      </c>
      <c r="H67" s="194">
        <f>SUM(C67:G67)</f>
        <v>0</v>
      </c>
      <c r="I67"/>
      <c r="J67"/>
      <c r="K67"/>
      <c r="L67"/>
      <c r="M67"/>
      <c r="N67"/>
      <c r="O67"/>
      <c r="P67"/>
    </row>
    <row r="68" spans="1:16" ht="13.5" thickBot="1">
      <c r="A68" s="67" t="s">
        <v>65</v>
      </c>
      <c r="B68" s="120">
        <v>268</v>
      </c>
      <c r="C68" s="57"/>
      <c r="D68" s="57"/>
      <c r="E68" s="57"/>
      <c r="F68" s="57"/>
      <c r="G68" s="120"/>
      <c r="H68" s="58">
        <f>SUM(C68:G68)</f>
        <v>0</v>
      </c>
      <c r="I68"/>
      <c r="J68"/>
      <c r="K68"/>
      <c r="L68"/>
      <c r="M68"/>
      <c r="N68"/>
      <c r="O68"/>
      <c r="P68"/>
    </row>
    <row r="69" spans="1:16" ht="13.5" thickBot="1">
      <c r="A69" s="61" t="s">
        <v>63</v>
      </c>
      <c r="B69" s="62">
        <f aca="true" t="shared" si="10" ref="B69:H69">+B68-B67</f>
        <v>-256</v>
      </c>
      <c r="C69" s="62">
        <f t="shared" si="10"/>
        <v>0</v>
      </c>
      <c r="D69" s="62">
        <f t="shared" si="10"/>
        <v>0</v>
      </c>
      <c r="E69" s="62">
        <f t="shared" si="10"/>
        <v>0</v>
      </c>
      <c r="F69" s="62">
        <f t="shared" si="10"/>
        <v>0</v>
      </c>
      <c r="G69" s="62">
        <f t="shared" si="10"/>
        <v>0</v>
      </c>
      <c r="H69" s="63">
        <f t="shared" si="10"/>
        <v>0</v>
      </c>
      <c r="I69"/>
      <c r="J69"/>
      <c r="K69"/>
      <c r="L69"/>
      <c r="M69"/>
      <c r="N69"/>
      <c r="O69"/>
      <c r="P69"/>
    </row>
    <row r="70" spans="1:16" ht="12.75">
      <c r="A70" s="68"/>
      <c r="B70" s="69"/>
      <c r="C70" s="69"/>
      <c r="D70" s="69"/>
      <c r="E70" s="69"/>
      <c r="F70" s="69"/>
      <c r="G70" s="69"/>
      <c r="H70" s="69"/>
      <c r="I70"/>
      <c r="J70"/>
      <c r="K70"/>
      <c r="L70"/>
      <c r="M70"/>
      <c r="N70"/>
      <c r="O70"/>
      <c r="P70"/>
    </row>
    <row r="71" spans="1:16" ht="13.5" thickBot="1">
      <c r="A71"/>
      <c r="I71"/>
      <c r="J71"/>
      <c r="K71"/>
      <c r="L71"/>
      <c r="M71"/>
      <c r="N71"/>
      <c r="O71"/>
      <c r="P71"/>
    </row>
    <row r="72" spans="1:16" ht="13.5" thickBot="1">
      <c r="A72" s="319" t="s">
        <v>66</v>
      </c>
      <c r="B72" s="276">
        <v>2003</v>
      </c>
      <c r="C72" s="277"/>
      <c r="D72" s="277"/>
      <c r="E72" s="277"/>
      <c r="F72" s="277"/>
      <c r="G72" s="288"/>
      <c r="H72" s="256"/>
      <c r="I72"/>
      <c r="J72"/>
      <c r="K72"/>
      <c r="L72"/>
      <c r="M72"/>
      <c r="N72"/>
      <c r="O72"/>
      <c r="P72"/>
    </row>
    <row r="73" spans="1:16" ht="13.5" thickBot="1">
      <c r="A73" s="320"/>
      <c r="B73" s="72" t="s">
        <v>118</v>
      </c>
      <c r="C73" s="72" t="s">
        <v>68</v>
      </c>
      <c r="D73" s="72" t="s">
        <v>69</v>
      </c>
      <c r="E73" s="72" t="s">
        <v>125</v>
      </c>
      <c r="F73" s="72" t="s">
        <v>70</v>
      </c>
      <c r="G73" s="196" t="s">
        <v>120</v>
      </c>
      <c r="H73" s="197" t="s">
        <v>60</v>
      </c>
      <c r="I73"/>
      <c r="J73"/>
      <c r="K73"/>
      <c r="L73"/>
      <c r="M73"/>
      <c r="N73"/>
      <c r="O73"/>
      <c r="P73"/>
    </row>
    <row r="74" spans="1:16" ht="13.5" thickBot="1">
      <c r="A74" s="75" t="s">
        <v>71</v>
      </c>
      <c r="B74" s="198">
        <v>47057</v>
      </c>
      <c r="C74" s="199">
        <v>2661891</v>
      </c>
      <c r="D74" s="199">
        <v>302914</v>
      </c>
      <c r="E74" s="199"/>
      <c r="F74" s="199">
        <v>421928</v>
      </c>
      <c r="G74" s="200">
        <v>844210</v>
      </c>
      <c r="H74" s="201">
        <f>SUM(B74:G74)</f>
        <v>4278000</v>
      </c>
      <c r="I74"/>
      <c r="J74"/>
      <c r="K74"/>
      <c r="L74"/>
      <c r="M74"/>
      <c r="N74"/>
      <c r="O74"/>
      <c r="P74"/>
    </row>
    <row r="75" spans="1:16" ht="13.5" thickTop="1">
      <c r="A75" s="79" t="s">
        <v>72</v>
      </c>
      <c r="B75" s="216">
        <v>0.2</v>
      </c>
      <c r="C75" s="217">
        <v>12.82</v>
      </c>
      <c r="D75" s="217">
        <v>2.2</v>
      </c>
      <c r="E75" s="217"/>
      <c r="F75" s="217">
        <v>2</v>
      </c>
      <c r="G75" s="218">
        <v>6.9</v>
      </c>
      <c r="H75" s="205">
        <f>SUM(B75:G75)</f>
        <v>24.119999999999997</v>
      </c>
      <c r="I75"/>
      <c r="J75"/>
      <c r="K75"/>
      <c r="L75"/>
      <c r="M75"/>
      <c r="N75"/>
      <c r="O75"/>
      <c r="P75"/>
    </row>
    <row r="76" spans="1:16" ht="13.5" thickBot="1">
      <c r="A76" s="206" t="s">
        <v>121</v>
      </c>
      <c r="B76" s="219"/>
      <c r="C76" s="220"/>
      <c r="D76" s="220"/>
      <c r="E76" s="220"/>
      <c r="F76" s="220"/>
      <c r="G76" s="221"/>
      <c r="H76" s="210">
        <f>SUM(B76:G76)</f>
        <v>0</v>
      </c>
      <c r="I76"/>
      <c r="J76"/>
      <c r="K76"/>
      <c r="L76"/>
      <c r="M76"/>
      <c r="N76"/>
      <c r="O76"/>
      <c r="P76"/>
    </row>
    <row r="77" spans="1:16" ht="13.5" thickBot="1">
      <c r="A77" s="81" t="s">
        <v>73</v>
      </c>
      <c r="B77" s="211">
        <f>+B74/B75/6</f>
        <v>39214.166666666664</v>
      </c>
      <c r="C77" s="212">
        <f>+C74/C75/6</f>
        <v>34605.96723868955</v>
      </c>
      <c r="D77" s="212">
        <f>+D74/D75/6</f>
        <v>22948.0303030303</v>
      </c>
      <c r="E77" s="212"/>
      <c r="F77" s="213">
        <f>+F74/F75/6</f>
        <v>35160.666666666664</v>
      </c>
      <c r="G77" s="214">
        <f>+G74/G75/6</f>
        <v>20391.545893719805</v>
      </c>
      <c r="H77" s="215">
        <f>+H74/H75/6</f>
        <v>29560.53067993367</v>
      </c>
      <c r="I77"/>
      <c r="J77"/>
      <c r="K77"/>
      <c r="L77"/>
      <c r="M77"/>
      <c r="N77"/>
      <c r="O77"/>
      <c r="P77"/>
    </row>
    <row r="78" spans="1:16" ht="13.5" thickBot="1">
      <c r="A78"/>
      <c r="I78"/>
      <c r="J78"/>
      <c r="K78"/>
      <c r="L78"/>
      <c r="M78"/>
      <c r="N78"/>
      <c r="O78"/>
      <c r="P78"/>
    </row>
    <row r="79" spans="1:16" ht="13.5" thickBot="1">
      <c r="A79" s="319" t="s">
        <v>66</v>
      </c>
      <c r="B79" s="276">
        <v>2004</v>
      </c>
      <c r="C79" s="277"/>
      <c r="D79" s="277"/>
      <c r="E79" s="277"/>
      <c r="F79" s="277"/>
      <c r="G79" s="288"/>
      <c r="H79" s="256"/>
      <c r="I79"/>
      <c r="J79"/>
      <c r="K79"/>
      <c r="L79"/>
      <c r="M79"/>
      <c r="N79"/>
      <c r="O79"/>
      <c r="P79"/>
    </row>
    <row r="80" spans="1:16" ht="40.5" customHeight="1" thickBot="1">
      <c r="A80" s="320"/>
      <c r="B80" s="138" t="s">
        <v>128</v>
      </c>
      <c r="C80" s="138" t="s">
        <v>88</v>
      </c>
      <c r="D80" s="138" t="s">
        <v>129</v>
      </c>
      <c r="E80" s="138" t="s">
        <v>127</v>
      </c>
      <c r="F80" s="138" t="s">
        <v>70</v>
      </c>
      <c r="G80" s="222" t="s">
        <v>120</v>
      </c>
      <c r="H80" s="223" t="s">
        <v>60</v>
      </c>
      <c r="I80"/>
      <c r="J80"/>
      <c r="K80"/>
      <c r="L80"/>
      <c r="M80"/>
      <c r="N80"/>
      <c r="O80"/>
      <c r="P80"/>
    </row>
    <row r="81" spans="1:16" ht="13.5" thickBot="1">
      <c r="A81" s="75" t="s">
        <v>71</v>
      </c>
      <c r="B81" s="198">
        <v>56410</v>
      </c>
      <c r="C81" s="199">
        <v>2766838</v>
      </c>
      <c r="D81" s="199">
        <v>54582</v>
      </c>
      <c r="E81" s="199">
        <v>135911</v>
      </c>
      <c r="F81" s="199">
        <v>664886</v>
      </c>
      <c r="G81" s="200">
        <v>900087</v>
      </c>
      <c r="H81" s="201">
        <f>SUM(B81:G81)</f>
        <v>4578714</v>
      </c>
      <c r="I81"/>
      <c r="J81"/>
      <c r="K81"/>
      <c r="L81"/>
      <c r="M81"/>
      <c r="N81"/>
      <c r="O81"/>
      <c r="P81"/>
    </row>
    <row r="82" spans="1:16" ht="13.5" thickTop="1">
      <c r="A82" s="79" t="s">
        <v>72</v>
      </c>
      <c r="B82" s="216">
        <v>0.33</v>
      </c>
      <c r="C82" s="217">
        <v>13.05</v>
      </c>
      <c r="D82" s="217">
        <v>0.2</v>
      </c>
      <c r="E82" s="217">
        <v>1.02</v>
      </c>
      <c r="F82" s="217">
        <v>2.67</v>
      </c>
      <c r="G82" s="218">
        <v>6.93</v>
      </c>
      <c r="H82" s="205">
        <f>SUM(B82:G82)</f>
        <v>24.2</v>
      </c>
      <c r="I82"/>
      <c r="J82"/>
      <c r="K82"/>
      <c r="L82"/>
      <c r="M82"/>
      <c r="N82"/>
      <c r="O82"/>
      <c r="P82"/>
    </row>
    <row r="83" spans="1:16" ht="13.5" thickBot="1">
      <c r="A83" s="206" t="s">
        <v>121</v>
      </c>
      <c r="B83" s="219">
        <v>0</v>
      </c>
      <c r="C83" s="220">
        <v>12.8</v>
      </c>
      <c r="D83" s="220">
        <v>0.2</v>
      </c>
      <c r="E83" s="220">
        <v>1</v>
      </c>
      <c r="F83" s="220">
        <v>3</v>
      </c>
      <c r="G83" s="221">
        <v>7</v>
      </c>
      <c r="H83" s="210">
        <f>SUM(B83:G83)</f>
        <v>24</v>
      </c>
      <c r="I83"/>
      <c r="J83"/>
      <c r="K83"/>
      <c r="L83"/>
      <c r="M83"/>
      <c r="N83"/>
      <c r="O83"/>
      <c r="P83"/>
    </row>
    <row r="84" spans="1:16" ht="13.5" thickBot="1">
      <c r="A84" s="81" t="s">
        <v>73</v>
      </c>
      <c r="B84" s="211">
        <f aca="true" t="shared" si="11" ref="B84:H84">+B81/B82/6</f>
        <v>28489.898989898986</v>
      </c>
      <c r="C84" s="212">
        <f t="shared" si="11"/>
        <v>35336.372924648786</v>
      </c>
      <c r="D84" s="212">
        <f t="shared" si="11"/>
        <v>45485</v>
      </c>
      <c r="E84" s="212">
        <f t="shared" si="11"/>
        <v>22207.679738562092</v>
      </c>
      <c r="F84" s="213">
        <f t="shared" si="11"/>
        <v>41503.49563046192</v>
      </c>
      <c r="G84" s="214">
        <f t="shared" si="11"/>
        <v>21647.113997113996</v>
      </c>
      <c r="H84" s="215">
        <f t="shared" si="11"/>
        <v>31533.84297520661</v>
      </c>
      <c r="I84"/>
      <c r="J84"/>
      <c r="K84"/>
      <c r="L84"/>
      <c r="M84"/>
      <c r="N84"/>
      <c r="O84"/>
      <c r="P84"/>
    </row>
    <row r="85" spans="1:16" ht="12.75">
      <c r="A85"/>
      <c r="I85"/>
      <c r="J85"/>
      <c r="K85"/>
      <c r="L85"/>
      <c r="M85"/>
      <c r="N85"/>
      <c r="O85"/>
      <c r="P85"/>
    </row>
  </sheetData>
  <mergeCells count="17">
    <mergeCell ref="A79:A80"/>
    <mergeCell ref="B79:H79"/>
    <mergeCell ref="G53:G54"/>
    <mergeCell ref="H53:H54"/>
    <mergeCell ref="A62:A63"/>
    <mergeCell ref="B62:B63"/>
    <mergeCell ref="C62:H62"/>
    <mergeCell ref="B53:B54"/>
    <mergeCell ref="C53:F53"/>
    <mergeCell ref="A53:A54"/>
    <mergeCell ref="H3:J3"/>
    <mergeCell ref="B2:J2"/>
    <mergeCell ref="A72:A73"/>
    <mergeCell ref="B72:H72"/>
    <mergeCell ref="B34:D34"/>
    <mergeCell ref="A2:A5"/>
    <mergeCell ref="E34:G34"/>
  </mergeCells>
  <printOptions horizontalCentered="1"/>
  <pageMargins left="0.2362204724409449" right="0.2755905511811024" top="0.43" bottom="0.2362204724409449" header="0.2" footer="0.1968503937007874"/>
  <pageSetup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schallnerova</cp:lastModifiedBy>
  <cp:lastPrinted>2005-02-16T23:17:49Z</cp:lastPrinted>
  <dcterms:created xsi:type="dcterms:W3CDTF">2005-02-16T09:39:17Z</dcterms:created>
  <dcterms:modified xsi:type="dcterms:W3CDTF">2005-03-17T12:49:30Z</dcterms:modified>
  <cp:category/>
  <cp:version/>
  <cp:contentType/>
  <cp:contentStatus/>
</cp:coreProperties>
</file>