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06" windowWidth="12120" windowHeight="9120" tabRatio="609" activeTab="0"/>
  </bookViews>
  <sheets>
    <sheet name="RK-09-2005-42, př. 5" sheetId="1" r:id="rId1"/>
  </sheets>
  <definedNames/>
  <calcPr fullCalcOnLoad="1"/>
</workbook>
</file>

<file path=xl/sharedStrings.xml><?xml version="1.0" encoding="utf-8"?>
<sst xmlns="http://schemas.openxmlformats.org/spreadsheetml/2006/main" count="171" uniqueCount="138">
  <si>
    <t>Skutečnost za rok 2003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</si>
  <si>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</si>
  <si>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</si>
  <si>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</si>
  <si>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</si>
  <si>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</si>
  <si>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</si>
  <si>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</si>
  <si>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</si>
  <si>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</si>
  <si>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</si>
  <si>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</si>
  <si>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</si>
  <si>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</si>
  <si>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</si>
  <si>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</si>
  <si>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</si>
  <si>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</si>
  <si>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</si>
  <si>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</si>
  <si>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</si>
  <si>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</si>
  <si>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</si>
  <si>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</si>
  <si>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</si>
  <si>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</si>
  <si>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</si>
  <si>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</si>
  <si>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</si>
  <si>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</si>
  <si>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</si>
  <si>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</si>
  <si>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</si>
  <si>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</si>
  <si>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</si>
  <si>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</si>
  <si>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</si>
  <si>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v tis.Kč</t>
  </si>
  <si>
    <t>Finanční plán</t>
  </si>
  <si>
    <t>Plán oprav - hrazeno z provozu</t>
  </si>
  <si>
    <t>celkem</t>
  </si>
  <si>
    <t>z toho odpisová skupina:</t>
  </si>
  <si>
    <t>Pořizovací cena majetku</t>
  </si>
  <si>
    <t>Rozdíl 2004 - 2003</t>
  </si>
  <si>
    <t>Celkem nemovitý majetek</t>
  </si>
  <si>
    <t>Celkem movitý majetek</t>
  </si>
  <si>
    <t xml:space="preserve">Stavby - technické zhodnocení a opravy </t>
  </si>
  <si>
    <t xml:space="preserve">Strojní investice </t>
  </si>
  <si>
    <t>Movitý majetek</t>
  </si>
  <si>
    <t>THP</t>
  </si>
  <si>
    <t>Fondy v tis. Kč</t>
  </si>
  <si>
    <t>Tvorba</t>
  </si>
  <si>
    <t>Čerpání</t>
  </si>
  <si>
    <t>Běžný účet celkem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</si>
  <si>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</si>
  <si>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</si>
  <si>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</si>
  <si>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</si>
  <si>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</si>
  <si>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>Stav k 1.1.2004</t>
  </si>
  <si>
    <t>Stav k 31.12.2004</t>
  </si>
  <si>
    <t>z toho po lhůtě splatnosti</t>
  </si>
  <si>
    <t>do 30 dnů</t>
  </si>
  <si>
    <t>31-90</t>
  </si>
  <si>
    <t>91-180</t>
  </si>
  <si>
    <t>181-360</t>
  </si>
  <si>
    <t>nad 360</t>
  </si>
  <si>
    <t>Deficit (-) BÚ</t>
  </si>
  <si>
    <t>Zaměstnanci</t>
  </si>
  <si>
    <t>Průměrná mzda</t>
  </si>
  <si>
    <t xml:space="preserve">Plán čerpání investičního fondu </t>
  </si>
  <si>
    <t>Kumulovaná ztráta (zisk)</t>
  </si>
  <si>
    <t>Doplňkové ukazatele</t>
  </si>
  <si>
    <t>Index 2004/2003</t>
  </si>
  <si>
    <t>Plán oprav  dlouhodobého majetku - nemovitý majetek</t>
  </si>
  <si>
    <t>Celkem plán oprav (SÚ 511)</t>
  </si>
  <si>
    <t>Dělníci</t>
  </si>
  <si>
    <t>POP</t>
  </si>
  <si>
    <t>Tarifní mzdy</t>
  </si>
  <si>
    <t>Nadtarif  - nárokový</t>
  </si>
  <si>
    <t>Nadtarif  - nenárokový</t>
  </si>
  <si>
    <t>Poznámka:</t>
  </si>
  <si>
    <t>Nadtarif nárokový - příplatek za vedení, 13. a 14. plat, příplatky (přesčas, pohotovost, noční, víkendy, svátky, prostředí apod.)</t>
  </si>
  <si>
    <t>Nadtarif nenárokový - osobní ohodnocení, odměny</t>
  </si>
  <si>
    <t>N - náklady</t>
  </si>
  <si>
    <t>PP - provozní příspěvek</t>
  </si>
  <si>
    <t>N - Osobní (sesk.účtů 52) / celkem (%)</t>
  </si>
  <si>
    <t>N - odpisy / celkem (%)</t>
  </si>
  <si>
    <t>Průměrný přepočtený počet pracovníků (celorok)</t>
  </si>
  <si>
    <t>Průměrný evidenční počet zaměstnanců k poslednímu dni sledovaného období</t>
  </si>
  <si>
    <t>PP - opravy a údržba (511) / PP (%)</t>
  </si>
  <si>
    <t>z toho: tržby z prodeje dlouhod. majetku /úč. 651/</t>
  </si>
  <si>
    <t>Skutečnost za rok 2004</t>
  </si>
  <si>
    <t>Návrh na rok 2005</t>
  </si>
  <si>
    <t>Rozdíl 2005 - 2004</t>
  </si>
  <si>
    <t>Index 2005/2004</t>
  </si>
  <si>
    <t>Účetní odpisy na rok 2005</t>
  </si>
  <si>
    <t>Oprávky k 1.1.2005</t>
  </si>
  <si>
    <t>Zůstatková cena k 31.12.2005</t>
  </si>
  <si>
    <t>Účetní stav 2004</t>
  </si>
  <si>
    <t>Zůstatek účtu k 1.1.2004</t>
  </si>
  <si>
    <t>Zůstatek účtu k 31.12.2004</t>
  </si>
  <si>
    <t>Stav k 1.1.2005</t>
  </si>
  <si>
    <t>Plán 2005</t>
  </si>
  <si>
    <t>Stav k 31.12.2005</t>
  </si>
  <si>
    <t>stav k 31.12.2004</t>
  </si>
  <si>
    <t>Rozdíl 05-04</t>
  </si>
  <si>
    <t>Index 05/04</t>
  </si>
  <si>
    <t>-</t>
  </si>
  <si>
    <t xml:space="preserve">traktor </t>
  </si>
  <si>
    <t>nakladač na traktor</t>
  </si>
  <si>
    <t>obměna osobních vozidel 3 ks</t>
  </si>
  <si>
    <t>podvozek Tatra T815</t>
  </si>
  <si>
    <t>repasovaný sypač</t>
  </si>
  <si>
    <t>sněhové radlice 3 ks</t>
  </si>
  <si>
    <t>zateplení sypače 2ks</t>
  </si>
  <si>
    <t>nástavba sypače 2 ks</t>
  </si>
  <si>
    <t>opravy techniky SÚS</t>
  </si>
  <si>
    <t>Jmenovité akce dle přílohy D2 rozpočtu kraje Vysočina</t>
  </si>
  <si>
    <t>Dodavatelské výpomoci při ZÚS</t>
  </si>
  <si>
    <t>Drobné odavatelské akce v NS 200-800</t>
  </si>
  <si>
    <t>údržba a opravy budov</t>
  </si>
  <si>
    <t>Nerozdělený zisk k 31.12.</t>
  </si>
  <si>
    <t>Odvod do rozpočtu kraje (sklad soli Žďár nad Sázavou)</t>
  </si>
  <si>
    <t>Pohledávky z obch.styku</t>
  </si>
  <si>
    <t>Závazky z obch.styku</t>
  </si>
  <si>
    <t>závěsy na traktor 2ks</t>
  </si>
  <si>
    <t>SÚS Žďár nad Sázavou</t>
  </si>
  <si>
    <t>nástavba na sypač od ŘSD</t>
  </si>
  <si>
    <t>N - dodavatelsky</t>
  </si>
  <si>
    <t>N - dodavatelsky / celkem (%)</t>
  </si>
  <si>
    <t>N - dodavatelsky / (celkem - os. náklady) (%)</t>
  </si>
  <si>
    <t xml:space="preserve">N - na O a Ú dodavat.bez ZÚS </t>
  </si>
  <si>
    <t>N - O a Ú bez ZÚS  / celkem (%)</t>
  </si>
  <si>
    <t>PP - O a Ú dodavatelsky vč. ZÚS / PP (%)</t>
  </si>
  <si>
    <t>PP - O a Ú dodavatelsky bez ZÚS / PP (%)</t>
  </si>
  <si>
    <t>RK-09-2005-42, př. 5</t>
  </si>
  <si>
    <t>počet stran: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</si>
</sst>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12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 quotePrefix="1">
      <alignment horizontal="center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3" fontId="2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20" applyNumberFormat="1" applyFont="1" applyBorder="1" applyAlignment="1">
      <alignment horizontal="center" vertical="center"/>
      <protection/>
    </xf>
    <xf numFmtId="3" fontId="2" fillId="0" borderId="21" xfId="20" applyNumberFormat="1" applyFont="1" applyBorder="1" applyAlignment="1">
      <alignment horizontal="right" vertical="center"/>
      <protection/>
    </xf>
    <xf numFmtId="3" fontId="2" fillId="0" borderId="22" xfId="20" applyNumberFormat="1" applyFont="1" applyBorder="1" applyAlignment="1">
      <alignment horizontal="right" vertical="center"/>
      <protection/>
    </xf>
    <xf numFmtId="3" fontId="2" fillId="0" borderId="23" xfId="20" applyNumberFormat="1" applyFont="1" applyBorder="1" applyAlignment="1">
      <alignment horizontal="right" vertical="center"/>
      <protection/>
    </xf>
    <xf numFmtId="0" fontId="2" fillId="2" borderId="24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3" fontId="4" fillId="0" borderId="25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3" fontId="2" fillId="2" borderId="28" xfId="0" applyNumberFormat="1" applyFont="1" applyFill="1" applyBorder="1" applyAlignment="1">
      <alignment vertical="center" wrapText="1"/>
    </xf>
    <xf numFmtId="3" fontId="2" fillId="2" borderId="29" xfId="0" applyNumberFormat="1" applyFont="1" applyFill="1" applyBorder="1" applyAlignment="1">
      <alignment vertical="center" wrapText="1"/>
    </xf>
    <xf numFmtId="3" fontId="2" fillId="2" borderId="3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vertical="center" wrapText="1"/>
    </xf>
    <xf numFmtId="3" fontId="4" fillId="0" borderId="32" xfId="0" applyNumberFormat="1" applyFont="1" applyBorder="1" applyAlignment="1">
      <alignment vertical="center" wrapText="1"/>
    </xf>
    <xf numFmtId="0" fontId="4" fillId="2" borderId="1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3" fontId="2" fillId="2" borderId="34" xfId="0" applyNumberFormat="1" applyFont="1" applyFill="1" applyBorder="1" applyAlignment="1">
      <alignment vertical="center" wrapText="1"/>
    </xf>
    <xf numFmtId="3" fontId="2" fillId="3" borderId="30" xfId="0" applyNumberFormat="1" applyFont="1" applyFill="1" applyBorder="1" applyAlignment="1">
      <alignment vertical="center" wrapText="1"/>
    </xf>
    <xf numFmtId="10" fontId="2" fillId="3" borderId="29" xfId="0" applyNumberFormat="1" applyFont="1" applyFill="1" applyBorder="1" applyAlignment="1">
      <alignment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3" fontId="2" fillId="3" borderId="31" xfId="0" applyNumberFormat="1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 wrapText="1"/>
    </xf>
    <xf numFmtId="10" fontId="2" fillId="3" borderId="16" xfId="0" applyNumberFormat="1" applyFont="1" applyFill="1" applyBorder="1" applyAlignment="1">
      <alignment vertical="center" wrapText="1"/>
    </xf>
    <xf numFmtId="3" fontId="2" fillId="3" borderId="32" xfId="0" applyNumberFormat="1" applyFont="1" applyFill="1" applyBorder="1" applyAlignment="1">
      <alignment vertical="center" wrapText="1"/>
    </xf>
    <xf numFmtId="10" fontId="2" fillId="3" borderId="4" xfId="0" applyNumberFormat="1" applyFont="1" applyFill="1" applyBorder="1" applyAlignment="1">
      <alignment vertical="center" wrapText="1"/>
    </xf>
    <xf numFmtId="10" fontId="2" fillId="3" borderId="26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2" fillId="3" borderId="36" xfId="0" applyFont="1" applyFill="1" applyBorder="1" applyAlignment="1">
      <alignment vertical="center" wrapText="1"/>
    </xf>
    <xf numFmtId="10" fontId="2" fillId="3" borderId="37" xfId="0" applyNumberFormat="1" applyFont="1" applyFill="1" applyBorder="1" applyAlignment="1">
      <alignment vertical="center" wrapText="1"/>
    </xf>
    <xf numFmtId="10" fontId="2" fillId="3" borderId="6" xfId="0" applyNumberFormat="1" applyFont="1" applyFill="1" applyBorder="1" applyAlignment="1">
      <alignment vertical="center" wrapText="1"/>
    </xf>
    <xf numFmtId="10" fontId="2" fillId="3" borderId="28" xfId="0" applyNumberFormat="1" applyFont="1" applyFill="1" applyBorder="1" applyAlignment="1">
      <alignment vertical="center" wrapText="1"/>
    </xf>
    <xf numFmtId="10" fontId="2" fillId="3" borderId="36" xfId="0" applyNumberFormat="1" applyFont="1" applyFill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0" fontId="7" fillId="2" borderId="30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3" fontId="2" fillId="0" borderId="13" xfId="0" applyNumberFormat="1" applyFont="1" applyBorder="1" applyAlignment="1" quotePrefix="1">
      <alignment horizontal="center"/>
    </xf>
    <xf numFmtId="3" fontId="2" fillId="0" borderId="26" xfId="0" applyNumberFormat="1" applyFont="1" applyBorder="1" applyAlignment="1" quotePrefix="1">
      <alignment horizontal="center"/>
    </xf>
    <xf numFmtId="0" fontId="2" fillId="2" borderId="13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42" xfId="0" applyFont="1" applyBorder="1" applyAlignment="1">
      <alignment/>
    </xf>
    <xf numFmtId="0" fontId="7" fillId="2" borderId="43" xfId="0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 quotePrefix="1">
      <alignment horizontal="right"/>
    </xf>
    <xf numFmtId="3" fontId="2" fillId="2" borderId="37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14" xfId="0" applyNumberFormat="1" applyFont="1" applyBorder="1" applyAlignment="1" quotePrefix="1">
      <alignment horizontal="center"/>
    </xf>
    <xf numFmtId="0" fontId="2" fillId="2" borderId="20" xfId="0" applyFont="1" applyFill="1" applyBorder="1" applyAlignment="1">
      <alignment horizontal="left" vertical="center" wrapText="1"/>
    </xf>
    <xf numFmtId="3" fontId="2" fillId="0" borderId="44" xfId="0" applyNumberFormat="1" applyFont="1" applyBorder="1" applyAlignment="1" quotePrefix="1">
      <alignment horizontal="center"/>
    </xf>
    <xf numFmtId="3" fontId="2" fillId="0" borderId="27" xfId="0" applyNumberFormat="1" applyFont="1" applyBorder="1" applyAlignment="1">
      <alignment/>
    </xf>
    <xf numFmtId="3" fontId="2" fillId="0" borderId="27" xfId="0" applyNumberFormat="1" applyFont="1" applyBorder="1" applyAlignment="1" quotePrefix="1">
      <alignment horizontal="right"/>
    </xf>
    <xf numFmtId="3" fontId="2" fillId="0" borderId="45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 quotePrefix="1">
      <alignment horizontal="right"/>
    </xf>
    <xf numFmtId="0" fontId="10" fillId="0" borderId="15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50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53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58" xfId="0" applyNumberFormat="1" applyFont="1" applyBorder="1" applyAlignment="1">
      <alignment/>
    </xf>
    <xf numFmtId="4" fontId="4" fillId="2" borderId="1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49" xfId="20" applyNumberFormat="1" applyFont="1" applyBorder="1" applyAlignment="1">
      <alignment horizontal="center" vertical="center"/>
      <protection/>
    </xf>
    <xf numFmtId="3" fontId="2" fillId="0" borderId="0" xfId="20" applyNumberFormat="1" applyFont="1" applyBorder="1" applyAlignment="1">
      <alignment horizontal="right" vertical="center"/>
      <protection/>
    </xf>
    <xf numFmtId="4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48" xfId="0" applyNumberFormat="1" applyFont="1" applyBorder="1" applyAlignment="1">
      <alignment horizontal="center"/>
    </xf>
    <xf numFmtId="4" fontId="0" fillId="0" borderId="59" xfId="0" applyNumberFormat="1" applyFont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Continuous" vertical="center"/>
    </xf>
    <xf numFmtId="0" fontId="4" fillId="2" borderId="61" xfId="0" applyFont="1" applyFill="1" applyBorder="1" applyAlignment="1">
      <alignment/>
    </xf>
    <xf numFmtId="3" fontId="2" fillId="0" borderId="16" xfId="0" applyNumberFormat="1" applyFont="1" applyBorder="1" applyAlignment="1">
      <alignment vertical="center" wrapText="1"/>
    </xf>
    <xf numFmtId="0" fontId="4" fillId="2" borderId="16" xfId="0" applyFont="1" applyFill="1" applyBorder="1" applyAlignment="1">
      <alignment horizontal="center"/>
    </xf>
    <xf numFmtId="3" fontId="2" fillId="2" borderId="51" xfId="0" applyNumberFormat="1" applyFont="1" applyFill="1" applyBorder="1" applyAlignment="1">
      <alignment vertical="center" wrapText="1"/>
    </xf>
    <xf numFmtId="3" fontId="2" fillId="2" borderId="62" xfId="0" applyNumberFormat="1" applyFont="1" applyFill="1" applyBorder="1" applyAlignment="1">
      <alignment vertical="center" wrapText="1"/>
    </xf>
    <xf numFmtId="3" fontId="2" fillId="2" borderId="63" xfId="0" applyNumberFormat="1" applyFont="1" applyFill="1" applyBorder="1" applyAlignment="1">
      <alignment vertical="center" wrapText="1"/>
    </xf>
    <xf numFmtId="3" fontId="2" fillId="3" borderId="51" xfId="0" applyNumberFormat="1" applyFont="1" applyFill="1" applyBorder="1" applyAlignment="1">
      <alignment vertical="center" wrapText="1"/>
    </xf>
    <xf numFmtId="10" fontId="2" fillId="3" borderId="62" xfId="0" applyNumberFormat="1" applyFont="1" applyFill="1" applyBorder="1" applyAlignment="1">
      <alignment vertical="center" wrapText="1"/>
    </xf>
    <xf numFmtId="3" fontId="2" fillId="2" borderId="64" xfId="0" applyNumberFormat="1" applyFont="1" applyFill="1" applyBorder="1" applyAlignment="1">
      <alignment vertical="center" wrapText="1"/>
    </xf>
    <xf numFmtId="10" fontId="2" fillId="3" borderId="63" xfId="0" applyNumberFormat="1" applyFont="1" applyFill="1" applyBorder="1" applyAlignment="1">
      <alignment vertical="center" wrapText="1"/>
    </xf>
    <xf numFmtId="3" fontId="2" fillId="2" borderId="3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0" fontId="5" fillId="2" borderId="23" xfId="0" applyFont="1" applyFill="1" applyBorder="1" applyAlignment="1">
      <alignment horizontal="center" vertical="center" wrapText="1"/>
    </xf>
    <xf numFmtId="0" fontId="2" fillId="2" borderId="21" xfId="20" applyFont="1" applyFill="1" applyBorder="1" applyAlignment="1">
      <alignment horizontal="center" vertical="center"/>
      <protection/>
    </xf>
    <xf numFmtId="0" fontId="0" fillId="0" borderId="66" xfId="0" applyBorder="1" applyAlignment="1">
      <alignment vertical="center"/>
    </xf>
    <xf numFmtId="0" fontId="0" fillId="0" borderId="22" xfId="0" applyBorder="1" applyAlignment="1">
      <alignment vertical="center"/>
    </xf>
    <xf numFmtId="3" fontId="2" fillId="2" borderId="60" xfId="0" applyNumberFormat="1" applyFont="1" applyFill="1" applyBorder="1" applyAlignment="1">
      <alignment horizontal="right" vertical="center"/>
    </xf>
    <xf numFmtId="0" fontId="0" fillId="0" borderId="6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" fillId="0" borderId="0" xfId="0" applyFont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3" fontId="4" fillId="0" borderId="37" xfId="0" applyNumberFormat="1" applyFont="1" applyBorder="1" applyAlignment="1">
      <alignment horizontal="right" vertical="center"/>
    </xf>
    <xf numFmtId="3" fontId="2" fillId="2" borderId="62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2" borderId="51" xfId="20" applyFont="1" applyFill="1" applyBorder="1" applyAlignment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2" fillId="0" borderId="42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3" fontId="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/>
    </xf>
    <xf numFmtId="0" fontId="3" fillId="0" borderId="37" xfId="0" applyFont="1" applyBorder="1" applyAlignment="1">
      <alignment/>
    </xf>
    <xf numFmtId="0" fontId="2" fillId="2" borderId="71" xfId="20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2" fillId="2" borderId="72" xfId="20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8" xfId="0" applyBorder="1" applyAlignment="1">
      <alignment horizontal="left"/>
    </xf>
    <xf numFmtId="3" fontId="2" fillId="0" borderId="14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7" fillId="2" borderId="63" xfId="20" applyFont="1" applyFill="1" applyBorder="1" applyAlignment="1">
      <alignment horizontal="center" vertical="center" wrapText="1"/>
      <protection/>
    </xf>
    <xf numFmtId="0" fontId="5" fillId="0" borderId="5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36" xfId="0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60" xfId="0" applyFont="1" applyBorder="1" applyAlignment="1">
      <alignment/>
    </xf>
    <xf numFmtId="0" fontId="1" fillId="2" borderId="51" xfId="0" applyFont="1" applyFill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3" fontId="7" fillId="2" borderId="51" xfId="0" applyNumberFormat="1" applyFont="1" applyFill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3" fontId="2" fillId="2" borderId="76" xfId="0" applyNumberFormat="1" applyFont="1" applyFill="1" applyBorder="1" applyAlignment="1">
      <alignment horizontal="center" vertical="center"/>
    </xf>
    <xf numFmtId="0" fontId="3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4" fontId="0" fillId="0" borderId="48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0" fontId="0" fillId="2" borderId="20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3" fontId="2" fillId="2" borderId="22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3" fontId="2" fillId="0" borderId="51" xfId="0" applyNumberFormat="1" applyFont="1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52" xfId="0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2" borderId="69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" fillId="2" borderId="64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3" fillId="2" borderId="78" xfId="0" applyFont="1" applyFill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7" fillId="2" borderId="5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7" fillId="2" borderId="78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2" borderId="60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76" xfId="0" applyNumberFormat="1" applyFont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3" fontId="2" fillId="2" borderId="20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4" fontId="0" fillId="0" borderId="59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0" fillId="0" borderId="44" xfId="0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right"/>
    </xf>
    <xf numFmtId="0" fontId="0" fillId="0" borderId="68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1" fillId="2" borderId="7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3" fontId="3" fillId="2" borderId="51" xfId="0" applyNumberFormat="1" applyFont="1" applyFill="1" applyBorder="1" applyAlignment="1">
      <alignment horizontal="left" vertical="center"/>
    </xf>
    <xf numFmtId="3" fontId="3" fillId="2" borderId="68" xfId="0" applyNumberFormat="1" applyFont="1" applyFill="1" applyBorder="1" applyAlignment="1">
      <alignment horizontal="left" vertical="center"/>
    </xf>
    <xf numFmtId="3" fontId="3" fillId="2" borderId="52" xfId="0" applyNumberFormat="1" applyFont="1" applyFill="1" applyBorder="1" applyAlignment="1">
      <alignment horizontal="left" vertical="center"/>
    </xf>
    <xf numFmtId="3" fontId="3" fillId="2" borderId="49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left" vertical="center"/>
    </xf>
    <xf numFmtId="3" fontId="3" fillId="2" borderId="47" xfId="0" applyNumberFormat="1" applyFont="1" applyFill="1" applyBorder="1" applyAlignment="1">
      <alignment horizontal="left" vertical="center"/>
    </xf>
    <xf numFmtId="3" fontId="4" fillId="0" borderId="14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37" xfId="0" applyFont="1" applyBorder="1" applyAlignment="1">
      <alignment/>
    </xf>
    <xf numFmtId="3" fontId="4" fillId="0" borderId="15" xfId="0" applyNumberFormat="1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3" fontId="0" fillId="0" borderId="13" xfId="0" applyNumberFormat="1" applyFont="1" applyBorder="1" applyAlignment="1">
      <alignment horizontal="center"/>
    </xf>
    <xf numFmtId="3" fontId="0" fillId="0" borderId="76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2" fillId="2" borderId="20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2" borderId="24" xfId="0" applyFont="1" applyFill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2" fillId="2" borderId="37" xfId="20" applyFont="1" applyFill="1" applyBorder="1" applyAlignment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2" borderId="77" xfId="20" applyFont="1" applyFill="1" applyBorder="1" applyAlignment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="85" zoomScaleNormal="85" workbookViewId="0" topLeftCell="A1">
      <selection activeCell="C9" sqref="C9"/>
    </sheetView>
  </sheetViews>
  <sheetFormatPr defaultColWidth="9.00390625" defaultRowHeight="12.75"/>
  <cols>
    <col min="1" max="1" width="28.125" style="37" customWidth="1"/>
    <col min="2" max="2" width="10.875" style="23" customWidth="1"/>
    <col min="3" max="3" width="9.875" style="23" customWidth="1"/>
    <col min="4" max="4" width="9.75390625" style="23" customWidth="1"/>
    <col min="5" max="5" width="10.625" style="23" customWidth="1"/>
    <col min="6" max="7" width="9.75390625" style="23" customWidth="1"/>
    <col min="8" max="8" width="8.125" style="23" customWidth="1"/>
    <col min="9" max="9" width="10.25390625" style="37" customWidth="1"/>
    <col min="10" max="13" width="9.125" style="37" customWidth="1"/>
    <col min="14" max="14" width="10.875" style="37" customWidth="1"/>
    <col min="15" max="15" width="9.25390625" style="37" customWidth="1"/>
    <col min="16" max="17" width="9.125" style="37" customWidth="1"/>
  </cols>
  <sheetData>
    <row r="1" spans="14:15" ht="15.75">
      <c r="N1" s="192" t="s">
        <v>136</v>
      </c>
      <c r="O1" s="149"/>
    </row>
    <row r="2" spans="1:15" ht="16.5" thickBot="1">
      <c r="A2" s="1"/>
      <c r="B2" s="2"/>
      <c r="C2" s="2"/>
      <c r="D2" s="2"/>
      <c r="E2" s="2"/>
      <c r="F2" s="2"/>
      <c r="G2" s="2"/>
      <c r="H2" s="2"/>
      <c r="N2" s="192" t="s">
        <v>137</v>
      </c>
      <c r="O2" s="149"/>
    </row>
    <row r="3" spans="1:17" ht="24" customHeight="1" thickBot="1">
      <c r="A3" s="235" t="s">
        <v>38</v>
      </c>
      <c r="B3" s="241" t="s">
        <v>127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Q3"/>
    </row>
    <row r="4" spans="1:17" ht="12.75">
      <c r="A4" s="236"/>
      <c r="B4" s="36" t="s">
        <v>0</v>
      </c>
      <c r="C4" s="3"/>
      <c r="D4" s="4"/>
      <c r="E4" s="36" t="s">
        <v>92</v>
      </c>
      <c r="F4" s="3"/>
      <c r="G4" s="4"/>
      <c r="H4" s="238" t="s">
        <v>43</v>
      </c>
      <c r="I4" s="240"/>
      <c r="J4" s="3" t="s">
        <v>93</v>
      </c>
      <c r="K4" s="161"/>
      <c r="L4" s="4"/>
      <c r="M4" s="238" t="s">
        <v>94</v>
      </c>
      <c r="N4" s="239"/>
      <c r="Q4"/>
    </row>
    <row r="5" spans="1:17" ht="12.75">
      <c r="A5" s="236"/>
      <c r="B5" s="49" t="s">
        <v>1</v>
      </c>
      <c r="C5" s="5" t="s">
        <v>2</v>
      </c>
      <c r="D5" s="6" t="s">
        <v>3</v>
      </c>
      <c r="E5" s="49" t="s">
        <v>1</v>
      </c>
      <c r="F5" s="5" t="s">
        <v>2</v>
      </c>
      <c r="G5" s="6" t="s">
        <v>3</v>
      </c>
      <c r="H5" s="8" t="s">
        <v>3</v>
      </c>
      <c r="I5" s="8" t="s">
        <v>4</v>
      </c>
      <c r="J5" s="7" t="s">
        <v>1</v>
      </c>
      <c r="K5" s="5" t="s">
        <v>2</v>
      </c>
      <c r="L5" s="6" t="s">
        <v>3</v>
      </c>
      <c r="M5" s="8" t="s">
        <v>3</v>
      </c>
      <c r="N5" s="6" t="s">
        <v>4</v>
      </c>
      <c r="Q5"/>
    </row>
    <row r="6" spans="1:17" ht="13.5" thickBot="1">
      <c r="A6" s="237"/>
      <c r="B6" s="50" t="s">
        <v>5</v>
      </c>
      <c r="C6" s="9" t="s">
        <v>5</v>
      </c>
      <c r="D6" s="10"/>
      <c r="E6" s="50" t="s">
        <v>5</v>
      </c>
      <c r="F6" s="9" t="s">
        <v>5</v>
      </c>
      <c r="G6" s="10"/>
      <c r="H6" s="12" t="s">
        <v>6</v>
      </c>
      <c r="I6" s="48" t="s">
        <v>7</v>
      </c>
      <c r="J6" s="11" t="s">
        <v>5</v>
      </c>
      <c r="K6" s="9" t="s">
        <v>5</v>
      </c>
      <c r="L6" s="10"/>
      <c r="M6" s="12" t="s">
        <v>6</v>
      </c>
      <c r="N6" s="10" t="s">
        <v>7</v>
      </c>
      <c r="Q6"/>
    </row>
    <row r="7" spans="1:17" ht="13.5" customHeight="1" thickTop="1">
      <c r="A7" s="54" t="s">
        <v>8</v>
      </c>
      <c r="B7" s="46"/>
      <c r="C7" s="13"/>
      <c r="D7" s="38"/>
      <c r="E7" s="46"/>
      <c r="F7" s="13"/>
      <c r="G7" s="38"/>
      <c r="H7" s="60"/>
      <c r="I7" s="68"/>
      <c r="J7" s="14"/>
      <c r="K7" s="13"/>
      <c r="L7" s="39"/>
      <c r="M7" s="60"/>
      <c r="N7" s="61"/>
      <c r="Q7"/>
    </row>
    <row r="8" spans="1:17" ht="13.5" customHeight="1">
      <c r="A8" s="55" t="s">
        <v>9</v>
      </c>
      <c r="B8" s="19"/>
      <c r="C8" s="15">
        <v>2597</v>
      </c>
      <c r="D8" s="40">
        <f>SUM(B8:C8)</f>
        <v>2597</v>
      </c>
      <c r="E8" s="19"/>
      <c r="F8" s="15">
        <v>2834</v>
      </c>
      <c r="G8" s="40">
        <f>SUM(E8:F8)</f>
        <v>2834</v>
      </c>
      <c r="H8" s="62">
        <f>+G8-D8</f>
        <v>237</v>
      </c>
      <c r="I8" s="69">
        <f>+G8/D8</f>
        <v>1.0912591451675009</v>
      </c>
      <c r="J8" s="16"/>
      <c r="K8" s="15">
        <v>2000</v>
      </c>
      <c r="L8" s="41">
        <f aca="true" t="shared" si="0" ref="L8:L15">SUM(J8:K8)</f>
        <v>2000</v>
      </c>
      <c r="M8" s="62">
        <f aca="true" t="shared" si="1" ref="M8:M34">+L8-G8</f>
        <v>-834</v>
      </c>
      <c r="N8" s="63">
        <f>+L8/G8</f>
        <v>0.7057163020465773</v>
      </c>
      <c r="Q8"/>
    </row>
    <row r="9" spans="1:17" ht="13.5" customHeight="1">
      <c r="A9" s="55" t="s">
        <v>10</v>
      </c>
      <c r="B9" s="19"/>
      <c r="C9" s="15"/>
      <c r="D9" s="40">
        <f aca="true" t="shared" si="2" ref="D9:D15">SUM(B9:C9)</f>
        <v>0</v>
      </c>
      <c r="E9" s="19"/>
      <c r="F9" s="15"/>
      <c r="G9" s="40">
        <f aca="true" t="shared" si="3" ref="G9:G15">SUM(E9:F9)</f>
        <v>0</v>
      </c>
      <c r="H9" s="62">
        <f aca="true" t="shared" si="4" ref="H9:H34">+G9-D9</f>
        <v>0</v>
      </c>
      <c r="I9" s="69">
        <v>0</v>
      </c>
      <c r="J9" s="16"/>
      <c r="K9" s="15"/>
      <c r="L9" s="41">
        <f t="shared" si="0"/>
        <v>0</v>
      </c>
      <c r="M9" s="62">
        <f t="shared" si="1"/>
        <v>0</v>
      </c>
      <c r="N9" s="63">
        <v>0</v>
      </c>
      <c r="Q9"/>
    </row>
    <row r="10" spans="1:17" ht="13.5" customHeight="1">
      <c r="A10" s="55" t="s">
        <v>11</v>
      </c>
      <c r="B10" s="19">
        <v>4832</v>
      </c>
      <c r="C10" s="15"/>
      <c r="D10" s="40">
        <f t="shared" si="2"/>
        <v>4832</v>
      </c>
      <c r="E10" s="19">
        <v>4114</v>
      </c>
      <c r="F10" s="15"/>
      <c r="G10" s="40">
        <f t="shared" si="3"/>
        <v>4114</v>
      </c>
      <c r="H10" s="62">
        <f t="shared" si="4"/>
        <v>-718</v>
      </c>
      <c r="I10" s="69">
        <f aca="true" t="shared" si="5" ref="I10:I34">+G10/D10</f>
        <v>0.8514072847682119</v>
      </c>
      <c r="J10" s="16">
        <v>3500</v>
      </c>
      <c r="K10" s="15"/>
      <c r="L10" s="41">
        <f t="shared" si="0"/>
        <v>3500</v>
      </c>
      <c r="M10" s="62">
        <f t="shared" si="1"/>
        <v>-614</v>
      </c>
      <c r="N10" s="63">
        <f>+L10/G10</f>
        <v>0.8507535245503159</v>
      </c>
      <c r="Q10"/>
    </row>
    <row r="11" spans="1:17" ht="13.5" customHeight="1">
      <c r="A11" s="55" t="s">
        <v>12</v>
      </c>
      <c r="B11" s="19">
        <v>1458</v>
      </c>
      <c r="C11" s="15"/>
      <c r="D11" s="40">
        <f t="shared" si="2"/>
        <v>1458</v>
      </c>
      <c r="E11" s="19">
        <v>-607</v>
      </c>
      <c r="F11" s="15"/>
      <c r="G11" s="40">
        <f t="shared" si="3"/>
        <v>-607</v>
      </c>
      <c r="H11" s="62">
        <f t="shared" si="4"/>
        <v>-2065</v>
      </c>
      <c r="I11" s="69">
        <f t="shared" si="5"/>
        <v>-0.4163237311385459</v>
      </c>
      <c r="J11" s="16">
        <v>500</v>
      </c>
      <c r="K11" s="15"/>
      <c r="L11" s="41">
        <f t="shared" si="0"/>
        <v>500</v>
      </c>
      <c r="M11" s="62">
        <f t="shared" si="1"/>
        <v>1107</v>
      </c>
      <c r="N11" s="63">
        <f>+L11/G11</f>
        <v>-0.8237232289950577</v>
      </c>
      <c r="Q11"/>
    </row>
    <row r="12" spans="1:17" ht="13.5" customHeight="1">
      <c r="A12" s="56" t="s">
        <v>13</v>
      </c>
      <c r="B12" s="19">
        <v>99</v>
      </c>
      <c r="C12" s="15"/>
      <c r="D12" s="40">
        <f t="shared" si="2"/>
        <v>99</v>
      </c>
      <c r="E12" s="19">
        <v>78</v>
      </c>
      <c r="F12" s="15"/>
      <c r="G12" s="40">
        <f t="shared" si="3"/>
        <v>78</v>
      </c>
      <c r="H12" s="62">
        <f t="shared" si="4"/>
        <v>-21</v>
      </c>
      <c r="I12" s="69">
        <v>0</v>
      </c>
      <c r="J12" s="16"/>
      <c r="K12" s="15"/>
      <c r="L12" s="41">
        <f t="shared" si="0"/>
        <v>0</v>
      </c>
      <c r="M12" s="62">
        <f t="shared" si="1"/>
        <v>-78</v>
      </c>
      <c r="N12" s="63">
        <v>0</v>
      </c>
      <c r="Q12"/>
    </row>
    <row r="13" spans="1:17" ht="13.5" customHeight="1">
      <c r="A13" s="56" t="s">
        <v>14</v>
      </c>
      <c r="B13" s="19">
        <v>77</v>
      </c>
      <c r="C13" s="15">
        <v>44</v>
      </c>
      <c r="D13" s="40">
        <f t="shared" si="2"/>
        <v>121</v>
      </c>
      <c r="E13" s="19"/>
      <c r="F13" s="15">
        <v>42</v>
      </c>
      <c r="G13" s="40">
        <f t="shared" si="3"/>
        <v>42</v>
      </c>
      <c r="H13" s="62">
        <f t="shared" si="4"/>
        <v>-79</v>
      </c>
      <c r="I13" s="69">
        <f t="shared" si="5"/>
        <v>0.34710743801652894</v>
      </c>
      <c r="J13" s="16"/>
      <c r="K13" s="15">
        <v>30</v>
      </c>
      <c r="L13" s="41">
        <f t="shared" si="0"/>
        <v>30</v>
      </c>
      <c r="M13" s="62">
        <f t="shared" si="1"/>
        <v>-12</v>
      </c>
      <c r="N13" s="63">
        <f aca="true" t="shared" si="6" ref="N13:N19">+L13/G13</f>
        <v>0.7142857142857143</v>
      </c>
      <c r="Q13"/>
    </row>
    <row r="14" spans="1:17" ht="13.5" customHeight="1">
      <c r="A14" s="56" t="s">
        <v>91</v>
      </c>
      <c r="B14" s="19">
        <v>75</v>
      </c>
      <c r="C14" s="15"/>
      <c r="D14" s="40">
        <f t="shared" si="2"/>
        <v>75</v>
      </c>
      <c r="E14" s="19"/>
      <c r="F14" s="15"/>
      <c r="G14" s="40">
        <f t="shared" si="3"/>
        <v>0</v>
      </c>
      <c r="H14" s="62">
        <f t="shared" si="4"/>
        <v>-75</v>
      </c>
      <c r="I14" s="69">
        <f t="shared" si="5"/>
        <v>0</v>
      </c>
      <c r="J14" s="16"/>
      <c r="K14" s="15"/>
      <c r="L14" s="41">
        <f t="shared" si="0"/>
        <v>0</v>
      </c>
      <c r="M14" s="62">
        <f t="shared" si="1"/>
        <v>0</v>
      </c>
      <c r="N14" s="63" t="e">
        <f t="shared" si="6"/>
        <v>#DIV/0!</v>
      </c>
      <c r="Q14"/>
    </row>
    <row r="15" spans="1:17" ht="13.5" customHeight="1" thickBot="1">
      <c r="A15" s="73" t="s">
        <v>15</v>
      </c>
      <c r="B15" s="47">
        <v>150284</v>
      </c>
      <c r="C15" s="17"/>
      <c r="D15" s="40">
        <f t="shared" si="2"/>
        <v>150284</v>
      </c>
      <c r="E15" s="47">
        <v>152859</v>
      </c>
      <c r="F15" s="17"/>
      <c r="G15" s="40">
        <f t="shared" si="3"/>
        <v>152859</v>
      </c>
      <c r="H15" s="64">
        <f t="shared" si="4"/>
        <v>2575</v>
      </c>
      <c r="I15" s="70">
        <f t="shared" si="5"/>
        <v>1.0171342258656944</v>
      </c>
      <c r="J15" s="18">
        <v>137208</v>
      </c>
      <c r="K15" s="17"/>
      <c r="L15" s="163">
        <f t="shared" si="0"/>
        <v>137208</v>
      </c>
      <c r="M15" s="64">
        <f t="shared" si="1"/>
        <v>-15651</v>
      </c>
      <c r="N15" s="65">
        <f t="shared" si="6"/>
        <v>0.8976115243459659</v>
      </c>
      <c r="Q15"/>
    </row>
    <row r="16" spans="1:17" ht="13.5" customHeight="1" thickBot="1">
      <c r="A16" s="57" t="s">
        <v>16</v>
      </c>
      <c r="B16" s="44">
        <f aca="true" t="shared" si="7" ref="B16:G16">SUM(B7+B8+B9+B10+B11+B13+B15)</f>
        <v>156651</v>
      </c>
      <c r="C16" s="42">
        <f t="shared" si="7"/>
        <v>2641</v>
      </c>
      <c r="D16" s="43">
        <f t="shared" si="7"/>
        <v>159292</v>
      </c>
      <c r="E16" s="44">
        <f t="shared" si="7"/>
        <v>156366</v>
      </c>
      <c r="F16" s="42">
        <f t="shared" si="7"/>
        <v>2876</v>
      </c>
      <c r="G16" s="43">
        <f t="shared" si="7"/>
        <v>159242</v>
      </c>
      <c r="H16" s="52">
        <f t="shared" si="4"/>
        <v>-50</v>
      </c>
      <c r="I16" s="71">
        <f t="shared" si="5"/>
        <v>0.999686111041358</v>
      </c>
      <c r="J16" s="51">
        <f>SUM(J7+J8+J9+J10+J11+J13+J15)</f>
        <v>141208</v>
      </c>
      <c r="K16" s="42">
        <f>SUM(K7+K8+K9+K10+K11+K13+K15)</f>
        <v>2030</v>
      </c>
      <c r="L16" s="43">
        <f>SUM(L7+L8+L9+L10+L11+L13+L15)</f>
        <v>143238</v>
      </c>
      <c r="M16" s="52">
        <f t="shared" si="1"/>
        <v>-16004</v>
      </c>
      <c r="N16" s="53">
        <f t="shared" si="6"/>
        <v>0.8994988759246932</v>
      </c>
      <c r="Q16"/>
    </row>
    <row r="17" spans="1:17" ht="13.5" customHeight="1">
      <c r="A17" s="74" t="s">
        <v>17</v>
      </c>
      <c r="B17" s="46">
        <v>47586</v>
      </c>
      <c r="C17" s="13">
        <v>760</v>
      </c>
      <c r="D17" s="40">
        <f aca="true" t="shared" si="8" ref="D17:D34">SUM(B17:C17)</f>
        <v>48346</v>
      </c>
      <c r="E17" s="46">
        <v>57873</v>
      </c>
      <c r="F17" s="13">
        <v>706</v>
      </c>
      <c r="G17" s="38">
        <f>SUM(E17:F17)</f>
        <v>58579</v>
      </c>
      <c r="H17" s="60">
        <f t="shared" si="4"/>
        <v>10233</v>
      </c>
      <c r="I17" s="72">
        <f t="shared" si="5"/>
        <v>1.2116617713978406</v>
      </c>
      <c r="J17" s="14">
        <v>47132</v>
      </c>
      <c r="K17" s="13">
        <v>520</v>
      </c>
      <c r="L17" s="39">
        <f aca="true" t="shared" si="9" ref="L17:L34">SUM(J17:K17)</f>
        <v>47652</v>
      </c>
      <c r="M17" s="60">
        <f t="shared" si="1"/>
        <v>-10927</v>
      </c>
      <c r="N17" s="66">
        <f t="shared" si="6"/>
        <v>0.8134655764010994</v>
      </c>
      <c r="Q17"/>
    </row>
    <row r="18" spans="1:17" ht="13.5" customHeight="1">
      <c r="A18" s="106" t="s">
        <v>18</v>
      </c>
      <c r="B18" s="46">
        <v>777</v>
      </c>
      <c r="C18" s="13">
        <v>11</v>
      </c>
      <c r="D18" s="40">
        <f t="shared" si="8"/>
        <v>788</v>
      </c>
      <c r="E18" s="46">
        <v>1379</v>
      </c>
      <c r="F18" s="13">
        <v>31</v>
      </c>
      <c r="G18" s="38">
        <f aca="true" t="shared" si="10" ref="G18:G34">SUM(E18:F18)</f>
        <v>1410</v>
      </c>
      <c r="H18" s="62">
        <f t="shared" si="4"/>
        <v>622</v>
      </c>
      <c r="I18" s="69">
        <f t="shared" si="5"/>
        <v>1.7893401015228427</v>
      </c>
      <c r="J18" s="14">
        <v>893</v>
      </c>
      <c r="K18" s="13">
        <v>15</v>
      </c>
      <c r="L18" s="39">
        <f t="shared" si="9"/>
        <v>908</v>
      </c>
      <c r="M18" s="62">
        <f t="shared" si="1"/>
        <v>-502</v>
      </c>
      <c r="N18" s="63">
        <f t="shared" si="6"/>
        <v>0.6439716312056738</v>
      </c>
      <c r="Q18"/>
    </row>
    <row r="19" spans="1:17" ht="13.5" customHeight="1">
      <c r="A19" s="55" t="s">
        <v>19</v>
      </c>
      <c r="B19" s="19">
        <v>1410</v>
      </c>
      <c r="C19" s="15">
        <v>19</v>
      </c>
      <c r="D19" s="40">
        <f t="shared" si="8"/>
        <v>1429</v>
      </c>
      <c r="E19" s="19">
        <v>1576</v>
      </c>
      <c r="F19" s="15">
        <v>35</v>
      </c>
      <c r="G19" s="38">
        <f t="shared" si="10"/>
        <v>1611</v>
      </c>
      <c r="H19" s="62">
        <f t="shared" si="4"/>
        <v>182</v>
      </c>
      <c r="I19" s="69">
        <f t="shared" si="5"/>
        <v>1.1273617914625613</v>
      </c>
      <c r="J19" s="16">
        <v>1715</v>
      </c>
      <c r="K19" s="15">
        <v>40</v>
      </c>
      <c r="L19" s="39">
        <f t="shared" si="9"/>
        <v>1755</v>
      </c>
      <c r="M19" s="62">
        <f t="shared" si="1"/>
        <v>144</v>
      </c>
      <c r="N19" s="63">
        <f t="shared" si="6"/>
        <v>1.089385474860335</v>
      </c>
      <c r="Q19"/>
    </row>
    <row r="20" spans="1:17" ht="13.5" customHeight="1">
      <c r="A20" s="56" t="s">
        <v>20</v>
      </c>
      <c r="B20" s="19"/>
      <c r="C20" s="15"/>
      <c r="D20" s="40">
        <f t="shared" si="8"/>
        <v>0</v>
      </c>
      <c r="E20" s="19"/>
      <c r="F20" s="15"/>
      <c r="G20" s="38">
        <f t="shared" si="10"/>
        <v>0</v>
      </c>
      <c r="H20" s="62">
        <f t="shared" si="4"/>
        <v>0</v>
      </c>
      <c r="I20" s="69">
        <v>0</v>
      </c>
      <c r="J20" s="16"/>
      <c r="K20" s="15"/>
      <c r="L20" s="39">
        <f t="shared" si="9"/>
        <v>0</v>
      </c>
      <c r="M20" s="62">
        <f t="shared" si="1"/>
        <v>0</v>
      </c>
      <c r="N20" s="63">
        <v>0</v>
      </c>
      <c r="Q20"/>
    </row>
    <row r="21" spans="1:17" ht="13.5" customHeight="1">
      <c r="A21" s="55" t="s">
        <v>21</v>
      </c>
      <c r="B21" s="19"/>
      <c r="C21" s="15"/>
      <c r="D21" s="40">
        <f t="shared" si="8"/>
        <v>0</v>
      </c>
      <c r="E21" s="19"/>
      <c r="F21" s="15"/>
      <c r="G21" s="38">
        <f t="shared" si="10"/>
        <v>0</v>
      </c>
      <c r="H21" s="62">
        <f t="shared" si="4"/>
        <v>0</v>
      </c>
      <c r="I21" s="69">
        <v>0</v>
      </c>
      <c r="J21" s="16"/>
      <c r="K21" s="15"/>
      <c r="L21" s="39">
        <f t="shared" si="9"/>
        <v>0</v>
      </c>
      <c r="M21" s="62">
        <f t="shared" si="1"/>
        <v>0</v>
      </c>
      <c r="N21" s="63">
        <v>0</v>
      </c>
      <c r="Q21"/>
    </row>
    <row r="22" spans="1:17" ht="13.5" customHeight="1">
      <c r="A22" s="55" t="s">
        <v>22</v>
      </c>
      <c r="B22" s="16">
        <v>44365</v>
      </c>
      <c r="C22" s="15">
        <v>274</v>
      </c>
      <c r="D22" s="40">
        <f t="shared" si="8"/>
        <v>44639</v>
      </c>
      <c r="E22" s="16">
        <v>35768</v>
      </c>
      <c r="F22" s="15">
        <v>159</v>
      </c>
      <c r="G22" s="38">
        <f t="shared" si="10"/>
        <v>35927</v>
      </c>
      <c r="H22" s="62">
        <f t="shared" si="4"/>
        <v>-8712</v>
      </c>
      <c r="I22" s="69">
        <f t="shared" si="5"/>
        <v>0.8048343376867761</v>
      </c>
      <c r="J22" s="16">
        <v>29971</v>
      </c>
      <c r="K22" s="15">
        <v>143</v>
      </c>
      <c r="L22" s="39">
        <f t="shared" si="9"/>
        <v>30114</v>
      </c>
      <c r="M22" s="62">
        <f t="shared" si="1"/>
        <v>-5813</v>
      </c>
      <c r="N22" s="63">
        <f aca="true" t="shared" si="11" ref="N22:N34">+L22/G22</f>
        <v>0.838199682689899</v>
      </c>
      <c r="Q22"/>
    </row>
    <row r="23" spans="1:17" ht="13.5" customHeight="1">
      <c r="A23" s="56" t="s">
        <v>23</v>
      </c>
      <c r="B23" s="19">
        <v>40517</v>
      </c>
      <c r="C23" s="15">
        <v>104</v>
      </c>
      <c r="D23" s="40">
        <f t="shared" si="8"/>
        <v>40621</v>
      </c>
      <c r="E23" s="19">
        <v>31634</v>
      </c>
      <c r="F23" s="15">
        <v>52</v>
      </c>
      <c r="G23" s="38">
        <f t="shared" si="10"/>
        <v>31686</v>
      </c>
      <c r="H23" s="62">
        <f t="shared" si="4"/>
        <v>-8935</v>
      </c>
      <c r="I23" s="69">
        <f t="shared" si="5"/>
        <v>0.7800398808498068</v>
      </c>
      <c r="J23" s="20">
        <v>26446</v>
      </c>
      <c r="K23" s="15">
        <v>45</v>
      </c>
      <c r="L23" s="39">
        <f t="shared" si="9"/>
        <v>26491</v>
      </c>
      <c r="M23" s="62">
        <f t="shared" si="1"/>
        <v>-5195</v>
      </c>
      <c r="N23" s="63">
        <f t="shared" si="11"/>
        <v>0.8360474657577479</v>
      </c>
      <c r="Q23"/>
    </row>
    <row r="24" spans="1:17" ht="13.5" customHeight="1">
      <c r="A24" s="55" t="s">
        <v>24</v>
      </c>
      <c r="B24" s="19">
        <v>2271</v>
      </c>
      <c r="C24" s="15">
        <v>148</v>
      </c>
      <c r="D24" s="40">
        <f t="shared" si="8"/>
        <v>2419</v>
      </c>
      <c r="E24" s="19">
        <v>2912</v>
      </c>
      <c r="F24" s="15">
        <v>80</v>
      </c>
      <c r="G24" s="38">
        <f t="shared" si="10"/>
        <v>2992</v>
      </c>
      <c r="H24" s="62">
        <f t="shared" si="4"/>
        <v>573</v>
      </c>
      <c r="I24" s="69">
        <f t="shared" si="5"/>
        <v>1.2368747416287722</v>
      </c>
      <c r="J24" s="20">
        <v>2634</v>
      </c>
      <c r="K24" s="15">
        <v>60</v>
      </c>
      <c r="L24" s="39">
        <f t="shared" si="9"/>
        <v>2694</v>
      </c>
      <c r="M24" s="62">
        <f t="shared" si="1"/>
        <v>-298</v>
      </c>
      <c r="N24" s="63">
        <f t="shared" si="11"/>
        <v>0.9004010695187166</v>
      </c>
      <c r="Q24"/>
    </row>
    <row r="25" spans="1:17" ht="13.5" customHeight="1">
      <c r="A25" s="58" t="s">
        <v>25</v>
      </c>
      <c r="B25" s="16">
        <v>49636</v>
      </c>
      <c r="C25" s="15">
        <v>636</v>
      </c>
      <c r="D25" s="40">
        <f t="shared" si="8"/>
        <v>50272</v>
      </c>
      <c r="E25" s="16">
        <v>47352</v>
      </c>
      <c r="F25" s="15">
        <v>1068</v>
      </c>
      <c r="G25" s="38">
        <f t="shared" si="10"/>
        <v>48420</v>
      </c>
      <c r="H25" s="62">
        <f t="shared" si="4"/>
        <v>-1852</v>
      </c>
      <c r="I25" s="69">
        <f t="shared" si="5"/>
        <v>0.9631604073838319</v>
      </c>
      <c r="J25" s="16">
        <v>48247</v>
      </c>
      <c r="K25" s="15">
        <v>897</v>
      </c>
      <c r="L25" s="39">
        <f t="shared" si="9"/>
        <v>49144</v>
      </c>
      <c r="M25" s="62">
        <f t="shared" si="1"/>
        <v>724</v>
      </c>
      <c r="N25" s="63">
        <f t="shared" si="11"/>
        <v>1.0149524989673688</v>
      </c>
      <c r="Q25"/>
    </row>
    <row r="26" spans="1:17" ht="13.5" customHeight="1">
      <c r="A26" s="56" t="s">
        <v>26</v>
      </c>
      <c r="B26" s="19">
        <v>36017</v>
      </c>
      <c r="C26" s="15">
        <v>464</v>
      </c>
      <c r="D26" s="40">
        <f t="shared" si="8"/>
        <v>36481</v>
      </c>
      <c r="E26" s="19">
        <v>34504</v>
      </c>
      <c r="F26" s="15">
        <v>792</v>
      </c>
      <c r="G26" s="38">
        <f t="shared" si="10"/>
        <v>35296</v>
      </c>
      <c r="H26" s="62">
        <f t="shared" si="4"/>
        <v>-1185</v>
      </c>
      <c r="I26" s="69">
        <f t="shared" si="5"/>
        <v>0.9675173377922754</v>
      </c>
      <c r="J26" s="20">
        <v>34975</v>
      </c>
      <c r="K26" s="21">
        <v>650</v>
      </c>
      <c r="L26" s="39">
        <f t="shared" si="9"/>
        <v>35625</v>
      </c>
      <c r="M26" s="62">
        <f t="shared" si="1"/>
        <v>329</v>
      </c>
      <c r="N26" s="63">
        <f t="shared" si="11"/>
        <v>1.0093211695376247</v>
      </c>
      <c r="Q26"/>
    </row>
    <row r="27" spans="1:17" ht="13.5" customHeight="1">
      <c r="A27" s="58" t="s">
        <v>27</v>
      </c>
      <c r="B27" s="19">
        <v>35355</v>
      </c>
      <c r="C27" s="15">
        <v>464</v>
      </c>
      <c r="D27" s="40">
        <f t="shared" si="8"/>
        <v>35819</v>
      </c>
      <c r="E27" s="19">
        <v>32964</v>
      </c>
      <c r="F27" s="15">
        <v>773</v>
      </c>
      <c r="G27" s="38">
        <f t="shared" si="10"/>
        <v>33737</v>
      </c>
      <c r="H27" s="62">
        <f t="shared" si="4"/>
        <v>-2082</v>
      </c>
      <c r="I27" s="69">
        <f t="shared" si="5"/>
        <v>0.9418744241882799</v>
      </c>
      <c r="J27" s="16">
        <v>34099</v>
      </c>
      <c r="K27" s="15">
        <v>650</v>
      </c>
      <c r="L27" s="39">
        <f t="shared" si="9"/>
        <v>34749</v>
      </c>
      <c r="M27" s="62">
        <f t="shared" si="1"/>
        <v>1012</v>
      </c>
      <c r="N27" s="63">
        <f t="shared" si="11"/>
        <v>1.0299967394848386</v>
      </c>
      <c r="Q27"/>
    </row>
    <row r="28" spans="1:17" ht="13.5" customHeight="1">
      <c r="A28" s="56" t="s">
        <v>28</v>
      </c>
      <c r="B28" s="19">
        <v>662</v>
      </c>
      <c r="C28" s="15"/>
      <c r="D28" s="40">
        <f t="shared" si="8"/>
        <v>662</v>
      </c>
      <c r="E28" s="19">
        <v>1540</v>
      </c>
      <c r="F28" s="15">
        <v>19</v>
      </c>
      <c r="G28" s="38">
        <f t="shared" si="10"/>
        <v>1559</v>
      </c>
      <c r="H28" s="62">
        <f t="shared" si="4"/>
        <v>897</v>
      </c>
      <c r="I28" s="69">
        <f t="shared" si="5"/>
        <v>2.3549848942598186</v>
      </c>
      <c r="J28" s="16">
        <v>876</v>
      </c>
      <c r="K28" s="15"/>
      <c r="L28" s="39">
        <f t="shared" si="9"/>
        <v>876</v>
      </c>
      <c r="M28" s="62">
        <f t="shared" si="1"/>
        <v>-683</v>
      </c>
      <c r="N28" s="63">
        <f t="shared" si="11"/>
        <v>0.5618986529826812</v>
      </c>
      <c r="Q28"/>
    </row>
    <row r="29" spans="1:17" ht="13.5" customHeight="1">
      <c r="A29" s="56" t="s">
        <v>29</v>
      </c>
      <c r="B29" s="19">
        <v>13619</v>
      </c>
      <c r="C29" s="15">
        <v>172</v>
      </c>
      <c r="D29" s="40">
        <f t="shared" si="8"/>
        <v>13791</v>
      </c>
      <c r="E29" s="19">
        <v>12848</v>
      </c>
      <c r="F29" s="15">
        <v>276</v>
      </c>
      <c r="G29" s="38">
        <f t="shared" si="10"/>
        <v>13124</v>
      </c>
      <c r="H29" s="62">
        <f t="shared" si="4"/>
        <v>-667</v>
      </c>
      <c r="I29" s="69">
        <f t="shared" si="5"/>
        <v>0.9516351243564644</v>
      </c>
      <c r="J29" s="16">
        <v>13272</v>
      </c>
      <c r="K29" s="15">
        <v>247</v>
      </c>
      <c r="L29" s="39">
        <f t="shared" si="9"/>
        <v>13519</v>
      </c>
      <c r="M29" s="62">
        <f t="shared" si="1"/>
        <v>395</v>
      </c>
      <c r="N29" s="63">
        <f t="shared" si="11"/>
        <v>1.0300975312404754</v>
      </c>
      <c r="Q29"/>
    </row>
    <row r="30" spans="1:17" ht="13.5" customHeight="1">
      <c r="A30" s="58" t="s">
        <v>30</v>
      </c>
      <c r="B30" s="19">
        <v>4</v>
      </c>
      <c r="C30" s="15">
        <v>2</v>
      </c>
      <c r="D30" s="40">
        <f t="shared" si="8"/>
        <v>6</v>
      </c>
      <c r="E30" s="19">
        <v>8</v>
      </c>
      <c r="F30" s="15">
        <v>27</v>
      </c>
      <c r="G30" s="38">
        <f t="shared" si="10"/>
        <v>35</v>
      </c>
      <c r="H30" s="62">
        <f t="shared" si="4"/>
        <v>29</v>
      </c>
      <c r="I30" s="69">
        <f t="shared" si="5"/>
        <v>5.833333333333333</v>
      </c>
      <c r="J30" s="16">
        <v>10</v>
      </c>
      <c r="K30" s="15">
        <v>10</v>
      </c>
      <c r="L30" s="39">
        <f t="shared" si="9"/>
        <v>20</v>
      </c>
      <c r="M30" s="62">
        <f t="shared" si="1"/>
        <v>-15</v>
      </c>
      <c r="N30" s="63">
        <f t="shared" si="11"/>
        <v>0.5714285714285714</v>
      </c>
      <c r="Q30"/>
    </row>
    <row r="31" spans="1:17" ht="13.5" customHeight="1">
      <c r="A31" s="58" t="s">
        <v>31</v>
      </c>
      <c r="B31" s="19">
        <v>1606</v>
      </c>
      <c r="C31" s="15">
        <v>33</v>
      </c>
      <c r="D31" s="40">
        <f t="shared" si="8"/>
        <v>1639</v>
      </c>
      <c r="E31" s="19">
        <v>1472</v>
      </c>
      <c r="F31" s="15">
        <v>19</v>
      </c>
      <c r="G31" s="38">
        <f t="shared" si="10"/>
        <v>1491</v>
      </c>
      <c r="H31" s="62">
        <f t="shared" si="4"/>
        <v>-148</v>
      </c>
      <c r="I31" s="69">
        <f t="shared" si="5"/>
        <v>0.9097010372178157</v>
      </c>
      <c r="J31" s="16">
        <v>1640</v>
      </c>
      <c r="K31" s="15">
        <v>20</v>
      </c>
      <c r="L31" s="39">
        <f t="shared" si="9"/>
        <v>1660</v>
      </c>
      <c r="M31" s="62">
        <f t="shared" si="1"/>
        <v>169</v>
      </c>
      <c r="N31" s="63">
        <f t="shared" si="11"/>
        <v>1.113346747149564</v>
      </c>
      <c r="Q31"/>
    </row>
    <row r="32" spans="1:17" ht="13.5" customHeight="1">
      <c r="A32" s="56" t="s">
        <v>32</v>
      </c>
      <c r="B32" s="19">
        <v>11827</v>
      </c>
      <c r="C32" s="15">
        <v>130</v>
      </c>
      <c r="D32" s="40">
        <f t="shared" si="8"/>
        <v>11957</v>
      </c>
      <c r="E32" s="19">
        <v>12169</v>
      </c>
      <c r="F32" s="15">
        <v>142</v>
      </c>
      <c r="G32" s="38">
        <f t="shared" si="10"/>
        <v>12311</v>
      </c>
      <c r="H32" s="62">
        <f t="shared" si="4"/>
        <v>354</v>
      </c>
      <c r="I32" s="69">
        <f t="shared" si="5"/>
        <v>1.0296060884837335</v>
      </c>
      <c r="J32" s="20">
        <v>12493</v>
      </c>
      <c r="K32" s="15">
        <v>100</v>
      </c>
      <c r="L32" s="39">
        <f t="shared" si="9"/>
        <v>12593</v>
      </c>
      <c r="M32" s="62">
        <f t="shared" si="1"/>
        <v>282</v>
      </c>
      <c r="N32" s="63">
        <f t="shared" si="11"/>
        <v>1.0229063439200714</v>
      </c>
      <c r="Q32"/>
    </row>
    <row r="33" spans="1:17" ht="13.5" customHeight="1">
      <c r="A33" s="106" t="s">
        <v>33</v>
      </c>
      <c r="B33" s="19">
        <v>11827</v>
      </c>
      <c r="C33" s="15">
        <v>99</v>
      </c>
      <c r="D33" s="40">
        <f t="shared" si="8"/>
        <v>11926</v>
      </c>
      <c r="E33" s="19">
        <v>12159</v>
      </c>
      <c r="F33" s="15">
        <v>108</v>
      </c>
      <c r="G33" s="38">
        <f t="shared" si="10"/>
        <v>12267</v>
      </c>
      <c r="H33" s="62">
        <f t="shared" si="4"/>
        <v>341</v>
      </c>
      <c r="I33" s="69">
        <f t="shared" si="5"/>
        <v>1.0285929901056514</v>
      </c>
      <c r="J33" s="20">
        <v>12493</v>
      </c>
      <c r="K33" s="15">
        <v>100</v>
      </c>
      <c r="L33" s="39">
        <f t="shared" si="9"/>
        <v>12593</v>
      </c>
      <c r="M33" s="62">
        <f t="shared" si="1"/>
        <v>326</v>
      </c>
      <c r="N33" s="63">
        <f t="shared" si="11"/>
        <v>1.0265753647998697</v>
      </c>
      <c r="Q33"/>
    </row>
    <row r="34" spans="1:17" ht="13.5" customHeight="1" thickBot="1">
      <c r="A34" s="59" t="s">
        <v>34</v>
      </c>
      <c r="B34" s="47">
        <v>26</v>
      </c>
      <c r="C34" s="17">
        <v>20</v>
      </c>
      <c r="D34" s="40">
        <f t="shared" si="8"/>
        <v>46</v>
      </c>
      <c r="E34" s="47"/>
      <c r="F34" s="17"/>
      <c r="G34" s="38">
        <f t="shared" si="10"/>
        <v>0</v>
      </c>
      <c r="H34" s="64">
        <f t="shared" si="4"/>
        <v>-46</v>
      </c>
      <c r="I34" s="70">
        <f t="shared" si="5"/>
        <v>0</v>
      </c>
      <c r="J34" s="22"/>
      <c r="K34" s="17"/>
      <c r="L34" s="39">
        <f t="shared" si="9"/>
        <v>0</v>
      </c>
      <c r="M34" s="64">
        <f t="shared" si="1"/>
        <v>0</v>
      </c>
      <c r="N34" s="65" t="e">
        <f t="shared" si="11"/>
        <v>#DIV/0!</v>
      </c>
      <c r="Q34"/>
    </row>
    <row r="35" spans="1:17" ht="13.5" customHeight="1" thickBot="1">
      <c r="A35" s="57" t="s">
        <v>35</v>
      </c>
      <c r="B35" s="165">
        <f aca="true" t="shared" si="12" ref="B35:G35">SUM(B17+B19+B20+B21+B22+B25+B30+B31+B32+B34)</f>
        <v>156460</v>
      </c>
      <c r="C35" s="166">
        <f t="shared" si="12"/>
        <v>1874</v>
      </c>
      <c r="D35" s="167">
        <f t="shared" si="12"/>
        <v>158334</v>
      </c>
      <c r="E35" s="165">
        <f t="shared" si="12"/>
        <v>156218</v>
      </c>
      <c r="F35" s="166">
        <f t="shared" si="12"/>
        <v>2156</v>
      </c>
      <c r="G35" s="167">
        <f t="shared" si="12"/>
        <v>158374</v>
      </c>
      <c r="H35" s="168">
        <f>+G35-D35</f>
        <v>40</v>
      </c>
      <c r="I35" s="169">
        <f>+G35/D35</f>
        <v>1.00025263051524</v>
      </c>
      <c r="J35" s="170">
        <f>SUM(J17+J19+J20+J21+J22+J25+J30+J31+J32+J34)</f>
        <v>141208</v>
      </c>
      <c r="K35" s="166">
        <f>SUM(K17+K19+K20+K21+K22+K25+K30+K31+K32+K34)</f>
        <v>1730</v>
      </c>
      <c r="L35" s="167">
        <f>SUM(L17+L19+L20+L21+L22+L25+L30+L31+L32+L34)</f>
        <v>142938</v>
      </c>
      <c r="M35" s="168">
        <f>+L35-G35</f>
        <v>-15436</v>
      </c>
      <c r="N35" s="171">
        <f>+L35/G35</f>
        <v>0.9025345069266419</v>
      </c>
      <c r="Q35"/>
    </row>
    <row r="36" spans="1:17" ht="13.5" customHeight="1" thickBot="1">
      <c r="A36" s="57" t="s">
        <v>36</v>
      </c>
      <c r="B36" s="172">
        <f aca="true" t="shared" si="13" ref="B36:G36">+B16-B35</f>
        <v>191</v>
      </c>
      <c r="C36" s="172">
        <f t="shared" si="13"/>
        <v>767</v>
      </c>
      <c r="D36" s="172">
        <f t="shared" si="13"/>
        <v>958</v>
      </c>
      <c r="E36" s="172">
        <f t="shared" si="13"/>
        <v>148</v>
      </c>
      <c r="F36" s="172">
        <f t="shared" si="13"/>
        <v>720</v>
      </c>
      <c r="G36" s="172">
        <f t="shared" si="13"/>
        <v>868</v>
      </c>
      <c r="H36" s="52">
        <f>+G36-D36</f>
        <v>-90</v>
      </c>
      <c r="I36" s="71">
        <f>+G36/D36</f>
        <v>0.906054279749478</v>
      </c>
      <c r="J36" s="172">
        <f>+J16-J35</f>
        <v>0</v>
      </c>
      <c r="K36" s="172">
        <f>+K16-K35</f>
        <v>300</v>
      </c>
      <c r="L36" s="172">
        <f>+L16-L35</f>
        <v>300</v>
      </c>
      <c r="M36" s="52">
        <f>+L36-G36</f>
        <v>-568</v>
      </c>
      <c r="N36" s="53">
        <f>+L36/G36</f>
        <v>0.3456221198156682</v>
      </c>
      <c r="Q36"/>
    </row>
    <row r="37" spans="1:17" ht="20.25" customHeight="1" thickBot="1">
      <c r="A37" s="78" t="s">
        <v>122</v>
      </c>
      <c r="B37" s="293">
        <v>0</v>
      </c>
      <c r="C37" s="294"/>
      <c r="D37" s="295"/>
      <c r="E37" s="293">
        <v>868</v>
      </c>
      <c r="F37" s="294"/>
      <c r="G37" s="295"/>
      <c r="H37"/>
      <c r="I37"/>
      <c r="J37"/>
      <c r="K37"/>
      <c r="L37"/>
      <c r="M37"/>
      <c r="N37"/>
      <c r="O37"/>
      <c r="P37"/>
      <c r="Q37"/>
    </row>
    <row r="38" spans="1:17" ht="19.5" customHeight="1" thickBot="1">
      <c r="A38" s="96" t="s">
        <v>71</v>
      </c>
      <c r="B38" s="296">
        <v>0</v>
      </c>
      <c r="C38" s="294"/>
      <c r="D38" s="294"/>
      <c r="E38" s="297">
        <v>0</v>
      </c>
      <c r="F38" s="298"/>
      <c r="G38" s="299"/>
      <c r="H38"/>
      <c r="I38"/>
      <c r="J38"/>
      <c r="K38"/>
      <c r="L38"/>
      <c r="M38"/>
      <c r="N38"/>
      <c r="O38"/>
      <c r="P38"/>
      <c r="Q38"/>
    </row>
    <row r="39" spans="1:17" ht="19.5" customHeight="1" thickBot="1">
      <c r="A39" s="328" t="s">
        <v>70</v>
      </c>
      <c r="B39" s="329"/>
      <c r="C39" s="329"/>
      <c r="D39" s="329"/>
      <c r="E39" s="329"/>
      <c r="F39" s="329"/>
      <c r="G39" s="329"/>
      <c r="H39" s="329"/>
      <c r="I39" s="329"/>
      <c r="M39"/>
      <c r="N39"/>
      <c r="O39"/>
      <c r="P39"/>
      <c r="Q39"/>
    </row>
    <row r="40" spans="1:17" ht="19.5" customHeight="1">
      <c r="A40" s="330" t="s">
        <v>46</v>
      </c>
      <c r="B40" s="331"/>
      <c r="C40" s="331"/>
      <c r="D40" s="332"/>
      <c r="E40" s="197" t="s">
        <v>37</v>
      </c>
      <c r="F40" s="198"/>
      <c r="G40" s="198"/>
      <c r="H40" s="330" t="s">
        <v>47</v>
      </c>
      <c r="I40" s="331"/>
      <c r="J40" s="331"/>
      <c r="K40" s="331"/>
      <c r="L40" s="332"/>
      <c r="M40" s="197" t="s">
        <v>37</v>
      </c>
      <c r="N40" s="198"/>
      <c r="O40" s="199"/>
      <c r="P40"/>
      <c r="Q40"/>
    </row>
    <row r="41" spans="1:17" ht="19.5" customHeight="1">
      <c r="A41" s="333"/>
      <c r="B41" s="334"/>
      <c r="C41" s="334"/>
      <c r="D41" s="335"/>
      <c r="E41" s="200"/>
      <c r="F41" s="201"/>
      <c r="G41" s="201"/>
      <c r="H41" s="333"/>
      <c r="I41" s="334"/>
      <c r="J41" s="334"/>
      <c r="K41" s="334"/>
      <c r="L41" s="335"/>
      <c r="M41" s="200"/>
      <c r="N41" s="201"/>
      <c r="O41" s="202"/>
      <c r="P41"/>
      <c r="Q41"/>
    </row>
    <row r="42" spans="1:17" ht="13.5" customHeight="1">
      <c r="A42" s="336" t="s">
        <v>123</v>
      </c>
      <c r="B42" s="337"/>
      <c r="C42" s="337"/>
      <c r="D42" s="337"/>
      <c r="E42" s="193">
        <v>8000</v>
      </c>
      <c r="F42" s="194"/>
      <c r="G42" s="338"/>
      <c r="H42" s="336" t="s">
        <v>109</v>
      </c>
      <c r="I42" s="337"/>
      <c r="J42" s="337"/>
      <c r="K42" s="337"/>
      <c r="L42" s="337"/>
      <c r="M42" s="193">
        <v>1300</v>
      </c>
      <c r="N42" s="194"/>
      <c r="O42" s="195"/>
      <c r="P42"/>
      <c r="Q42"/>
    </row>
    <row r="43" spans="1:17" ht="13.5" customHeight="1">
      <c r="A43" s="336"/>
      <c r="B43" s="337"/>
      <c r="C43" s="337"/>
      <c r="D43" s="337"/>
      <c r="E43" s="193"/>
      <c r="F43" s="194"/>
      <c r="G43" s="338"/>
      <c r="H43" s="336" t="s">
        <v>110</v>
      </c>
      <c r="I43" s="337"/>
      <c r="J43" s="337"/>
      <c r="K43" s="337"/>
      <c r="L43" s="337"/>
      <c r="M43" s="193">
        <v>300</v>
      </c>
      <c r="N43" s="194"/>
      <c r="O43" s="195"/>
      <c r="P43"/>
      <c r="Q43"/>
    </row>
    <row r="44" spans="1:17" ht="13.5" customHeight="1">
      <c r="A44" s="336"/>
      <c r="B44" s="337"/>
      <c r="C44" s="337"/>
      <c r="D44" s="337"/>
      <c r="E44" s="193"/>
      <c r="F44" s="194"/>
      <c r="G44" s="338"/>
      <c r="H44" s="336" t="s">
        <v>111</v>
      </c>
      <c r="I44" s="337"/>
      <c r="J44" s="337"/>
      <c r="K44" s="337"/>
      <c r="L44" s="337"/>
      <c r="M44" s="193">
        <v>530</v>
      </c>
      <c r="N44" s="194"/>
      <c r="O44" s="195"/>
      <c r="P44"/>
      <c r="Q44"/>
    </row>
    <row r="45" spans="1:17" ht="13.5" customHeight="1">
      <c r="A45" s="336"/>
      <c r="B45" s="337"/>
      <c r="C45" s="337"/>
      <c r="D45" s="337"/>
      <c r="E45" s="193"/>
      <c r="F45" s="194"/>
      <c r="G45" s="338"/>
      <c r="H45" s="336" t="s">
        <v>113</v>
      </c>
      <c r="I45" s="337"/>
      <c r="J45" s="337"/>
      <c r="K45" s="337"/>
      <c r="L45" s="337"/>
      <c r="M45" s="193">
        <v>1500</v>
      </c>
      <c r="N45" s="194"/>
      <c r="O45" s="195"/>
      <c r="P45"/>
      <c r="Q45"/>
    </row>
    <row r="46" spans="1:17" ht="13.5" customHeight="1">
      <c r="A46" s="336"/>
      <c r="B46" s="337"/>
      <c r="C46" s="337"/>
      <c r="D46" s="337"/>
      <c r="E46" s="193"/>
      <c r="F46" s="194"/>
      <c r="G46" s="338"/>
      <c r="H46" s="336" t="s">
        <v>112</v>
      </c>
      <c r="I46" s="337"/>
      <c r="J46" s="337"/>
      <c r="K46" s="337"/>
      <c r="L46" s="337"/>
      <c r="M46" s="193">
        <v>400</v>
      </c>
      <c r="N46" s="194"/>
      <c r="O46" s="195"/>
      <c r="P46"/>
      <c r="Q46"/>
    </row>
    <row r="47" spans="1:17" ht="13.5" customHeight="1">
      <c r="A47" s="336"/>
      <c r="B47" s="337"/>
      <c r="C47" s="337"/>
      <c r="D47" s="337"/>
      <c r="E47" s="193"/>
      <c r="F47" s="194"/>
      <c r="G47" s="338"/>
      <c r="H47" s="336" t="s">
        <v>128</v>
      </c>
      <c r="I47" s="337"/>
      <c r="J47" s="337"/>
      <c r="K47" s="337"/>
      <c r="L47" s="337"/>
      <c r="M47" s="193">
        <v>100</v>
      </c>
      <c r="N47" s="194"/>
      <c r="O47" s="195"/>
      <c r="P47"/>
      <c r="Q47"/>
    </row>
    <row r="48" spans="1:17" ht="13.5" customHeight="1">
      <c r="A48" s="336"/>
      <c r="B48" s="337"/>
      <c r="C48" s="337"/>
      <c r="D48" s="337"/>
      <c r="E48" s="193"/>
      <c r="F48" s="194"/>
      <c r="G48" s="338"/>
      <c r="H48" s="336" t="s">
        <v>126</v>
      </c>
      <c r="I48" s="337"/>
      <c r="J48" s="337"/>
      <c r="K48" s="337"/>
      <c r="L48" s="337"/>
      <c r="M48" s="193">
        <v>295</v>
      </c>
      <c r="N48" s="194"/>
      <c r="O48" s="195"/>
      <c r="P48"/>
      <c r="Q48"/>
    </row>
    <row r="49" spans="1:17" ht="13.5" customHeight="1">
      <c r="A49" s="336"/>
      <c r="B49" s="337"/>
      <c r="C49" s="337"/>
      <c r="D49" s="337"/>
      <c r="E49" s="193"/>
      <c r="F49" s="194"/>
      <c r="G49" s="338"/>
      <c r="H49" s="336" t="s">
        <v>114</v>
      </c>
      <c r="I49" s="337"/>
      <c r="J49" s="337"/>
      <c r="K49" s="337"/>
      <c r="L49" s="337"/>
      <c r="M49" s="193">
        <v>1200</v>
      </c>
      <c r="N49" s="194"/>
      <c r="O49" s="195"/>
      <c r="P49"/>
      <c r="Q49"/>
    </row>
    <row r="50" spans="1:17" ht="13.5" customHeight="1">
      <c r="A50" s="336"/>
      <c r="B50" s="337"/>
      <c r="C50" s="337"/>
      <c r="D50" s="337"/>
      <c r="E50" s="193"/>
      <c r="F50" s="194"/>
      <c r="G50" s="338"/>
      <c r="H50" s="336" t="s">
        <v>115</v>
      </c>
      <c r="I50" s="337"/>
      <c r="J50" s="337"/>
      <c r="K50" s="337"/>
      <c r="L50" s="337"/>
      <c r="M50" s="193">
        <v>450</v>
      </c>
      <c r="N50" s="194"/>
      <c r="O50" s="195"/>
      <c r="P50"/>
      <c r="Q50"/>
    </row>
    <row r="51" spans="1:17" ht="13.5" customHeight="1">
      <c r="A51" s="336"/>
      <c r="B51" s="337"/>
      <c r="C51" s="337"/>
      <c r="D51" s="337"/>
      <c r="E51" s="193"/>
      <c r="F51" s="194"/>
      <c r="G51" s="338"/>
      <c r="H51" s="339" t="s">
        <v>116</v>
      </c>
      <c r="I51" s="340"/>
      <c r="J51" s="340"/>
      <c r="K51" s="340"/>
      <c r="L51" s="341"/>
      <c r="M51" s="196">
        <v>1700</v>
      </c>
      <c r="N51" s="190"/>
      <c r="O51" s="191"/>
      <c r="P51"/>
      <c r="Q51"/>
    </row>
    <row r="52" spans="1:17" ht="13.5" customHeight="1" thickBot="1">
      <c r="A52" s="346" t="s">
        <v>44</v>
      </c>
      <c r="B52" s="347"/>
      <c r="C52" s="347"/>
      <c r="D52" s="348"/>
      <c r="E52" s="189">
        <f>SUM(E42:E51)</f>
        <v>8000</v>
      </c>
      <c r="F52" s="188"/>
      <c r="G52" s="188"/>
      <c r="H52" s="346" t="s">
        <v>45</v>
      </c>
      <c r="I52" s="347"/>
      <c r="J52" s="347"/>
      <c r="K52" s="347"/>
      <c r="L52" s="348"/>
      <c r="M52" s="189">
        <f>SUM(M42:M51)</f>
        <v>7775</v>
      </c>
      <c r="N52" s="188"/>
      <c r="O52" s="187"/>
      <c r="P52"/>
      <c r="Q52"/>
    </row>
    <row r="53" spans="2:8" ht="13.5" thickBot="1">
      <c r="B53" s="37"/>
      <c r="C53" s="37"/>
      <c r="D53" s="67"/>
      <c r="E53" s="37"/>
      <c r="F53" s="37"/>
      <c r="G53" s="37"/>
      <c r="H53" s="37"/>
    </row>
    <row r="54" spans="1:13" ht="12.75">
      <c r="A54" s="349" t="s">
        <v>72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1"/>
    </row>
    <row r="55" spans="1:13" ht="13.5" thickBot="1">
      <c r="A55" s="122"/>
      <c r="B55" s="123"/>
      <c r="C55" s="286">
        <v>2003</v>
      </c>
      <c r="D55" s="302"/>
      <c r="E55" s="286">
        <v>2004</v>
      </c>
      <c r="F55" s="302"/>
      <c r="G55" s="286">
        <v>2005</v>
      </c>
      <c r="H55" s="287"/>
      <c r="I55" s="292" t="s">
        <v>73</v>
      </c>
      <c r="J55" s="286"/>
      <c r="K55" s="160"/>
      <c r="L55" s="288" t="s">
        <v>95</v>
      </c>
      <c r="M55" s="289"/>
    </row>
    <row r="56" spans="1:13" ht="12.75">
      <c r="A56" s="120" t="s">
        <v>129</v>
      </c>
      <c r="B56" s="121"/>
      <c r="C56" s="343">
        <v>34206</v>
      </c>
      <c r="D56" s="343"/>
      <c r="E56" s="343">
        <v>25509</v>
      </c>
      <c r="F56" s="343"/>
      <c r="G56" s="343">
        <v>22491</v>
      </c>
      <c r="H56" s="344"/>
      <c r="I56" s="290">
        <f aca="true" t="shared" si="14" ref="I56:I62">E56/C56</f>
        <v>0.7457463602876688</v>
      </c>
      <c r="J56" s="291"/>
      <c r="K56" s="159"/>
      <c r="L56" s="300">
        <f aca="true" t="shared" si="15" ref="L56:L62">G56/E56</f>
        <v>0.8816888157121016</v>
      </c>
      <c r="M56" s="301"/>
    </row>
    <row r="57" spans="1:13" ht="12.75">
      <c r="A57" s="113" t="s">
        <v>130</v>
      </c>
      <c r="B57" s="109"/>
      <c r="C57" s="303">
        <v>21.6</v>
      </c>
      <c r="D57" s="303"/>
      <c r="E57" s="250">
        <v>16.11</v>
      </c>
      <c r="F57" s="250"/>
      <c r="G57" s="250">
        <v>15.73</v>
      </c>
      <c r="H57" s="304"/>
      <c r="I57" s="305">
        <f t="shared" si="14"/>
        <v>0.7458333333333332</v>
      </c>
      <c r="J57" s="306"/>
      <c r="K57" s="158"/>
      <c r="L57" s="258">
        <f t="shared" si="15"/>
        <v>0.9764121663563005</v>
      </c>
      <c r="M57" s="259"/>
    </row>
    <row r="58" spans="1:13" ht="12.75">
      <c r="A58" s="113" t="s">
        <v>131</v>
      </c>
      <c r="B58" s="109"/>
      <c r="C58" s="250">
        <v>31.65</v>
      </c>
      <c r="D58" s="250"/>
      <c r="E58" s="303">
        <v>23.2</v>
      </c>
      <c r="F58" s="303"/>
      <c r="G58" s="250">
        <v>23.98</v>
      </c>
      <c r="H58" s="304"/>
      <c r="I58" s="305">
        <f t="shared" si="14"/>
        <v>0.7330173775671406</v>
      </c>
      <c r="J58" s="306"/>
      <c r="K58" s="158"/>
      <c r="L58" s="258">
        <f t="shared" si="15"/>
        <v>1.0336206896551725</v>
      </c>
      <c r="M58" s="259"/>
    </row>
    <row r="59" spans="1:13" ht="12.75">
      <c r="A59" s="113" t="s">
        <v>86</v>
      </c>
      <c r="B59" s="109"/>
      <c r="C59" s="250">
        <v>31.75</v>
      </c>
      <c r="D59" s="250"/>
      <c r="E59" s="250">
        <v>30.57</v>
      </c>
      <c r="F59" s="250"/>
      <c r="G59" s="250">
        <v>34.38</v>
      </c>
      <c r="H59" s="304"/>
      <c r="I59" s="305">
        <f t="shared" si="14"/>
        <v>0.9628346456692913</v>
      </c>
      <c r="J59" s="306"/>
      <c r="K59" s="158"/>
      <c r="L59" s="258">
        <f t="shared" si="15"/>
        <v>1.1246319921491659</v>
      </c>
      <c r="M59" s="259"/>
    </row>
    <row r="60" spans="1:13" ht="12.75">
      <c r="A60" s="113" t="s">
        <v>132</v>
      </c>
      <c r="B60" s="109"/>
      <c r="C60" s="342">
        <v>29814</v>
      </c>
      <c r="D60" s="342"/>
      <c r="E60" s="342">
        <v>19207</v>
      </c>
      <c r="F60" s="342"/>
      <c r="G60" s="342">
        <v>17491</v>
      </c>
      <c r="H60" s="345"/>
      <c r="I60" s="305">
        <f t="shared" si="14"/>
        <v>0.6442275441067955</v>
      </c>
      <c r="J60" s="306"/>
      <c r="K60" s="158"/>
      <c r="L60" s="258">
        <f t="shared" si="15"/>
        <v>0.9106575727599313</v>
      </c>
      <c r="M60" s="259"/>
    </row>
    <row r="61" spans="1:13" ht="12.75">
      <c r="A61" s="113" t="s">
        <v>133</v>
      </c>
      <c r="B61" s="109"/>
      <c r="C61" s="250">
        <v>18.83</v>
      </c>
      <c r="D61" s="250"/>
      <c r="E61" s="250">
        <v>12.13</v>
      </c>
      <c r="F61" s="250"/>
      <c r="G61" s="250">
        <v>12.24</v>
      </c>
      <c r="H61" s="304"/>
      <c r="I61" s="305">
        <f t="shared" si="14"/>
        <v>0.6441848114710569</v>
      </c>
      <c r="J61" s="306"/>
      <c r="K61" s="158"/>
      <c r="L61" s="258">
        <f t="shared" si="15"/>
        <v>1.0090684253915911</v>
      </c>
      <c r="M61" s="259"/>
    </row>
    <row r="62" spans="1:13" ht="12.75">
      <c r="A62" s="114" t="s">
        <v>87</v>
      </c>
      <c r="B62" s="110"/>
      <c r="C62" s="250">
        <v>7.53</v>
      </c>
      <c r="D62" s="250"/>
      <c r="E62" s="250">
        <v>7.75</v>
      </c>
      <c r="F62" s="250"/>
      <c r="G62" s="250">
        <v>8.81</v>
      </c>
      <c r="H62" s="304"/>
      <c r="I62" s="305">
        <f t="shared" si="14"/>
        <v>1.0292164674634794</v>
      </c>
      <c r="J62" s="306"/>
      <c r="K62" s="158"/>
      <c r="L62" s="258">
        <f t="shared" si="15"/>
        <v>1.1367741935483873</v>
      </c>
      <c r="M62" s="259"/>
    </row>
    <row r="63" spans="1:13" ht="12.75">
      <c r="A63" s="115"/>
      <c r="B63" s="116"/>
      <c r="C63" s="116"/>
      <c r="D63" s="116"/>
      <c r="E63" s="116"/>
      <c r="F63" s="116"/>
      <c r="G63" s="116"/>
      <c r="H63" s="117"/>
      <c r="I63" s="126"/>
      <c r="J63" s="124"/>
      <c r="K63" s="124"/>
      <c r="L63" s="124"/>
      <c r="M63" s="125"/>
    </row>
    <row r="64" spans="1:13" ht="12.75">
      <c r="A64" s="112" t="s">
        <v>90</v>
      </c>
      <c r="B64" s="108"/>
      <c r="C64" s="250">
        <v>27.03</v>
      </c>
      <c r="D64" s="250"/>
      <c r="E64" s="250">
        <v>20.73</v>
      </c>
      <c r="F64" s="250"/>
      <c r="G64" s="250">
        <v>19.31</v>
      </c>
      <c r="H64" s="304"/>
      <c r="I64" s="307">
        <f>E64/C64</f>
        <v>0.7669256381798002</v>
      </c>
      <c r="J64" s="308"/>
      <c r="K64" s="156"/>
      <c r="L64" s="308">
        <f>G64/E64</f>
        <v>0.9315002411963338</v>
      </c>
      <c r="M64" s="312"/>
    </row>
    <row r="65" spans="1:13" ht="12.75">
      <c r="A65" s="113" t="s">
        <v>134</v>
      </c>
      <c r="B65" s="109"/>
      <c r="C65" s="250">
        <v>22.76</v>
      </c>
      <c r="D65" s="250"/>
      <c r="E65" s="250">
        <v>16.69</v>
      </c>
      <c r="F65" s="250"/>
      <c r="G65" s="250">
        <v>16.39</v>
      </c>
      <c r="H65" s="304"/>
      <c r="I65" s="307">
        <f>E65/C65</f>
        <v>0.7333040421792618</v>
      </c>
      <c r="J65" s="308"/>
      <c r="K65" s="156"/>
      <c r="L65" s="308">
        <f>G65/E65</f>
        <v>0.9820251647693229</v>
      </c>
      <c r="M65" s="312"/>
    </row>
    <row r="66" spans="1:13" ht="13.5" thickBot="1">
      <c r="A66" s="118" t="s">
        <v>135</v>
      </c>
      <c r="B66" s="119"/>
      <c r="C66" s="257">
        <v>19.84</v>
      </c>
      <c r="D66" s="257"/>
      <c r="E66" s="257">
        <v>12.57</v>
      </c>
      <c r="F66" s="257"/>
      <c r="G66" s="257">
        <v>12.75</v>
      </c>
      <c r="H66" s="309"/>
      <c r="I66" s="318">
        <f>E66/C66</f>
        <v>0.6335685483870968</v>
      </c>
      <c r="J66" s="310"/>
      <c r="K66" s="157"/>
      <c r="L66" s="310">
        <f>G66/E66</f>
        <v>1.0143198090692125</v>
      </c>
      <c r="M66" s="311"/>
    </row>
    <row r="67" spans="1:8" ht="6" customHeight="1">
      <c r="A67" s="107"/>
      <c r="B67" s="37"/>
      <c r="C67" s="37"/>
      <c r="D67" s="67"/>
      <c r="E67" s="37"/>
      <c r="F67" s="37"/>
      <c r="G67" s="37"/>
      <c r="H67" s="37"/>
    </row>
    <row r="68" spans="1:8" ht="12.75">
      <c r="A68" s="25" t="s">
        <v>84</v>
      </c>
      <c r="B68" s="37" t="s">
        <v>85</v>
      </c>
      <c r="C68" s="37"/>
      <c r="D68" s="67"/>
      <c r="E68" s="37"/>
      <c r="F68" s="37"/>
      <c r="G68" s="37"/>
      <c r="H68" s="37"/>
    </row>
    <row r="69" ht="15.75" customHeight="1">
      <c r="A69" s="23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8:17" ht="8.25" customHeight="1">
      <c r="H71" s="37"/>
      <c r="P71"/>
      <c r="Q71"/>
    </row>
    <row r="72" spans="1:8" ht="13.5" thickBot="1">
      <c r="A72" s="25" t="s">
        <v>39</v>
      </c>
      <c r="B72" s="37"/>
      <c r="C72" s="37"/>
      <c r="D72" s="37"/>
      <c r="E72" s="37"/>
      <c r="F72" s="37"/>
      <c r="G72" s="37"/>
      <c r="H72" s="37"/>
    </row>
    <row r="73" spans="1:17" ht="12.75">
      <c r="A73" s="244" t="s">
        <v>74</v>
      </c>
      <c r="B73" s="245"/>
      <c r="C73" s="245"/>
      <c r="D73" s="246"/>
      <c r="E73" s="251" t="s">
        <v>37</v>
      </c>
      <c r="F73" s="252"/>
      <c r="G73" s="253"/>
      <c r="H73" s="244" t="s">
        <v>48</v>
      </c>
      <c r="I73" s="245"/>
      <c r="J73" s="245"/>
      <c r="K73" s="245"/>
      <c r="L73" s="246"/>
      <c r="M73" s="251" t="s">
        <v>37</v>
      </c>
      <c r="N73" s="252"/>
      <c r="O73" s="321"/>
      <c r="P73"/>
      <c r="Q73"/>
    </row>
    <row r="74" spans="1:17" ht="13.5" thickBot="1">
      <c r="A74" s="247"/>
      <c r="B74" s="248"/>
      <c r="C74" s="248"/>
      <c r="D74" s="249"/>
      <c r="E74" s="254"/>
      <c r="F74" s="255"/>
      <c r="G74" s="256"/>
      <c r="H74" s="247"/>
      <c r="I74" s="248"/>
      <c r="J74" s="248"/>
      <c r="K74" s="248"/>
      <c r="L74" s="249"/>
      <c r="M74" s="254"/>
      <c r="N74" s="255"/>
      <c r="O74" s="322"/>
      <c r="P74"/>
      <c r="Q74"/>
    </row>
    <row r="75" spans="1:17" ht="12.75">
      <c r="A75" s="268" t="s">
        <v>118</v>
      </c>
      <c r="B75" s="269"/>
      <c r="C75" s="269"/>
      <c r="D75" s="269"/>
      <c r="E75" s="229">
        <v>13700</v>
      </c>
      <c r="F75" s="230"/>
      <c r="G75" s="231"/>
      <c r="H75" s="265" t="s">
        <v>117</v>
      </c>
      <c r="I75" s="266"/>
      <c r="J75" s="266"/>
      <c r="K75" s="266"/>
      <c r="L75" s="267"/>
      <c r="M75" s="319">
        <v>4000</v>
      </c>
      <c r="N75" s="320"/>
      <c r="O75" s="276"/>
      <c r="P75"/>
      <c r="Q75"/>
    </row>
    <row r="76" spans="1:17" ht="12.75">
      <c r="A76" s="224" t="s">
        <v>119</v>
      </c>
      <c r="B76" s="225"/>
      <c r="C76" s="225"/>
      <c r="D76" s="225"/>
      <c r="E76" s="206">
        <v>5000</v>
      </c>
      <c r="F76" s="214"/>
      <c r="G76" s="215"/>
      <c r="H76" s="224"/>
      <c r="I76" s="225"/>
      <c r="J76" s="225"/>
      <c r="K76" s="225"/>
      <c r="L76" s="225"/>
      <c r="M76" s="206"/>
      <c r="N76" s="207"/>
      <c r="O76" s="208"/>
      <c r="P76"/>
      <c r="Q76"/>
    </row>
    <row r="77" spans="1:17" ht="12.75">
      <c r="A77" s="224" t="s">
        <v>120</v>
      </c>
      <c r="B77" s="225"/>
      <c r="C77" s="225"/>
      <c r="D77" s="225"/>
      <c r="E77" s="206">
        <v>3191</v>
      </c>
      <c r="F77" s="214"/>
      <c r="G77" s="215"/>
      <c r="H77" s="224"/>
      <c r="I77" s="225"/>
      <c r="J77" s="225"/>
      <c r="K77" s="225"/>
      <c r="L77" s="225"/>
      <c r="M77" s="206"/>
      <c r="N77" s="207"/>
      <c r="O77" s="208"/>
      <c r="P77"/>
      <c r="Q77"/>
    </row>
    <row r="78" spans="1:17" ht="12.75">
      <c r="A78" s="224" t="s">
        <v>121</v>
      </c>
      <c r="B78" s="225"/>
      <c r="C78" s="225"/>
      <c r="D78" s="225"/>
      <c r="E78" s="206">
        <v>600</v>
      </c>
      <c r="F78" s="214"/>
      <c r="G78" s="215"/>
      <c r="H78" s="224"/>
      <c r="I78" s="225"/>
      <c r="J78" s="225"/>
      <c r="K78" s="225"/>
      <c r="L78" s="225"/>
      <c r="M78" s="206"/>
      <c r="N78" s="207"/>
      <c r="O78" s="208"/>
      <c r="P78"/>
      <c r="Q78"/>
    </row>
    <row r="79" spans="1:17" ht="12.75">
      <c r="A79" s="224"/>
      <c r="B79" s="225"/>
      <c r="C79" s="225"/>
      <c r="D79" s="225"/>
      <c r="E79" s="206"/>
      <c r="F79" s="214"/>
      <c r="G79" s="215"/>
      <c r="H79" s="224"/>
      <c r="I79" s="225"/>
      <c r="J79" s="225"/>
      <c r="K79" s="225"/>
      <c r="L79" s="225"/>
      <c r="M79" s="206"/>
      <c r="N79" s="207"/>
      <c r="O79" s="208"/>
      <c r="P79"/>
      <c r="Q79"/>
    </row>
    <row r="80" spans="1:17" ht="12.75">
      <c r="A80" s="224"/>
      <c r="B80" s="225"/>
      <c r="C80" s="225"/>
      <c r="D80" s="225"/>
      <c r="E80" s="206"/>
      <c r="F80" s="214"/>
      <c r="G80" s="215"/>
      <c r="H80" s="224"/>
      <c r="I80" s="225"/>
      <c r="J80" s="225"/>
      <c r="K80" s="225"/>
      <c r="L80" s="225"/>
      <c r="M80" s="206"/>
      <c r="N80" s="207"/>
      <c r="O80" s="208"/>
      <c r="P80"/>
      <c r="Q80"/>
    </row>
    <row r="81" spans="1:17" ht="12.75">
      <c r="A81" s="224"/>
      <c r="B81" s="225"/>
      <c r="C81" s="225"/>
      <c r="D81" s="225"/>
      <c r="E81" s="206"/>
      <c r="F81" s="214"/>
      <c r="G81" s="215"/>
      <c r="H81" s="224"/>
      <c r="I81" s="225"/>
      <c r="J81" s="225"/>
      <c r="K81" s="225"/>
      <c r="L81" s="225"/>
      <c r="M81" s="206"/>
      <c r="N81" s="207"/>
      <c r="O81" s="208"/>
      <c r="P81"/>
      <c r="Q81"/>
    </row>
    <row r="82" spans="1:17" ht="12.75">
      <c r="A82" s="224"/>
      <c r="B82" s="225"/>
      <c r="C82" s="225"/>
      <c r="D82" s="225"/>
      <c r="E82" s="206"/>
      <c r="F82" s="214"/>
      <c r="G82" s="215"/>
      <c r="H82" s="224"/>
      <c r="I82" s="225"/>
      <c r="J82" s="225"/>
      <c r="K82" s="225"/>
      <c r="L82" s="225"/>
      <c r="M82" s="206"/>
      <c r="N82" s="207"/>
      <c r="O82" s="208"/>
      <c r="P82"/>
      <c r="Q82"/>
    </row>
    <row r="83" spans="1:17" ht="12.75">
      <c r="A83" s="224"/>
      <c r="B83" s="225"/>
      <c r="C83" s="225"/>
      <c r="D83" s="225"/>
      <c r="E83" s="206"/>
      <c r="F83" s="214"/>
      <c r="G83" s="215"/>
      <c r="H83" s="224"/>
      <c r="I83" s="225"/>
      <c r="J83" s="225"/>
      <c r="K83" s="225"/>
      <c r="L83" s="225"/>
      <c r="M83" s="206"/>
      <c r="N83" s="207"/>
      <c r="O83" s="208"/>
      <c r="P83"/>
      <c r="Q83"/>
    </row>
    <row r="84" spans="1:17" ht="12.75">
      <c r="A84" s="224"/>
      <c r="B84" s="225"/>
      <c r="C84" s="225"/>
      <c r="D84" s="225"/>
      <c r="E84" s="206"/>
      <c r="F84" s="214"/>
      <c r="G84" s="215"/>
      <c r="H84" s="224"/>
      <c r="I84" s="225"/>
      <c r="J84" s="225"/>
      <c r="K84" s="225"/>
      <c r="L84" s="225"/>
      <c r="M84" s="206"/>
      <c r="N84" s="207"/>
      <c r="O84" s="208"/>
      <c r="P84"/>
      <c r="Q84"/>
    </row>
    <row r="85" spans="1:17" ht="13.5" thickBot="1">
      <c r="A85" s="221"/>
      <c r="B85" s="222"/>
      <c r="C85" s="222"/>
      <c r="D85" s="223"/>
      <c r="E85" s="232"/>
      <c r="F85" s="233"/>
      <c r="G85" s="234"/>
      <c r="H85" s="209"/>
      <c r="I85" s="210"/>
      <c r="J85" s="210"/>
      <c r="K85" s="210"/>
      <c r="L85" s="210"/>
      <c r="M85" s="211"/>
      <c r="N85" s="212"/>
      <c r="O85" s="213"/>
      <c r="P85"/>
      <c r="Q85"/>
    </row>
    <row r="86" spans="1:15" s="24" customFormat="1" ht="16.5" customHeight="1" thickBot="1">
      <c r="A86" s="260" t="s">
        <v>75</v>
      </c>
      <c r="B86" s="261"/>
      <c r="C86" s="261"/>
      <c r="D86" s="261"/>
      <c r="E86" s="262">
        <f>SUM(E75:G85,M75:O85)</f>
        <v>26491</v>
      </c>
      <c r="F86" s="263"/>
      <c r="G86" s="264"/>
      <c r="H86" s="45"/>
      <c r="I86" s="45"/>
      <c r="J86" s="45"/>
      <c r="K86" s="45"/>
      <c r="L86" s="45"/>
      <c r="M86" s="45"/>
      <c r="N86" s="45"/>
      <c r="O86" s="45"/>
    </row>
    <row r="87" spans="1:15" s="24" customFormat="1" ht="16.5" customHeight="1">
      <c r="A87" s="150"/>
      <c r="B87" s="151"/>
      <c r="C87" s="151"/>
      <c r="D87" s="151"/>
      <c r="E87" s="152"/>
      <c r="F87" s="153"/>
      <c r="G87" s="153"/>
      <c r="H87" s="45"/>
      <c r="I87" s="45"/>
      <c r="J87" s="45"/>
      <c r="K87" s="45"/>
      <c r="L87" s="45"/>
      <c r="M87" s="45"/>
      <c r="N87" s="45"/>
      <c r="O87" s="45"/>
    </row>
    <row r="88" spans="1:15" s="24" customFormat="1" ht="16.5" customHeight="1">
      <c r="A88" s="150"/>
      <c r="B88" s="151"/>
      <c r="C88" s="151"/>
      <c r="D88" s="151"/>
      <c r="E88" s="152"/>
      <c r="F88" s="153"/>
      <c r="G88" s="153"/>
      <c r="H88" s="45"/>
      <c r="I88" s="45"/>
      <c r="J88" s="45"/>
      <c r="K88" s="45"/>
      <c r="L88" s="45"/>
      <c r="M88" s="45"/>
      <c r="N88" s="45"/>
      <c r="O88" s="45"/>
    </row>
    <row r="89" spans="1:15" s="24" customFormat="1" ht="16.5" customHeight="1">
      <c r="A89" s="150"/>
      <c r="B89" s="151"/>
      <c r="C89" s="151"/>
      <c r="D89" s="151"/>
      <c r="E89" s="152"/>
      <c r="F89" s="153"/>
      <c r="G89" s="153"/>
      <c r="H89" s="45"/>
      <c r="I89" s="45"/>
      <c r="J89" s="45"/>
      <c r="K89" s="45"/>
      <c r="L89" s="45"/>
      <c r="M89" s="45"/>
      <c r="N89" s="45"/>
      <c r="O89" s="45"/>
    </row>
    <row r="90" spans="8:17" ht="12.75">
      <c r="H90" s="37"/>
      <c r="P90"/>
      <c r="Q90"/>
    </row>
    <row r="91" ht="13.5" thickBot="1"/>
    <row r="92" spans="1:15" s="26" customFormat="1" ht="17.25" customHeight="1">
      <c r="A92" s="203" t="s">
        <v>42</v>
      </c>
      <c r="B92" s="218" t="s">
        <v>97</v>
      </c>
      <c r="C92" s="355" t="s">
        <v>96</v>
      </c>
      <c r="D92" s="356"/>
      <c r="E92" s="356"/>
      <c r="F92" s="356"/>
      <c r="G92" s="356"/>
      <c r="H92" s="356"/>
      <c r="I92" s="357"/>
      <c r="J92" s="226" t="s">
        <v>98</v>
      </c>
      <c r="K92" s="37"/>
      <c r="L92" s="37"/>
      <c r="M92" s="37"/>
      <c r="N92" s="37"/>
      <c r="O92" s="37"/>
    </row>
    <row r="93" spans="1:15" s="26" customFormat="1" ht="17.25" customHeight="1">
      <c r="A93" s="204"/>
      <c r="B93" s="219"/>
      <c r="C93" s="216" t="s">
        <v>40</v>
      </c>
      <c r="D93" s="352" t="s">
        <v>41</v>
      </c>
      <c r="E93" s="353"/>
      <c r="F93" s="353"/>
      <c r="G93" s="353"/>
      <c r="H93" s="353"/>
      <c r="I93" s="354"/>
      <c r="J93" s="227"/>
      <c r="K93" s="37"/>
      <c r="L93" s="37"/>
      <c r="M93" s="37"/>
      <c r="N93" s="37"/>
      <c r="O93" s="37"/>
    </row>
    <row r="94" spans="1:15" s="26" customFormat="1" ht="11.25" customHeight="1" thickBot="1">
      <c r="A94" s="205"/>
      <c r="B94" s="220"/>
      <c r="C94" s="217"/>
      <c r="D94" s="186">
        <v>1</v>
      </c>
      <c r="E94" s="186">
        <v>2</v>
      </c>
      <c r="F94" s="186">
        <v>3</v>
      </c>
      <c r="G94" s="186">
        <v>4</v>
      </c>
      <c r="H94" s="186">
        <v>5</v>
      </c>
      <c r="I94" s="185">
        <v>6</v>
      </c>
      <c r="J94" s="228"/>
      <c r="K94" s="45"/>
      <c r="L94" s="45"/>
      <c r="M94" s="45"/>
      <c r="N94" s="45"/>
      <c r="O94" s="45"/>
    </row>
    <row r="95" spans="1:15" s="26" customFormat="1" ht="17.25" customHeight="1" thickBot="1">
      <c r="A95" s="32">
        <v>177580</v>
      </c>
      <c r="B95" s="33">
        <v>109746</v>
      </c>
      <c r="C95" s="34">
        <v>12593</v>
      </c>
      <c r="D95" s="33">
        <v>876</v>
      </c>
      <c r="E95" s="33">
        <v>10608</v>
      </c>
      <c r="F95" s="33">
        <v>122</v>
      </c>
      <c r="G95" s="33">
        <v>106</v>
      </c>
      <c r="H95" s="33">
        <v>881</v>
      </c>
      <c r="I95" s="35">
        <v>0</v>
      </c>
      <c r="J95" s="35">
        <f>SUM(A95-B95-C95)</f>
        <v>55241</v>
      </c>
      <c r="K95" s="37"/>
      <c r="L95" s="37"/>
      <c r="M95" s="37"/>
      <c r="N95" s="37"/>
      <c r="O95" s="37"/>
    </row>
    <row r="96" spans="1:15" s="26" customFormat="1" ht="17.25" customHeight="1">
      <c r="A96" s="154"/>
      <c r="C96" s="155"/>
      <c r="D96" s="155"/>
      <c r="E96" s="155"/>
      <c r="F96" s="155"/>
      <c r="G96" s="155"/>
      <c r="H96" s="155"/>
      <c r="I96" s="155"/>
      <c r="J96" s="37"/>
      <c r="K96" s="37"/>
      <c r="L96" s="37"/>
      <c r="M96" s="37"/>
      <c r="N96" s="37"/>
      <c r="O96" s="37"/>
    </row>
    <row r="97" spans="1:15" s="26" customFormat="1" ht="17.25" customHeight="1">
      <c r="A97" s="154"/>
      <c r="B97" s="155"/>
      <c r="C97" s="155"/>
      <c r="D97" s="155"/>
      <c r="E97" s="155"/>
      <c r="F97" s="155"/>
      <c r="G97" s="155"/>
      <c r="H97" s="155"/>
      <c r="I97" s="155"/>
      <c r="J97" s="37"/>
      <c r="K97" s="37"/>
      <c r="L97" s="37"/>
      <c r="M97" s="37"/>
      <c r="N97" s="37"/>
      <c r="O97" s="37"/>
    </row>
    <row r="98" spans="1:15" s="26" customFormat="1" ht="17.25" customHeight="1" thickBot="1">
      <c r="A98" s="154"/>
      <c r="B98" s="155"/>
      <c r="C98" s="155"/>
      <c r="D98" s="155"/>
      <c r="E98" s="155"/>
      <c r="F98" s="155"/>
      <c r="G98" s="155"/>
      <c r="H98" s="155"/>
      <c r="I98" s="155"/>
      <c r="J98" s="37"/>
      <c r="K98" s="37"/>
      <c r="L98" s="37"/>
      <c r="M98" s="37"/>
      <c r="N98" s="37"/>
      <c r="O98" s="37"/>
    </row>
    <row r="99" spans="1:17" ht="12.75">
      <c r="A99" s="277" t="s">
        <v>50</v>
      </c>
      <c r="B99" s="279" t="s">
        <v>100</v>
      </c>
      <c r="C99" s="281" t="s">
        <v>99</v>
      </c>
      <c r="D99" s="282"/>
      <c r="E99" s="282"/>
      <c r="F99" s="283"/>
      <c r="G99" s="284" t="s">
        <v>101</v>
      </c>
      <c r="H99" s="270" t="s">
        <v>67</v>
      </c>
      <c r="I99" s="238" t="s">
        <v>103</v>
      </c>
      <c r="J99" s="316"/>
      <c r="K99" s="316"/>
      <c r="L99" s="317"/>
      <c r="Q99"/>
    </row>
    <row r="100" spans="1:17" ht="18.75" thickBot="1">
      <c r="A100" s="278"/>
      <c r="B100" s="280"/>
      <c r="C100" s="90" t="s">
        <v>59</v>
      </c>
      <c r="D100" s="79" t="s">
        <v>51</v>
      </c>
      <c r="E100" s="79" t="s">
        <v>52</v>
      </c>
      <c r="F100" s="75" t="s">
        <v>60</v>
      </c>
      <c r="G100" s="285"/>
      <c r="H100" s="271"/>
      <c r="I100" s="90" t="s">
        <v>102</v>
      </c>
      <c r="J100" s="79" t="s">
        <v>51</v>
      </c>
      <c r="K100" s="79" t="s">
        <v>52</v>
      </c>
      <c r="L100" s="75" t="s">
        <v>104</v>
      </c>
      <c r="Q100"/>
    </row>
    <row r="101" spans="1:17" ht="12.75">
      <c r="A101" s="80" t="s">
        <v>53</v>
      </c>
      <c r="B101" s="76">
        <v>944</v>
      </c>
      <c r="C101" s="84"/>
      <c r="D101" s="83"/>
      <c r="E101" s="83"/>
      <c r="F101" s="84"/>
      <c r="G101" s="101">
        <v>5414</v>
      </c>
      <c r="H101" s="97"/>
      <c r="I101" s="95"/>
      <c r="J101" s="83"/>
      <c r="K101" s="83"/>
      <c r="L101" s="84"/>
      <c r="Q101"/>
    </row>
    <row r="102" spans="1:17" ht="12.75">
      <c r="A102" s="81" t="s">
        <v>54</v>
      </c>
      <c r="B102" s="77">
        <v>0</v>
      </c>
      <c r="C102" s="28">
        <v>0</v>
      </c>
      <c r="D102" s="27">
        <v>192</v>
      </c>
      <c r="E102" s="27">
        <v>54</v>
      </c>
      <c r="F102" s="28">
        <v>138</v>
      </c>
      <c r="G102" s="102">
        <v>138</v>
      </c>
      <c r="H102" s="98"/>
      <c r="I102" s="93">
        <v>138</v>
      </c>
      <c r="J102" s="27"/>
      <c r="K102" s="27">
        <v>138</v>
      </c>
      <c r="L102" s="28">
        <v>0</v>
      </c>
      <c r="Q102"/>
    </row>
    <row r="103" spans="1:17" ht="12.75">
      <c r="A103" s="81" t="s">
        <v>55</v>
      </c>
      <c r="B103" s="77">
        <v>430</v>
      </c>
      <c r="C103" s="28">
        <v>430</v>
      </c>
      <c r="D103" s="27">
        <v>766</v>
      </c>
      <c r="E103" s="27">
        <v>24</v>
      </c>
      <c r="F103" s="28">
        <v>1172</v>
      </c>
      <c r="G103" s="102">
        <v>1172</v>
      </c>
      <c r="H103" s="98"/>
      <c r="I103" s="93">
        <v>1172</v>
      </c>
      <c r="J103" s="27"/>
      <c r="K103" s="27"/>
      <c r="L103" s="28">
        <v>1172</v>
      </c>
      <c r="Q103"/>
    </row>
    <row r="104" spans="1:17" ht="12.75">
      <c r="A104" s="81" t="s">
        <v>57</v>
      </c>
      <c r="B104" s="77">
        <v>-3638</v>
      </c>
      <c r="C104" s="84" t="s">
        <v>108</v>
      </c>
      <c r="D104" s="83"/>
      <c r="E104" s="83"/>
      <c r="F104" s="84"/>
      <c r="G104" s="102">
        <v>161</v>
      </c>
      <c r="H104" s="99"/>
      <c r="I104" s="95"/>
      <c r="J104" s="83"/>
      <c r="K104" s="83"/>
      <c r="L104" s="84"/>
      <c r="Q104"/>
    </row>
    <row r="105" spans="1:17" ht="12.75">
      <c r="A105" s="81" t="s">
        <v>56</v>
      </c>
      <c r="B105" s="77">
        <v>4152</v>
      </c>
      <c r="C105" s="28">
        <v>4152</v>
      </c>
      <c r="D105" s="27">
        <v>12825</v>
      </c>
      <c r="E105" s="27">
        <v>13074</v>
      </c>
      <c r="F105" s="28">
        <v>3903</v>
      </c>
      <c r="G105" s="102">
        <v>3903</v>
      </c>
      <c r="H105" s="98"/>
      <c r="I105" s="105">
        <v>3903</v>
      </c>
      <c r="J105" s="91">
        <v>12593</v>
      </c>
      <c r="K105" s="91">
        <v>15775</v>
      </c>
      <c r="L105" s="28">
        <v>721</v>
      </c>
      <c r="Q105"/>
    </row>
    <row r="106" spans="1:17" ht="13.5" thickBot="1">
      <c r="A106" s="82" t="s">
        <v>58</v>
      </c>
      <c r="B106" s="30">
        <v>195</v>
      </c>
      <c r="C106" s="31">
        <v>519</v>
      </c>
      <c r="D106" s="29">
        <v>675</v>
      </c>
      <c r="E106" s="29">
        <v>657</v>
      </c>
      <c r="F106" s="31">
        <v>537</v>
      </c>
      <c r="G106" s="103">
        <v>31</v>
      </c>
      <c r="H106" s="100">
        <v>-506</v>
      </c>
      <c r="I106" s="94">
        <v>537</v>
      </c>
      <c r="J106" s="29">
        <v>690</v>
      </c>
      <c r="K106" s="29">
        <v>870</v>
      </c>
      <c r="L106" s="31">
        <v>357</v>
      </c>
      <c r="N106"/>
      <c r="Q106"/>
    </row>
    <row r="107" ht="13.5" thickBot="1">
      <c r="O107"/>
    </row>
    <row r="108" spans="1:17" ht="12.75">
      <c r="A108" s="272" t="s">
        <v>105</v>
      </c>
      <c r="B108" s="197" t="s">
        <v>3</v>
      </c>
      <c r="C108" s="197" t="s">
        <v>61</v>
      </c>
      <c r="D108" s="275"/>
      <c r="E108" s="275"/>
      <c r="F108" s="275"/>
      <c r="G108" s="275"/>
      <c r="H108" s="276"/>
      <c r="I108" s="104"/>
      <c r="O108"/>
      <c r="P108"/>
      <c r="Q108"/>
    </row>
    <row r="109" spans="1:17" ht="12.75">
      <c r="A109" s="273"/>
      <c r="B109" s="274"/>
      <c r="C109" s="85" t="s">
        <v>62</v>
      </c>
      <c r="D109" s="86" t="s">
        <v>63</v>
      </c>
      <c r="E109" s="86" t="s">
        <v>64</v>
      </c>
      <c r="F109" s="86" t="s">
        <v>65</v>
      </c>
      <c r="G109" s="92" t="s">
        <v>66</v>
      </c>
      <c r="H109" s="87" t="s">
        <v>40</v>
      </c>
      <c r="I109" s="104"/>
      <c r="O109"/>
      <c r="P109"/>
      <c r="Q109"/>
    </row>
    <row r="110" spans="1:17" ht="12.75">
      <c r="A110" s="88" t="s">
        <v>124</v>
      </c>
      <c r="B110" s="77">
        <v>389</v>
      </c>
      <c r="C110" s="27">
        <v>27</v>
      </c>
      <c r="D110" s="27">
        <v>22</v>
      </c>
      <c r="E110" s="27">
        <v>37</v>
      </c>
      <c r="F110" s="27">
        <v>74</v>
      </c>
      <c r="G110" s="77">
        <v>114</v>
      </c>
      <c r="H110" s="28">
        <v>274</v>
      </c>
      <c r="I110" s="104"/>
      <c r="P110"/>
      <c r="Q110"/>
    </row>
    <row r="111" spans="1:17" ht="13.5" thickBot="1">
      <c r="A111" s="89" t="s">
        <v>125</v>
      </c>
      <c r="B111" s="30">
        <v>1179</v>
      </c>
      <c r="C111" s="29">
        <v>0</v>
      </c>
      <c r="D111" s="29">
        <v>0</v>
      </c>
      <c r="E111" s="29">
        <v>0</v>
      </c>
      <c r="F111" s="29">
        <v>0</v>
      </c>
      <c r="G111" s="30">
        <v>0</v>
      </c>
      <c r="H111" s="31">
        <v>0</v>
      </c>
      <c r="I111" s="104"/>
      <c r="P111"/>
      <c r="Q111"/>
    </row>
    <row r="113" ht="13.5" thickBot="1"/>
    <row r="114" spans="1:14" ht="24" customHeight="1">
      <c r="A114" s="323" t="s">
        <v>68</v>
      </c>
      <c r="B114" s="325" t="s">
        <v>88</v>
      </c>
      <c r="C114" s="326"/>
      <c r="D114" s="326"/>
      <c r="E114" s="327"/>
      <c r="F114" s="313" t="s">
        <v>89</v>
      </c>
      <c r="G114" s="314"/>
      <c r="H114" s="314"/>
      <c r="I114" s="315"/>
      <c r="J114" s="313" t="s">
        <v>69</v>
      </c>
      <c r="K114" s="314"/>
      <c r="L114" s="314"/>
      <c r="M114" s="314"/>
      <c r="N114" s="315"/>
    </row>
    <row r="115" spans="1:14" ht="12.75">
      <c r="A115" s="324"/>
      <c r="B115" s="141">
        <v>2003</v>
      </c>
      <c r="C115" s="142">
        <v>2004</v>
      </c>
      <c r="D115" s="142">
        <v>2005</v>
      </c>
      <c r="E115" s="143" t="s">
        <v>106</v>
      </c>
      <c r="F115" s="141">
        <v>2003</v>
      </c>
      <c r="G115" s="142">
        <v>2004</v>
      </c>
      <c r="H115" s="142">
        <v>2005</v>
      </c>
      <c r="I115" s="143" t="s">
        <v>106</v>
      </c>
      <c r="J115" s="141">
        <v>2002</v>
      </c>
      <c r="K115" s="162">
        <v>2003</v>
      </c>
      <c r="L115" s="142">
        <v>2004</v>
      </c>
      <c r="M115" s="142">
        <v>2005</v>
      </c>
      <c r="N115" s="143" t="s">
        <v>106</v>
      </c>
    </row>
    <row r="116" spans="1:14" ht="6" customHeight="1">
      <c r="A116" s="115"/>
      <c r="B116" s="134"/>
      <c r="C116" s="130"/>
      <c r="D116" s="130"/>
      <c r="E116" s="135"/>
      <c r="F116" s="134"/>
      <c r="G116" s="130"/>
      <c r="H116" s="130"/>
      <c r="I116" s="133"/>
      <c r="J116" s="132"/>
      <c r="K116" s="109"/>
      <c r="L116" s="131"/>
      <c r="M116" s="131"/>
      <c r="N116" s="133"/>
    </row>
    <row r="117" spans="1:14" ht="12.75">
      <c r="A117" s="111" t="s">
        <v>49</v>
      </c>
      <c r="B117" s="127">
        <v>38.62</v>
      </c>
      <c r="C117" s="127">
        <v>36.82</v>
      </c>
      <c r="D117" s="127">
        <v>37</v>
      </c>
      <c r="E117" s="129">
        <f>D117-C117</f>
        <v>0.17999999999999972</v>
      </c>
      <c r="F117" s="127">
        <v>39.25</v>
      </c>
      <c r="G117" s="127">
        <v>35</v>
      </c>
      <c r="H117" s="127">
        <v>37</v>
      </c>
      <c r="I117" s="129">
        <f>H117-G117</f>
        <v>2</v>
      </c>
      <c r="J117" s="173">
        <v>16057</v>
      </c>
      <c r="K117" s="174">
        <v>17696</v>
      </c>
      <c r="L117" s="174">
        <v>18986</v>
      </c>
      <c r="M117" s="174">
        <v>17710</v>
      </c>
      <c r="N117" s="175">
        <f>M117-L117</f>
        <v>-1276</v>
      </c>
    </row>
    <row r="118" spans="1:14" ht="12.75">
      <c r="A118" s="111" t="s">
        <v>76</v>
      </c>
      <c r="B118" s="127">
        <v>162.42</v>
      </c>
      <c r="C118" s="127">
        <v>148.98</v>
      </c>
      <c r="D118" s="127">
        <v>146</v>
      </c>
      <c r="E118" s="129">
        <f>D118-C118</f>
        <v>-2.9799999999999898</v>
      </c>
      <c r="F118" s="127">
        <v>162.44</v>
      </c>
      <c r="G118" s="127">
        <v>141</v>
      </c>
      <c r="H118" s="127">
        <v>146</v>
      </c>
      <c r="I118" s="129">
        <f>H118-G118</f>
        <v>5</v>
      </c>
      <c r="J118" s="173">
        <v>11569</v>
      </c>
      <c r="K118" s="174">
        <v>13095</v>
      </c>
      <c r="L118" s="174">
        <v>13454</v>
      </c>
      <c r="M118" s="174">
        <v>14921</v>
      </c>
      <c r="N118" s="175">
        <f>M118-L118</f>
        <v>1467</v>
      </c>
    </row>
    <row r="119" spans="1:14" ht="13.5" thickBot="1">
      <c r="A119" s="138" t="s">
        <v>77</v>
      </c>
      <c r="B119" s="139">
        <v>19.9</v>
      </c>
      <c r="C119" s="139">
        <v>14.38</v>
      </c>
      <c r="D119" s="139">
        <v>7</v>
      </c>
      <c r="E119" s="140">
        <f>D119-C119</f>
        <v>-7.380000000000001</v>
      </c>
      <c r="F119" s="139">
        <v>21.47</v>
      </c>
      <c r="G119" s="139">
        <v>8.61</v>
      </c>
      <c r="H119" s="139">
        <v>7</v>
      </c>
      <c r="I119" s="140">
        <f>H119-G119</f>
        <v>-1.6099999999999994</v>
      </c>
      <c r="J119" s="176">
        <v>7977</v>
      </c>
      <c r="K119" s="177">
        <v>8798</v>
      </c>
      <c r="L119" s="177">
        <v>7545</v>
      </c>
      <c r="M119" s="177">
        <v>8852</v>
      </c>
      <c r="N119" s="178">
        <f>M119-L119</f>
        <v>1307</v>
      </c>
    </row>
    <row r="120" spans="1:14" ht="14.25" thickBot="1" thickTop="1">
      <c r="A120" s="144" t="s">
        <v>3</v>
      </c>
      <c r="B120" s="145">
        <f aca="true" t="shared" si="16" ref="B120:I120">SUM(B117:B119)</f>
        <v>220.94</v>
      </c>
      <c r="C120" s="145">
        <f t="shared" si="16"/>
        <v>200.17999999999998</v>
      </c>
      <c r="D120" s="145">
        <f t="shared" si="16"/>
        <v>190</v>
      </c>
      <c r="E120" s="145">
        <f t="shared" si="16"/>
        <v>-10.17999999999999</v>
      </c>
      <c r="F120" s="145">
        <f t="shared" si="16"/>
        <v>223.16</v>
      </c>
      <c r="G120" s="145">
        <f t="shared" si="16"/>
        <v>184.61</v>
      </c>
      <c r="H120" s="145">
        <f t="shared" si="16"/>
        <v>190</v>
      </c>
      <c r="I120" s="145">
        <f t="shared" si="16"/>
        <v>5.390000000000001</v>
      </c>
      <c r="J120" s="179">
        <v>12087</v>
      </c>
      <c r="K120" s="179">
        <v>13508</v>
      </c>
      <c r="L120" s="179">
        <v>14060</v>
      </c>
      <c r="M120" s="179">
        <v>15241</v>
      </c>
      <c r="N120" s="178">
        <f>M120-L120</f>
        <v>1181</v>
      </c>
    </row>
    <row r="121" ht="13.5" thickTop="1"/>
    <row r="122" ht="13.5" thickBot="1"/>
    <row r="123" spans="1:14" ht="23.25" customHeight="1">
      <c r="A123" s="323" t="s">
        <v>68</v>
      </c>
      <c r="B123" s="325" t="s">
        <v>78</v>
      </c>
      <c r="C123" s="326"/>
      <c r="D123" s="326"/>
      <c r="E123" s="327"/>
      <c r="F123" s="313" t="s">
        <v>79</v>
      </c>
      <c r="G123" s="314"/>
      <c r="H123" s="314"/>
      <c r="I123" s="315"/>
      <c r="J123" s="313" t="s">
        <v>80</v>
      </c>
      <c r="K123" s="314"/>
      <c r="L123" s="314"/>
      <c r="M123" s="314"/>
      <c r="N123" s="315"/>
    </row>
    <row r="124" spans="1:14" ht="12.75">
      <c r="A124" s="324"/>
      <c r="B124" s="141">
        <v>2003</v>
      </c>
      <c r="C124" s="142">
        <v>2004</v>
      </c>
      <c r="D124" s="142">
        <v>2005</v>
      </c>
      <c r="E124" s="143" t="s">
        <v>107</v>
      </c>
      <c r="F124" s="141">
        <v>2003</v>
      </c>
      <c r="G124" s="142">
        <v>2004</v>
      </c>
      <c r="H124" s="142">
        <v>2005</v>
      </c>
      <c r="I124" s="143" t="s">
        <v>107</v>
      </c>
      <c r="J124" s="141">
        <v>2002</v>
      </c>
      <c r="K124" s="162">
        <v>2003</v>
      </c>
      <c r="L124" s="142">
        <v>2004</v>
      </c>
      <c r="M124" s="142">
        <v>2005</v>
      </c>
      <c r="N124" s="164" t="s">
        <v>107</v>
      </c>
    </row>
    <row r="125" spans="1:14" ht="6" customHeight="1">
      <c r="A125" s="115"/>
      <c r="B125" s="134"/>
      <c r="C125" s="130"/>
      <c r="D125" s="130"/>
      <c r="E125" s="135"/>
      <c r="F125" s="134"/>
      <c r="G125" s="130"/>
      <c r="H125" s="130"/>
      <c r="I125" s="133"/>
      <c r="J125" s="132"/>
      <c r="K125" s="109"/>
      <c r="L125" s="131"/>
      <c r="M125" s="131"/>
      <c r="N125" s="133"/>
    </row>
    <row r="126" spans="1:14" ht="13.5" thickBot="1">
      <c r="A126" s="111" t="s">
        <v>49</v>
      </c>
      <c r="B126" s="180">
        <v>4444</v>
      </c>
      <c r="C126" s="180">
        <v>4682</v>
      </c>
      <c r="D126" s="180">
        <v>5573</v>
      </c>
      <c r="E126" s="136">
        <f>D126/C126*100</f>
        <v>119.03032891926526</v>
      </c>
      <c r="F126" s="180">
        <v>2502</v>
      </c>
      <c r="G126" s="180">
        <v>2468</v>
      </c>
      <c r="H126" s="180">
        <v>2018</v>
      </c>
      <c r="I126" s="136">
        <f>H126/G126*100</f>
        <v>81.76661264181524</v>
      </c>
      <c r="J126" s="183">
        <v>1166</v>
      </c>
      <c r="K126" s="180">
        <v>1254</v>
      </c>
      <c r="L126" s="180">
        <v>1250</v>
      </c>
      <c r="M126" s="180">
        <v>273</v>
      </c>
      <c r="N126" s="147">
        <f>M126/L126*100</f>
        <v>21.84</v>
      </c>
    </row>
    <row r="127" spans="1:14" ht="14.25" thickBot="1" thickTop="1">
      <c r="A127" s="111" t="s">
        <v>76</v>
      </c>
      <c r="B127" s="180">
        <v>13949</v>
      </c>
      <c r="C127" s="180">
        <v>13854</v>
      </c>
      <c r="D127" s="180">
        <v>18625</v>
      </c>
      <c r="E127" s="136">
        <f>D127/C127*100</f>
        <v>134.4377075212935</v>
      </c>
      <c r="F127" s="180">
        <v>7952</v>
      </c>
      <c r="G127" s="180">
        <v>6638</v>
      </c>
      <c r="H127" s="180">
        <v>6629</v>
      </c>
      <c r="I127" s="136">
        <f>H127/G127*100</f>
        <v>99.86441699307021</v>
      </c>
      <c r="J127" s="183">
        <v>3490</v>
      </c>
      <c r="K127" s="180">
        <v>3621</v>
      </c>
      <c r="L127" s="180">
        <v>3545</v>
      </c>
      <c r="M127" s="180">
        <v>888</v>
      </c>
      <c r="N127" s="147">
        <f>M127/L127*100</f>
        <v>25.049365303244002</v>
      </c>
    </row>
    <row r="128" spans="1:14" ht="14.25" thickBot="1" thickTop="1">
      <c r="A128" s="138" t="s">
        <v>77</v>
      </c>
      <c r="B128" s="181">
        <v>1316</v>
      </c>
      <c r="C128" s="181">
        <v>836</v>
      </c>
      <c r="D128" s="181">
        <v>594</v>
      </c>
      <c r="E128" s="147">
        <f>D128/C128*100</f>
        <v>71.05263157894737</v>
      </c>
      <c r="F128" s="181">
        <v>632</v>
      </c>
      <c r="G128" s="181">
        <v>369</v>
      </c>
      <c r="H128" s="181">
        <v>125</v>
      </c>
      <c r="I128" s="147">
        <f>H128/G128*100</f>
        <v>33.87533875338754</v>
      </c>
      <c r="J128" s="184">
        <v>128</v>
      </c>
      <c r="K128" s="181">
        <v>153</v>
      </c>
      <c r="L128" s="181">
        <v>102</v>
      </c>
      <c r="M128" s="181">
        <v>24</v>
      </c>
      <c r="N128" s="147">
        <f>M128/L128*100</f>
        <v>23.52941176470588</v>
      </c>
    </row>
    <row r="129" spans="1:14" ht="13.5" thickTop="1">
      <c r="A129" s="144" t="s">
        <v>3</v>
      </c>
      <c r="B129" s="182">
        <f>SUM(B126:B128)</f>
        <v>19709</v>
      </c>
      <c r="C129" s="182">
        <f>SUM(C126:C128)</f>
        <v>19372</v>
      </c>
      <c r="D129" s="182">
        <f>SUM(D126:D128)</f>
        <v>24792</v>
      </c>
      <c r="E129" s="148">
        <f>D129/C129*100</f>
        <v>127.97852570720627</v>
      </c>
      <c r="F129" s="182">
        <f>SUM(F126:F128)</f>
        <v>11086</v>
      </c>
      <c r="G129" s="182">
        <f>SUM(G126:G128)</f>
        <v>9475</v>
      </c>
      <c r="H129" s="182">
        <f>SUM(H126:H128)</f>
        <v>8772</v>
      </c>
      <c r="I129" s="148">
        <f>H129/G129*100</f>
        <v>92.58047493403694</v>
      </c>
      <c r="J129" s="182">
        <f>SUM(J126:J128)</f>
        <v>4784</v>
      </c>
      <c r="K129" s="182">
        <f>SUM(K126:K128)</f>
        <v>5028</v>
      </c>
      <c r="L129" s="182">
        <f>SUM(L126:L128)</f>
        <v>4897</v>
      </c>
      <c r="M129" s="182">
        <f>SUM(M126:M128)</f>
        <v>1185</v>
      </c>
      <c r="N129" s="148">
        <f>M129/L129*100</f>
        <v>24.198488870737187</v>
      </c>
    </row>
    <row r="130" spans="1:14" ht="12.75">
      <c r="A130" s="116"/>
      <c r="B130" s="128"/>
      <c r="C130" s="128"/>
      <c r="D130" s="128"/>
      <c r="E130" s="146"/>
      <c r="F130" s="128"/>
      <c r="G130" s="128"/>
      <c r="H130" s="128"/>
      <c r="I130" s="146"/>
      <c r="J130" s="116"/>
      <c r="K130" s="116"/>
      <c r="L130" s="116"/>
      <c r="M130" s="116"/>
      <c r="N130" s="146"/>
    </row>
    <row r="132" ht="12.75">
      <c r="A132" s="137" t="s">
        <v>81</v>
      </c>
    </row>
    <row r="133" ht="12.75">
      <c r="A133" s="137" t="s">
        <v>82</v>
      </c>
    </row>
    <row r="134" ht="12.75">
      <c r="A134" s="137" t="s">
        <v>83</v>
      </c>
    </row>
  </sheetData>
  <mergeCells count="186">
    <mergeCell ref="D93:I93"/>
    <mergeCell ref="C92:I92"/>
    <mergeCell ref="L60:M60"/>
    <mergeCell ref="L61:M61"/>
    <mergeCell ref="C64:D64"/>
    <mergeCell ref="C65:D65"/>
    <mergeCell ref="C66:D66"/>
    <mergeCell ref="G64:H64"/>
    <mergeCell ref="G65:H65"/>
    <mergeCell ref="E60:F60"/>
    <mergeCell ref="A52:D52"/>
    <mergeCell ref="E52:G52"/>
    <mergeCell ref="H52:L52"/>
    <mergeCell ref="A54:M54"/>
    <mergeCell ref="C60:D60"/>
    <mergeCell ref="G56:H56"/>
    <mergeCell ref="G57:H57"/>
    <mergeCell ref="G58:H58"/>
    <mergeCell ref="G59:H59"/>
    <mergeCell ref="G60:H60"/>
    <mergeCell ref="C56:D56"/>
    <mergeCell ref="E56:F56"/>
    <mergeCell ref="E58:F58"/>
    <mergeCell ref="E59:F59"/>
    <mergeCell ref="A50:D50"/>
    <mergeCell ref="E50:G50"/>
    <mergeCell ref="H50:L50"/>
    <mergeCell ref="A51:D51"/>
    <mergeCell ref="E51:G51"/>
    <mergeCell ref="H51:L51"/>
    <mergeCell ref="A48:D48"/>
    <mergeCell ref="E48:G48"/>
    <mergeCell ref="H48:L48"/>
    <mergeCell ref="A49:D49"/>
    <mergeCell ref="E49:G49"/>
    <mergeCell ref="H49:L49"/>
    <mergeCell ref="A46:D46"/>
    <mergeCell ref="E46:G46"/>
    <mergeCell ref="H46:L46"/>
    <mergeCell ref="A47:D47"/>
    <mergeCell ref="E47:G47"/>
    <mergeCell ref="H47:L47"/>
    <mergeCell ref="A44:D44"/>
    <mergeCell ref="E44:G44"/>
    <mergeCell ref="H44:L44"/>
    <mergeCell ref="A45:D45"/>
    <mergeCell ref="E45:G45"/>
    <mergeCell ref="H45:L45"/>
    <mergeCell ref="A42:D42"/>
    <mergeCell ref="E42:G42"/>
    <mergeCell ref="H42:L42"/>
    <mergeCell ref="A43:D43"/>
    <mergeCell ref="E43:G43"/>
    <mergeCell ref="H43:L43"/>
    <mergeCell ref="A39:I39"/>
    <mergeCell ref="A40:D41"/>
    <mergeCell ref="E40:G41"/>
    <mergeCell ref="H40:L41"/>
    <mergeCell ref="A114:A115"/>
    <mergeCell ref="A123:A124"/>
    <mergeCell ref="B123:E123"/>
    <mergeCell ref="F123:I123"/>
    <mergeCell ref="B114:E114"/>
    <mergeCell ref="F114:I114"/>
    <mergeCell ref="J123:N123"/>
    <mergeCell ref="J114:N114"/>
    <mergeCell ref="I99:L99"/>
    <mergeCell ref="I65:J65"/>
    <mergeCell ref="I66:J66"/>
    <mergeCell ref="H84:L84"/>
    <mergeCell ref="M75:O75"/>
    <mergeCell ref="M83:O83"/>
    <mergeCell ref="M73:O74"/>
    <mergeCell ref="M81:O81"/>
    <mergeCell ref="G66:H66"/>
    <mergeCell ref="E64:F64"/>
    <mergeCell ref="L66:M66"/>
    <mergeCell ref="L65:M65"/>
    <mergeCell ref="L64:M64"/>
    <mergeCell ref="I57:J57"/>
    <mergeCell ref="I58:J58"/>
    <mergeCell ref="I59:J59"/>
    <mergeCell ref="I60:J60"/>
    <mergeCell ref="G61:H61"/>
    <mergeCell ref="G62:H62"/>
    <mergeCell ref="I62:J62"/>
    <mergeCell ref="I64:J64"/>
    <mergeCell ref="I61:J61"/>
    <mergeCell ref="C57:D57"/>
    <mergeCell ref="C58:D58"/>
    <mergeCell ref="C59:D59"/>
    <mergeCell ref="E57:F57"/>
    <mergeCell ref="L57:M57"/>
    <mergeCell ref="L58:M58"/>
    <mergeCell ref="L59:M59"/>
    <mergeCell ref="B37:D37"/>
    <mergeCell ref="E37:G37"/>
    <mergeCell ref="B38:D38"/>
    <mergeCell ref="E38:G38"/>
    <mergeCell ref="L56:M56"/>
    <mergeCell ref="C55:D55"/>
    <mergeCell ref="E55:F55"/>
    <mergeCell ref="G55:H55"/>
    <mergeCell ref="L55:M55"/>
    <mergeCell ref="I56:J56"/>
    <mergeCell ref="I55:J55"/>
    <mergeCell ref="H99:H100"/>
    <mergeCell ref="A108:A109"/>
    <mergeCell ref="B108:B109"/>
    <mergeCell ref="C108:H108"/>
    <mergeCell ref="A99:A100"/>
    <mergeCell ref="B99:B100"/>
    <mergeCell ref="C99:F99"/>
    <mergeCell ref="G99:G100"/>
    <mergeCell ref="H80:L80"/>
    <mergeCell ref="A86:D86"/>
    <mergeCell ref="E86:G86"/>
    <mergeCell ref="H75:L75"/>
    <mergeCell ref="H76:L76"/>
    <mergeCell ref="H77:L77"/>
    <mergeCell ref="H78:L78"/>
    <mergeCell ref="H79:L79"/>
    <mergeCell ref="A75:D75"/>
    <mergeCell ref="E81:G81"/>
    <mergeCell ref="A80:D80"/>
    <mergeCell ref="A81:D81"/>
    <mergeCell ref="A82:D82"/>
    <mergeCell ref="A83:D83"/>
    <mergeCell ref="A73:D74"/>
    <mergeCell ref="H73:L74"/>
    <mergeCell ref="C61:D61"/>
    <mergeCell ref="C62:D62"/>
    <mergeCell ref="E73:G74"/>
    <mergeCell ref="E61:F61"/>
    <mergeCell ref="E62:F62"/>
    <mergeCell ref="E65:F65"/>
    <mergeCell ref="E66:F66"/>
    <mergeCell ref="L62:M62"/>
    <mergeCell ref="A3:A6"/>
    <mergeCell ref="M4:N4"/>
    <mergeCell ref="H4:I4"/>
    <mergeCell ref="B3:N3"/>
    <mergeCell ref="M82:O82"/>
    <mergeCell ref="H81:L81"/>
    <mergeCell ref="H83:L83"/>
    <mergeCell ref="E85:G85"/>
    <mergeCell ref="H82:L82"/>
    <mergeCell ref="E75:G75"/>
    <mergeCell ref="E76:G76"/>
    <mergeCell ref="E77:G77"/>
    <mergeCell ref="E78:G78"/>
    <mergeCell ref="E79:G79"/>
    <mergeCell ref="E80:G80"/>
    <mergeCell ref="E82:G82"/>
    <mergeCell ref="E83:G83"/>
    <mergeCell ref="A76:D76"/>
    <mergeCell ref="A77:D77"/>
    <mergeCell ref="A78:D78"/>
    <mergeCell ref="A79:D79"/>
    <mergeCell ref="M80:O80"/>
    <mergeCell ref="M76:O76"/>
    <mergeCell ref="M77:O77"/>
    <mergeCell ref="M78:O78"/>
    <mergeCell ref="M79:O79"/>
    <mergeCell ref="A92:A94"/>
    <mergeCell ref="M84:O84"/>
    <mergeCell ref="H85:L85"/>
    <mergeCell ref="M85:O85"/>
    <mergeCell ref="E84:G84"/>
    <mergeCell ref="C93:C94"/>
    <mergeCell ref="B92:B94"/>
    <mergeCell ref="A85:D85"/>
    <mergeCell ref="A84:D84"/>
    <mergeCell ref="J92:J94"/>
    <mergeCell ref="M40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</mergeCells>
  <printOptions horizontalCentered="1"/>
  <pageMargins left="0.2362204724409449" right="0.2755905511811024" top="0.6692913385826772" bottom="0.2362204724409449" header="0.2362204724409449" footer="0.1968503937007874"/>
  <pageSetup horizontalDpi="600" verticalDpi="600" orientation="portrait" paperSize="9" scale="60" r:id="rId1"/>
  <rowBreaks count="1" manualBreakCount="1">
    <brk id="9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schallnerova</cp:lastModifiedBy>
  <cp:lastPrinted>2005-01-28T10:31:58Z</cp:lastPrinted>
  <dcterms:created xsi:type="dcterms:W3CDTF">2004-02-26T11:39:43Z</dcterms:created>
  <dcterms:modified xsi:type="dcterms:W3CDTF">2005-02-18T08:11:36Z</dcterms:modified>
  <cp:category/>
  <cp:version/>
  <cp:contentType/>
  <cp:contentStatus/>
</cp:coreProperties>
</file>