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K-09-2005-42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<sst xmlns="http://schemas.openxmlformats.org/spreadsheetml/2006/main" count="184" uniqueCount="134">
  <si>
    <t>Finanční plán</t>
  </si>
  <si>
    <t>Skutečnost za rok 2003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</si>
  <si>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</si>
  <si>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</si>
  <si>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</si>
  <si>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</si>
  <si>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</si>
  <si>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</si>
  <si>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</si>
  <si>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</si>
  <si>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</si>
  <si>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</si>
  <si>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</si>
  <si>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</si>
  <si>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</si>
  <si>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</si>
  <si>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</si>
  <si>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</si>
  <si>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</si>
  <si>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</si>
  <si>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</si>
  <si>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</si>
  <si>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</si>
  <si>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</si>
  <si>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</si>
  <si>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</si>
  <si>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</si>
  <si>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</si>
  <si>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</si>
  <si>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</si>
  <si>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</si>
  <si>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</si>
  <si>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</si>
  <si>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</si>
  <si>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</si>
  <si>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</si>
  <si>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</si>
  <si>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</si>
  <si>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</si>
  <si>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</si>
  <si>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</si>
  <si>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</si>
  <si>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</si>
  <si>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</si>
  <si>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Celkem nemovitý majetek</t>
  </si>
  <si>
    <t>Celkem movitý majetek</t>
  </si>
  <si>
    <t>Doplňkové ukazatele</t>
  </si>
  <si>
    <t>Index 2004/2003</t>
  </si>
  <si>
    <t>N - dodavatelsky / celkem (%)</t>
  </si>
  <si>
    <t>N - dodavatelsky / (celkem - os. náklady) (%)</t>
  </si>
  <si>
    <t>N - Osobní / celkem (%)</t>
  </si>
  <si>
    <t>N - O a Ú bez ZÚS / celkem (%)</t>
  </si>
  <si>
    <t>N - odpisy / celkem (%)</t>
  </si>
  <si>
    <t>PP - opravy a údržba (511) / PP (%)</t>
  </si>
  <si>
    <t>N - náklady</t>
  </si>
  <si>
    <t>PP - provozní příspěvek</t>
  </si>
  <si>
    <t>Plán oprav - hrazeno z provozu</t>
  </si>
  <si>
    <t>Plán oprav  dlouhodobého majetku - nemovitý majetek</t>
  </si>
  <si>
    <t>Movitý majetek</t>
  </si>
  <si>
    <t>Jmenovité akce dle přílohy D2 rozpočtu kraje Vysočina</t>
  </si>
  <si>
    <t>Opravy techniky SÚS</t>
  </si>
  <si>
    <t>Dodavatelské výpomoci při ZÚS</t>
  </si>
  <si>
    <t>Drobné dodavatelské práce v NS 200 - 800</t>
  </si>
  <si>
    <t>Celkem plán oprav (SÚ 511)</t>
  </si>
  <si>
    <t>Pořizovací cena majetku</t>
  </si>
  <si>
    <t>celkem</t>
  </si>
  <si>
    <t>z toho odpisová skupina:</t>
  </si>
  <si>
    <t>Fondy v tis. Kč</t>
  </si>
  <si>
    <t>Deficit (-) BÚ</t>
  </si>
  <si>
    <t>Tvorba</t>
  </si>
  <si>
    <t>Čerpání</t>
  </si>
  <si>
    <t>Stav k 1.1.2004</t>
  </si>
  <si>
    <t>Stav k 31.12.2004</t>
  </si>
  <si>
    <t>Běžný účet celkem</t>
  </si>
  <si>
    <t>-</t>
  </si>
  <si>
    <t>z toho: provozní prostředky</t>
  </si>
  <si>
    <t>Fond odměn</t>
  </si>
  <si>
    <t>Rezervní fond</t>
  </si>
  <si>
    <t>Investiční fond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</si>
  <si>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</si>
  <si>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</si>
  <si>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</si>
  <si>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</si>
  <si>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</si>
  <si>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</si>
  <si>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</si>
  <si>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</si>
  <si>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</si>
  <si>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</si>
  <si>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</si>
  <si>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</si>
  <si>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Průměrná mzda</t>
  </si>
  <si>
    <t>THP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</si>
  <si>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</si>
  <si>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</si>
  <si>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</si>
  <si>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</si>
  <si>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</si>
  <si>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</si>
  <si>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nárokový - příplatek za vedení, 13. a 14. plat, příplatky (přesčas, pohotovost, noční, víkendy, svátky, prostředí apod.)</t>
  </si>
  <si>
    <t>Nadtarif nenárokový - osobní ohodnocení, odměny</t>
  </si>
  <si>
    <t>SÚS Jihlava</t>
  </si>
  <si>
    <t>Skutečnost za rok 2004</t>
  </si>
  <si>
    <t>Návrh na rok 2005</t>
  </si>
  <si>
    <t>Rozdíl 2005 - 2004</t>
  </si>
  <si>
    <t>Účetní odpisy na rok 2005</t>
  </si>
  <si>
    <t>Oprávky k 1.1.2005</t>
  </si>
  <si>
    <t>Zůstatková cena k 31.12.2005</t>
  </si>
  <si>
    <t>Zůstatek účtu k 1.1.2004</t>
  </si>
  <si>
    <t>Účetní stav 2004</t>
  </si>
  <si>
    <t>Zůstatek účtu k 31.12.2004</t>
  </si>
  <si>
    <t>Plán 2005</t>
  </si>
  <si>
    <t>Stav k 1.1.2005</t>
  </si>
  <si>
    <t>Stav k 31.12.2005</t>
  </si>
  <si>
    <t>stav k 31.12.2004</t>
  </si>
  <si>
    <t>Rozdíl 05 - 04</t>
  </si>
  <si>
    <t>Index 05/04</t>
  </si>
  <si>
    <t>Odvod fin.prostředků na výstavbu garáži v Teči</t>
  </si>
  <si>
    <t>Nákladní auto Tatra - nosič nástaveb</t>
  </si>
  <si>
    <t>Sypačová nástavba</t>
  </si>
  <si>
    <t>Náhrada osobního auta</t>
  </si>
  <si>
    <t>Sekačkové nástavby</t>
  </si>
  <si>
    <t>Repasovaný nakladač</t>
  </si>
  <si>
    <t>Rekonstrukace vstupní části AB Jihlava</t>
  </si>
  <si>
    <t>Opravy a moderznizace</t>
  </si>
  <si>
    <t>Nerozdělený zisk, ztráta k 31.12.</t>
  </si>
  <si>
    <t>Rozdíl 2004 - 2003</t>
  </si>
  <si>
    <t>Index 2005/2004</t>
  </si>
  <si>
    <t>N - dodavatelsky</t>
  </si>
  <si>
    <t xml:space="preserve">N - na O a Ú dodavat.bez ZÚS </t>
  </si>
  <si>
    <t>PP - O a Ú dodavatelsky vč. ZÚS / PP (%)</t>
  </si>
  <si>
    <t>PP - O a Ú dodavatelsky bez ZÚS / PP (%)</t>
  </si>
  <si>
    <t>RK-09-2005-42, př. 2</t>
  </si>
  <si>
    <t>počet stran: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</si>
</sst>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11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horizontal="center" vertical="center"/>
      <protection/>
    </xf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 quotePrefix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3" fontId="2" fillId="3" borderId="21" xfId="0" applyNumberFormat="1" applyFont="1" applyFill="1" applyBorder="1" applyAlignment="1">
      <alignment vertical="center" wrapText="1"/>
    </xf>
    <xf numFmtId="10" fontId="2" fillId="3" borderId="22" xfId="0" applyNumberFormat="1" applyFont="1" applyFill="1" applyBorder="1" applyAlignment="1">
      <alignment vertical="center" wrapText="1"/>
    </xf>
    <xf numFmtId="10" fontId="2" fillId="3" borderId="23" xfId="0" applyNumberFormat="1" applyFont="1" applyFill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vertical="center" wrapText="1"/>
    </xf>
    <xf numFmtId="10" fontId="2" fillId="3" borderId="8" xfId="0" applyNumberFormat="1" applyFont="1" applyFill="1" applyBorder="1" applyAlignment="1">
      <alignment vertical="center" wrapText="1"/>
    </xf>
    <xf numFmtId="10" fontId="2" fillId="3" borderId="7" xfId="0" applyNumberFormat="1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3" fontId="2" fillId="3" borderId="25" xfId="0" applyNumberFormat="1" applyFont="1" applyFill="1" applyBorder="1" applyAlignment="1">
      <alignment vertical="center" wrapText="1"/>
    </xf>
    <xf numFmtId="10" fontId="2" fillId="3" borderId="26" xfId="0" applyNumberFormat="1" applyFont="1" applyFill="1" applyBorder="1" applyAlignment="1">
      <alignment vertical="center" wrapText="1"/>
    </xf>
    <xf numFmtId="10" fontId="2" fillId="3" borderId="27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3" borderId="18" xfId="0" applyNumberFormat="1" applyFont="1" applyFill="1" applyBorder="1" applyAlignment="1">
      <alignment vertical="center" wrapText="1"/>
    </xf>
    <xf numFmtId="10" fontId="2" fillId="3" borderId="20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3" fontId="2" fillId="3" borderId="28" xfId="0" applyNumberFormat="1" applyFont="1" applyFill="1" applyBorder="1" applyAlignment="1">
      <alignment vertical="center" wrapText="1"/>
    </xf>
    <xf numFmtId="10" fontId="2" fillId="3" borderId="29" xfId="0" applyNumberFormat="1" applyFont="1" applyFill="1" applyBorder="1" applyAlignment="1">
      <alignment vertical="center" wrapText="1"/>
    </xf>
    <xf numFmtId="10" fontId="2" fillId="3" borderId="30" xfId="0" applyNumberFormat="1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2" borderId="28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164" fontId="5" fillId="0" borderId="21" xfId="0" applyNumberFormat="1" applyFont="1" applyBorder="1" applyAlignment="1">
      <alignment vertical="center" wrapText="1"/>
    </xf>
    <xf numFmtId="164" fontId="5" fillId="0" borderId="39" xfId="0" applyNumberFormat="1" applyFont="1" applyBorder="1" applyAlignment="1">
      <alignment vertical="center" wrapText="1"/>
    </xf>
    <xf numFmtId="164" fontId="5" fillId="0" borderId="40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2" fillId="2" borderId="25" xfId="0" applyNumberFormat="1" applyFont="1" applyFill="1" applyBorder="1" applyAlignment="1">
      <alignment vertical="center" wrapText="1"/>
    </xf>
    <xf numFmtId="164" fontId="2" fillId="2" borderId="26" xfId="0" applyNumberFormat="1" applyFont="1" applyFill="1" applyBorder="1" applyAlignment="1">
      <alignment vertical="center" wrapText="1"/>
    </xf>
    <xf numFmtId="164" fontId="2" fillId="2" borderId="27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164" fontId="5" fillId="0" borderId="41" xfId="0" applyNumberFormat="1" applyFont="1" applyBorder="1" applyAlignment="1">
      <alignment vertical="center" wrapText="1"/>
    </xf>
    <xf numFmtId="164" fontId="5" fillId="0" borderId="23" xfId="0" applyNumberFormat="1" applyFont="1" applyBorder="1" applyAlignment="1">
      <alignment vertical="center" wrapText="1"/>
    </xf>
    <xf numFmtId="164" fontId="2" fillId="3" borderId="21" xfId="0" applyNumberFormat="1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164" fontId="2" fillId="2" borderId="42" xfId="0" applyNumberFormat="1" applyFont="1" applyFill="1" applyBorder="1" applyAlignment="1">
      <alignment vertical="center" wrapText="1"/>
    </xf>
    <xf numFmtId="164" fontId="2" fillId="3" borderId="25" xfId="0" applyNumberFormat="1" applyFont="1" applyFill="1" applyBorder="1" applyAlignment="1">
      <alignment vertical="center" wrapText="1"/>
    </xf>
    <xf numFmtId="164" fontId="5" fillId="0" borderId="19" xfId="0" applyNumberFormat="1" applyFont="1" applyBorder="1" applyAlignment="1">
      <alignment vertical="center" wrapText="1"/>
    </xf>
    <xf numFmtId="164" fontId="5" fillId="0" borderId="20" xfId="0" applyNumberFormat="1" applyFont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164" fontId="5" fillId="0" borderId="41" xfId="0" applyNumberFormat="1" applyFont="1" applyFill="1" applyBorder="1" applyAlignment="1">
      <alignment vertical="center" wrapText="1"/>
    </xf>
    <xf numFmtId="164" fontId="5" fillId="0" borderId="39" xfId="0" applyNumberFormat="1" applyFont="1" applyFill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164" fontId="2" fillId="3" borderId="28" xfId="0" applyNumberFormat="1" applyFont="1" applyFill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0" fontId="2" fillId="2" borderId="43" xfId="19" applyFont="1" applyFill="1" applyBorder="1" applyAlignment="1">
      <alignment horizontal="center" vertical="center"/>
      <protection/>
    </xf>
    <xf numFmtId="3" fontId="2" fillId="0" borderId="28" xfId="19" applyNumberFormat="1" applyFont="1" applyBorder="1" applyAlignment="1">
      <alignment horizontal="center" vertical="center"/>
      <protection/>
    </xf>
    <xf numFmtId="3" fontId="2" fillId="0" borderId="44" xfId="19" applyNumberFormat="1" applyFont="1" applyBorder="1" applyAlignment="1">
      <alignment horizontal="right" vertical="center"/>
      <protection/>
    </xf>
    <xf numFmtId="3" fontId="2" fillId="0" borderId="45" xfId="19" applyNumberFormat="1" applyFont="1" applyBorder="1" applyAlignment="1">
      <alignment horizontal="right" vertical="center"/>
      <protection/>
    </xf>
    <xf numFmtId="3" fontId="2" fillId="0" borderId="0" xfId="19" applyNumberFormat="1" applyFont="1" applyBorder="1" applyAlignment="1">
      <alignment horizontal="center" vertical="center"/>
      <protection/>
    </xf>
    <xf numFmtId="3" fontId="2" fillId="0" borderId="0" xfId="19" applyNumberFormat="1" applyFont="1" applyBorder="1" applyAlignment="1">
      <alignment horizontal="right" vertical="center"/>
      <protection/>
    </xf>
    <xf numFmtId="0" fontId="8" fillId="2" borderId="4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/>
    </xf>
    <xf numFmtId="3" fontId="2" fillId="0" borderId="41" xfId="0" applyNumberFormat="1" applyFont="1" applyBorder="1" applyAlignment="1" quotePrefix="1">
      <alignment horizontal="center"/>
    </xf>
    <xf numFmtId="3" fontId="2" fillId="0" borderId="39" xfId="0" applyNumberFormat="1" applyFont="1" applyBorder="1" applyAlignment="1" quotePrefix="1">
      <alignment horizontal="center"/>
    </xf>
    <xf numFmtId="3" fontId="2" fillId="0" borderId="20" xfId="0" applyNumberFormat="1" applyFont="1" applyBorder="1" applyAlignment="1" quotePrefix="1">
      <alignment horizontal="center"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 quotePrefix="1">
      <alignment horizontal="center"/>
    </xf>
    <xf numFmtId="0" fontId="8" fillId="0" borderId="49" xfId="0" applyFont="1" applyBorder="1" applyAlignment="1">
      <alignment/>
    </xf>
    <xf numFmtId="3" fontId="2" fillId="0" borderId="50" xfId="0" applyNumberFormat="1" applyFont="1" applyBorder="1" applyAlignment="1" quotePrefix="1">
      <alignment horizontal="center"/>
    </xf>
    <xf numFmtId="3" fontId="2" fillId="0" borderId="4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41" xfId="0" applyNumberFormat="1" applyFont="1" applyBorder="1" applyAlignment="1" quotePrefix="1">
      <alignment/>
    </xf>
    <xf numFmtId="3" fontId="2" fillId="0" borderId="39" xfId="0" applyNumberFormat="1" applyFont="1" applyBorder="1" applyAlignment="1" quotePrefix="1">
      <alignment/>
    </xf>
    <xf numFmtId="3" fontId="2" fillId="0" borderId="23" xfId="0" applyNumberFormat="1" applyFont="1" applyBorder="1" applyAlignment="1">
      <alignment/>
    </xf>
    <xf numFmtId="3" fontId="2" fillId="0" borderId="41" xfId="0" applyNumberFormat="1" applyFont="1" applyBorder="1" applyAlignment="1" quotePrefix="1">
      <alignment horizontal="right"/>
    </xf>
    <xf numFmtId="3" fontId="2" fillId="0" borderId="39" xfId="0" applyNumberFormat="1" applyFont="1" applyBorder="1" applyAlignment="1" quotePrefix="1">
      <alignment horizontal="right"/>
    </xf>
    <xf numFmtId="0" fontId="8" fillId="0" borderId="51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2" borderId="39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52" xfId="0" applyFont="1" applyBorder="1" applyAlignment="1">
      <alignment/>
    </xf>
    <xf numFmtId="0" fontId="5" fillId="2" borderId="39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4" fontId="5" fillId="2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0" xfId="0" applyNumberFormat="1" applyFont="1" applyBorder="1" applyAlignment="1" quotePrefix="1">
      <alignment/>
    </xf>
    <xf numFmtId="3" fontId="2" fillId="0" borderId="60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40" xfId="0" applyNumberFormat="1" applyFont="1" applyBorder="1" applyAlignment="1">
      <alignment horizontal="center"/>
    </xf>
    <xf numFmtId="164" fontId="2" fillId="2" borderId="62" xfId="0" applyNumberFormat="1" applyFont="1" applyFill="1" applyBorder="1" applyAlignment="1">
      <alignment vertical="center" wrapText="1"/>
    </xf>
    <xf numFmtId="164" fontId="2" fillId="2" borderId="63" xfId="0" applyNumberFormat="1" applyFont="1" applyFill="1" applyBorder="1" applyAlignment="1">
      <alignment vertical="center" wrapText="1"/>
    </xf>
    <xf numFmtId="164" fontId="2" fillId="2" borderId="64" xfId="0" applyNumberFormat="1" applyFont="1" applyFill="1" applyBorder="1" applyAlignment="1">
      <alignment vertical="center" wrapText="1"/>
    </xf>
    <xf numFmtId="0" fontId="2" fillId="2" borderId="61" xfId="19" applyFont="1" applyFill="1" applyBorder="1" applyAlignment="1">
      <alignment horizontal="center" vertical="center"/>
      <protection/>
    </xf>
    <xf numFmtId="3" fontId="2" fillId="0" borderId="29" xfId="19" applyNumberFormat="1" applyFont="1" applyBorder="1" applyAlignment="1">
      <alignment horizontal="right" vertical="center"/>
      <protection/>
    </xf>
    <xf numFmtId="3" fontId="2" fillId="0" borderId="65" xfId="19" applyNumberFormat="1" applyFont="1" applyBorder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8" fillId="2" borderId="66" xfId="19" applyFont="1" applyFill="1" applyBorder="1" applyAlignment="1">
      <alignment horizontal="center" vertical="center" wrapText="1"/>
      <protection/>
    </xf>
    <xf numFmtId="0" fontId="6" fillId="0" borderId="6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9" fillId="2" borderId="68" xfId="19" applyFont="1" applyFill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2" fillId="2" borderId="22" xfId="19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73" xfId="0" applyFont="1" applyBorder="1" applyAlignment="1">
      <alignment/>
    </xf>
    <xf numFmtId="0" fontId="9" fillId="0" borderId="48" xfId="0" applyFont="1" applyBorder="1" applyAlignment="1">
      <alignment/>
    </xf>
    <xf numFmtId="0" fontId="9" fillId="2" borderId="74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3" fontId="2" fillId="2" borderId="6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9" fillId="2" borderId="66" xfId="0" applyFont="1" applyFill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8" fillId="2" borderId="66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2" fillId="2" borderId="32" xfId="19" applyFont="1" applyFill="1" applyBorder="1" applyAlignment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75" xfId="19" applyFont="1" applyFill="1" applyBorder="1" applyAlignment="1">
      <alignment horizontal="center" vertical="center" wrapText="1"/>
      <protection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2" borderId="76" xfId="19" applyFont="1" applyFill="1" applyBorder="1" applyAlignment="1">
      <alignment horizontal="center" vertical="center"/>
      <protection/>
    </xf>
    <xf numFmtId="0" fontId="3" fillId="0" borderId="45" xfId="0" applyFont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164" fontId="2" fillId="2" borderId="45" xfId="0" applyNumberFormat="1" applyFont="1" applyFill="1" applyBorder="1" applyAlignment="1">
      <alignment vertical="center"/>
    </xf>
    <xf numFmtId="164" fontId="2" fillId="2" borderId="72" xfId="0" applyNumberFormat="1" applyFont="1" applyFill="1" applyBorder="1" applyAlignment="1">
      <alignment vertical="center"/>
    </xf>
    <xf numFmtId="3" fontId="2" fillId="0" borderId="28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1" xfId="0" applyBorder="1" applyAlignment="1">
      <alignment horizontal="left"/>
    </xf>
    <xf numFmtId="164" fontId="2" fillId="0" borderId="44" xfId="0" applyNumberFormat="1" applyFont="1" applyBorder="1" applyAlignment="1">
      <alignment horizontal="right"/>
    </xf>
    <xf numFmtId="164" fontId="9" fillId="0" borderId="44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3" fontId="2" fillId="0" borderId="52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164" fontId="2" fillId="0" borderId="43" xfId="0" applyNumberFormat="1" applyFont="1" applyBorder="1" applyAlignment="1">
      <alignment horizontal="right"/>
    </xf>
    <xf numFmtId="164" fontId="0" fillId="0" borderId="43" xfId="0" applyNumberFormat="1" applyBorder="1" applyAlignment="1">
      <alignment/>
    </xf>
    <xf numFmtId="164" fontId="0" fillId="0" borderId="53" xfId="0" applyNumberFormat="1" applyBorder="1" applyAlignment="1">
      <alignment/>
    </xf>
    <xf numFmtId="3" fontId="2" fillId="0" borderId="41" xfId="0" applyNumberFormat="1" applyFont="1" applyBorder="1" applyAlignment="1">
      <alignment horizontal="left"/>
    </xf>
    <xf numFmtId="0" fontId="0" fillId="0" borderId="39" xfId="0" applyBorder="1" applyAlignment="1">
      <alignment horizontal="left"/>
    </xf>
    <xf numFmtId="164" fontId="2" fillId="0" borderId="39" xfId="0" applyNumberFormat="1" applyFont="1" applyBorder="1" applyAlignment="1">
      <alignment horizontal="right"/>
    </xf>
    <xf numFmtId="164" fontId="9" fillId="0" borderId="39" xfId="0" applyNumberFormat="1" applyFont="1" applyBorder="1" applyAlignment="1">
      <alignment/>
    </xf>
    <xf numFmtId="164" fontId="9" fillId="0" borderId="22" xfId="0" applyNumberFormat="1" applyFon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2" fillId="0" borderId="39" xfId="0" applyNumberFormat="1" applyFont="1" applyFill="1" applyBorder="1" applyAlignment="1">
      <alignment horizontal="right"/>
    </xf>
    <xf numFmtId="164" fontId="9" fillId="0" borderId="39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164" fontId="2" fillId="0" borderId="16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3" fontId="2" fillId="0" borderId="32" xfId="0" applyNumberFormat="1" applyFont="1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33" xfId="0" applyBorder="1" applyAlignment="1">
      <alignment horizontal="left"/>
    </xf>
    <xf numFmtId="164" fontId="2" fillId="0" borderId="68" xfId="0" applyNumberFormat="1" applyFont="1" applyBorder="1" applyAlignment="1">
      <alignment horizontal="right"/>
    </xf>
    <xf numFmtId="164" fontId="0" fillId="0" borderId="69" xfId="0" applyNumberFormat="1" applyBorder="1" applyAlignment="1">
      <alignment/>
    </xf>
    <xf numFmtId="164" fontId="0" fillId="0" borderId="71" xfId="0" applyNumberFormat="1" applyBorder="1" applyAlignment="1">
      <alignment/>
    </xf>
    <xf numFmtId="3" fontId="8" fillId="2" borderId="32" xfId="0" applyNumberFormat="1" applyFont="1" applyFill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4" fontId="3" fillId="0" borderId="39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4" fontId="3" fillId="0" borderId="78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64" fontId="2" fillId="2" borderId="29" xfId="0" applyNumberFormat="1" applyFont="1" applyFill="1" applyBorder="1" applyAlignment="1">
      <alignment horizontal="right" vertical="center"/>
    </xf>
    <xf numFmtId="164" fontId="0" fillId="0" borderId="45" xfId="0" applyNumberFormat="1" applyBorder="1" applyAlignment="1">
      <alignment vertical="center"/>
    </xf>
    <xf numFmtId="164" fontId="0" fillId="0" borderId="72" xfId="0" applyNumberFormat="1" applyBorder="1" applyAlignment="1">
      <alignment vertical="center"/>
    </xf>
    <xf numFmtId="3" fontId="5" fillId="0" borderId="9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5" fillId="0" borderId="6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5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3" fontId="5" fillId="0" borderId="41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5" fillId="0" borderId="70" xfId="0" applyNumberFormat="1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3" fontId="5" fillId="0" borderId="41" xfId="0" applyNumberFormat="1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3" fontId="5" fillId="0" borderId="39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23" xfId="0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5" fillId="0" borderId="39" xfId="0" applyNumberFormat="1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70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45" xfId="0" applyFont="1" applyFill="1" applyBorder="1" applyAlignment="1">
      <alignment wrapText="1"/>
    </xf>
    <xf numFmtId="0" fontId="3" fillId="0" borderId="45" xfId="0" applyFont="1" applyBorder="1" applyAlignment="1">
      <alignment/>
    </xf>
    <xf numFmtId="3" fontId="9" fillId="2" borderId="32" xfId="0" applyNumberFormat="1" applyFont="1" applyFill="1" applyBorder="1" applyAlignment="1">
      <alignment horizontal="left" vertical="center"/>
    </xf>
    <xf numFmtId="3" fontId="9" fillId="2" borderId="69" xfId="0" applyNumberFormat="1" applyFont="1" applyFill="1" applyBorder="1" applyAlignment="1">
      <alignment horizontal="left" vertical="center"/>
    </xf>
    <xf numFmtId="3" fontId="9" fillId="2" borderId="33" xfId="0" applyNumberFormat="1" applyFont="1" applyFill="1" applyBorder="1" applyAlignment="1">
      <alignment horizontal="left" vertical="center"/>
    </xf>
    <xf numFmtId="3" fontId="9" fillId="2" borderId="34" xfId="0" applyNumberFormat="1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left" vertical="center"/>
    </xf>
    <xf numFmtId="3" fontId="9" fillId="2" borderId="35" xfId="0" applyNumberFormat="1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63" xfId="0" applyBorder="1" applyAlignment="1">
      <alignment/>
    </xf>
    <xf numFmtId="0" fontId="2" fillId="2" borderId="7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0" borderId="80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 Odpisový plán na rok 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workbookViewId="0" topLeftCell="D1">
      <selection activeCell="N2" sqref="N2"/>
    </sheetView>
  </sheetViews>
  <sheetFormatPr defaultColWidth="9.140625" defaultRowHeight="12.75"/>
  <cols>
    <col min="1" max="1" width="26.00390625" style="3" customWidth="1"/>
    <col min="2" max="2" width="8.7109375" style="53" customWidth="1"/>
    <col min="3" max="3" width="9.28125" style="53" customWidth="1"/>
    <col min="4" max="4" width="8.421875" style="53" customWidth="1"/>
    <col min="5" max="5" width="10.7109375" style="53" customWidth="1"/>
    <col min="6" max="6" width="8.140625" style="53" customWidth="1"/>
    <col min="7" max="7" width="9.421875" style="53" customWidth="1"/>
    <col min="8" max="8" width="7.8515625" style="53" customWidth="1"/>
    <col min="9" max="9" width="10.140625" style="3" customWidth="1"/>
    <col min="10" max="11" width="8.7109375" style="3" customWidth="1"/>
    <col min="12" max="12" width="8.00390625" style="3" customWidth="1"/>
    <col min="13" max="13" width="10.7109375" style="3" customWidth="1"/>
    <col min="14" max="14" width="7.57421875" style="3" customWidth="1"/>
    <col min="15" max="16" width="9.140625" style="3" customWidth="1"/>
  </cols>
  <sheetData>
    <row r="1" ht="12.75">
      <c r="N1" s="190" t="s">
        <v>132</v>
      </c>
    </row>
    <row r="2" ht="13.5" thickBot="1">
      <c r="N2" s="190" t="s">
        <v>133</v>
      </c>
    </row>
    <row r="3" spans="1:8" ht="7.5" customHeight="1" hidden="1" thickBot="1">
      <c r="A3" s="1"/>
      <c r="B3" s="2"/>
      <c r="C3" s="2"/>
      <c r="D3" s="2"/>
      <c r="E3" s="2"/>
      <c r="F3" s="2"/>
      <c r="G3" s="2"/>
      <c r="H3" s="2"/>
    </row>
    <row r="4" spans="1:14" ht="24" customHeight="1" thickBot="1">
      <c r="A4" s="373" t="s">
        <v>0</v>
      </c>
      <c r="B4" s="376" t="s">
        <v>101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12.75">
      <c r="A5" s="374"/>
      <c r="B5" s="4" t="s">
        <v>1</v>
      </c>
      <c r="C5" s="5"/>
      <c r="D5" s="6"/>
      <c r="E5" s="4" t="s">
        <v>102</v>
      </c>
      <c r="F5" s="5"/>
      <c r="G5" s="6"/>
      <c r="H5" s="209" t="s">
        <v>126</v>
      </c>
      <c r="I5" s="379"/>
      <c r="J5" s="5" t="s">
        <v>103</v>
      </c>
      <c r="K5" s="7"/>
      <c r="L5" s="6"/>
      <c r="M5" s="209" t="s">
        <v>104</v>
      </c>
      <c r="N5" s="380"/>
    </row>
    <row r="6" spans="1:14" ht="12.75">
      <c r="A6" s="374"/>
      <c r="B6" s="8" t="s">
        <v>2</v>
      </c>
      <c r="C6" s="9" t="s">
        <v>3</v>
      </c>
      <c r="D6" s="10" t="s">
        <v>4</v>
      </c>
      <c r="E6" s="8" t="s">
        <v>2</v>
      </c>
      <c r="F6" s="9" t="s">
        <v>3</v>
      </c>
      <c r="G6" s="10" t="s">
        <v>4</v>
      </c>
      <c r="H6" s="11" t="s">
        <v>4</v>
      </c>
      <c r="I6" s="11" t="s">
        <v>5</v>
      </c>
      <c r="J6" s="12" t="s">
        <v>2</v>
      </c>
      <c r="K6" s="9" t="s">
        <v>3</v>
      </c>
      <c r="L6" s="10" t="s">
        <v>4</v>
      </c>
      <c r="M6" s="11" t="s">
        <v>4</v>
      </c>
      <c r="N6" s="10" t="s">
        <v>5</v>
      </c>
    </row>
    <row r="7" spans="1:14" ht="13.5" thickBot="1">
      <c r="A7" s="375"/>
      <c r="B7" s="13" t="s">
        <v>6</v>
      </c>
      <c r="C7" s="14" t="s">
        <v>6</v>
      </c>
      <c r="D7" s="15"/>
      <c r="E7" s="13" t="s">
        <v>6</v>
      </c>
      <c r="F7" s="14" t="s">
        <v>6</v>
      </c>
      <c r="G7" s="15"/>
      <c r="H7" s="16" t="s">
        <v>7</v>
      </c>
      <c r="I7" s="17" t="s">
        <v>8</v>
      </c>
      <c r="J7" s="18" t="s">
        <v>6</v>
      </c>
      <c r="K7" s="14" t="s">
        <v>6</v>
      </c>
      <c r="L7" s="15"/>
      <c r="M7" s="16" t="s">
        <v>7</v>
      </c>
      <c r="N7" s="15" t="s">
        <v>8</v>
      </c>
    </row>
    <row r="8" spans="1:14" ht="13.5" customHeight="1" thickTop="1">
      <c r="A8" s="19" t="s">
        <v>9</v>
      </c>
      <c r="B8" s="20"/>
      <c r="C8" s="21"/>
      <c r="D8" s="22"/>
      <c r="E8" s="20"/>
      <c r="F8" s="21"/>
      <c r="G8" s="22"/>
      <c r="H8" s="23"/>
      <c r="I8" s="24"/>
      <c r="J8" s="25"/>
      <c r="K8" s="21"/>
      <c r="L8" s="26"/>
      <c r="M8" s="23"/>
      <c r="N8" s="27"/>
    </row>
    <row r="9" spans="1:14" ht="13.5" customHeight="1">
      <c r="A9" s="28" t="s">
        <v>10</v>
      </c>
      <c r="B9" s="82"/>
      <c r="C9" s="83">
        <v>4892</v>
      </c>
      <c r="D9" s="84">
        <f>SUM(B9:C9)</f>
        <v>4892</v>
      </c>
      <c r="E9" s="82"/>
      <c r="F9" s="83">
        <v>8097</v>
      </c>
      <c r="G9" s="84">
        <f>SUM(E9:F9)</f>
        <v>8097</v>
      </c>
      <c r="H9" s="29">
        <f>+G9-D9</f>
        <v>3205</v>
      </c>
      <c r="I9" s="30">
        <f>+G9/D9</f>
        <v>1.6551512673753066</v>
      </c>
      <c r="J9" s="93"/>
      <c r="K9" s="83">
        <v>5000</v>
      </c>
      <c r="L9" s="94">
        <f>SUM(J9:K9)</f>
        <v>5000</v>
      </c>
      <c r="M9" s="95">
        <f>+L9-G9</f>
        <v>-3097</v>
      </c>
      <c r="N9" s="31">
        <f>+L9/G9</f>
        <v>0.6175126590095097</v>
      </c>
    </row>
    <row r="10" spans="1:14" ht="13.5" customHeight="1">
      <c r="A10" s="28" t="s">
        <v>11</v>
      </c>
      <c r="B10" s="82"/>
      <c r="C10" s="83"/>
      <c r="D10" s="84">
        <f aca="true" t="shared" si="0" ref="D10:D16">SUM(B10:C10)</f>
        <v>0</v>
      </c>
      <c r="E10" s="82"/>
      <c r="F10" s="83"/>
      <c r="G10" s="84">
        <f aca="true" t="shared" si="1" ref="G10:G16">SUM(E10:F10)</f>
        <v>0</v>
      </c>
      <c r="H10" s="29">
        <f aca="true" t="shared" si="2" ref="H10:H36">+G10-D10</f>
        <v>0</v>
      </c>
      <c r="I10" s="30" t="e">
        <f aca="true" t="shared" si="3" ref="I10:I36">+G10/D10</f>
        <v>#DIV/0!</v>
      </c>
      <c r="J10" s="93"/>
      <c r="K10" s="83"/>
      <c r="L10" s="94">
        <f aca="true" t="shared" si="4" ref="L10:L16">SUM(J10:K10)</f>
        <v>0</v>
      </c>
      <c r="M10" s="95">
        <f aca="true" t="shared" si="5" ref="M10:M36">+L10-G10</f>
        <v>0</v>
      </c>
      <c r="N10" s="31" t="e">
        <f aca="true" t="shared" si="6" ref="N10:N36">+L10/G10</f>
        <v>#DIV/0!</v>
      </c>
    </row>
    <row r="11" spans="1:14" ht="13.5" customHeight="1">
      <c r="A11" s="28" t="s">
        <v>12</v>
      </c>
      <c r="B11" s="82">
        <v>2545</v>
      </c>
      <c r="C11" s="83"/>
      <c r="D11" s="84">
        <f t="shared" si="0"/>
        <v>2545</v>
      </c>
      <c r="E11" s="82">
        <v>2334</v>
      </c>
      <c r="F11" s="83"/>
      <c r="G11" s="84">
        <f t="shared" si="1"/>
        <v>2334</v>
      </c>
      <c r="H11" s="29">
        <f t="shared" si="2"/>
        <v>-211</v>
      </c>
      <c r="I11" s="30">
        <f t="shared" si="3"/>
        <v>0.9170923379174852</v>
      </c>
      <c r="J11" s="93">
        <v>2400</v>
      </c>
      <c r="K11" s="83"/>
      <c r="L11" s="94">
        <f t="shared" si="4"/>
        <v>2400</v>
      </c>
      <c r="M11" s="95">
        <f t="shared" si="5"/>
        <v>66</v>
      </c>
      <c r="N11" s="31">
        <f t="shared" si="6"/>
        <v>1.0282776349614395</v>
      </c>
    </row>
    <row r="12" spans="1:14" ht="13.5" customHeight="1">
      <c r="A12" s="28" t="s">
        <v>13</v>
      </c>
      <c r="B12" s="82">
        <v>2794</v>
      </c>
      <c r="C12" s="83"/>
      <c r="D12" s="84">
        <f t="shared" si="0"/>
        <v>2794</v>
      </c>
      <c r="E12" s="82">
        <v>3933</v>
      </c>
      <c r="F12" s="83"/>
      <c r="G12" s="84">
        <f t="shared" si="1"/>
        <v>3933</v>
      </c>
      <c r="H12" s="29">
        <f t="shared" si="2"/>
        <v>1139</v>
      </c>
      <c r="I12" s="30">
        <f t="shared" si="3"/>
        <v>1.4076592698639943</v>
      </c>
      <c r="J12" s="93">
        <v>2500</v>
      </c>
      <c r="K12" s="83"/>
      <c r="L12" s="94">
        <f t="shared" si="4"/>
        <v>2500</v>
      </c>
      <c r="M12" s="95">
        <f t="shared" si="5"/>
        <v>-1433</v>
      </c>
      <c r="N12" s="31">
        <f t="shared" si="6"/>
        <v>0.6356470887363336</v>
      </c>
    </row>
    <row r="13" spans="1:14" ht="13.5" customHeight="1">
      <c r="A13" s="32" t="s">
        <v>14</v>
      </c>
      <c r="B13" s="82">
        <v>547</v>
      </c>
      <c r="C13" s="83"/>
      <c r="D13" s="84">
        <f t="shared" si="0"/>
        <v>547</v>
      </c>
      <c r="E13" s="82">
        <v>1334</v>
      </c>
      <c r="F13" s="83"/>
      <c r="G13" s="84">
        <f t="shared" si="1"/>
        <v>1334</v>
      </c>
      <c r="H13" s="29">
        <f t="shared" si="2"/>
        <v>787</v>
      </c>
      <c r="I13" s="30">
        <f t="shared" si="3"/>
        <v>2.4387568555758685</v>
      </c>
      <c r="J13" s="93"/>
      <c r="K13" s="83"/>
      <c r="L13" s="94">
        <f t="shared" si="4"/>
        <v>0</v>
      </c>
      <c r="M13" s="95">
        <f t="shared" si="5"/>
        <v>-1334</v>
      </c>
      <c r="N13" s="31">
        <f t="shared" si="6"/>
        <v>0</v>
      </c>
    </row>
    <row r="14" spans="1:14" ht="13.5" customHeight="1">
      <c r="A14" s="32" t="s">
        <v>15</v>
      </c>
      <c r="B14" s="82">
        <v>1368</v>
      </c>
      <c r="C14" s="83"/>
      <c r="D14" s="84">
        <f t="shared" si="0"/>
        <v>1368</v>
      </c>
      <c r="E14" s="82">
        <v>225</v>
      </c>
      <c r="F14" s="83"/>
      <c r="G14" s="84">
        <f t="shared" si="1"/>
        <v>225</v>
      </c>
      <c r="H14" s="29">
        <f t="shared" si="2"/>
        <v>-1143</v>
      </c>
      <c r="I14" s="30">
        <f t="shared" si="3"/>
        <v>0.16447368421052633</v>
      </c>
      <c r="J14" s="93">
        <v>200</v>
      </c>
      <c r="K14" s="83"/>
      <c r="L14" s="94">
        <f t="shared" si="4"/>
        <v>200</v>
      </c>
      <c r="M14" s="95">
        <f t="shared" si="5"/>
        <v>-25</v>
      </c>
      <c r="N14" s="31">
        <f t="shared" si="6"/>
        <v>0.8888888888888888</v>
      </c>
    </row>
    <row r="15" spans="1:14" ht="13.5" customHeight="1">
      <c r="A15" s="32" t="s">
        <v>16</v>
      </c>
      <c r="B15" s="82">
        <v>180</v>
      </c>
      <c r="C15" s="83"/>
      <c r="D15" s="84">
        <f t="shared" si="0"/>
        <v>180</v>
      </c>
      <c r="E15" s="82"/>
      <c r="F15" s="83"/>
      <c r="G15" s="84">
        <f t="shared" si="1"/>
        <v>0</v>
      </c>
      <c r="H15" s="29">
        <f t="shared" si="2"/>
        <v>-180</v>
      </c>
      <c r="I15" s="30">
        <f t="shared" si="3"/>
        <v>0</v>
      </c>
      <c r="J15" s="93"/>
      <c r="K15" s="83"/>
      <c r="L15" s="94">
        <f t="shared" si="4"/>
        <v>0</v>
      </c>
      <c r="M15" s="95">
        <f t="shared" si="5"/>
        <v>0</v>
      </c>
      <c r="N15" s="31" t="e">
        <f t="shared" si="6"/>
        <v>#DIV/0!</v>
      </c>
    </row>
    <row r="16" spans="1:14" ht="13.5" customHeight="1" thickBot="1">
      <c r="A16" s="33" t="s">
        <v>17</v>
      </c>
      <c r="B16" s="85">
        <v>114982</v>
      </c>
      <c r="C16" s="86"/>
      <c r="D16" s="84">
        <f t="shared" si="0"/>
        <v>114982</v>
      </c>
      <c r="E16" s="85">
        <v>117422</v>
      </c>
      <c r="F16" s="86"/>
      <c r="G16" s="84">
        <f t="shared" si="1"/>
        <v>117422</v>
      </c>
      <c r="H16" s="34">
        <f t="shared" si="2"/>
        <v>2440</v>
      </c>
      <c r="I16" s="35">
        <f t="shared" si="3"/>
        <v>1.021220712807222</v>
      </c>
      <c r="J16" s="107">
        <v>106775</v>
      </c>
      <c r="K16" s="106"/>
      <c r="L16" s="94">
        <f t="shared" si="4"/>
        <v>106775</v>
      </c>
      <c r="M16" s="96">
        <f t="shared" si="5"/>
        <v>-10647</v>
      </c>
      <c r="N16" s="36">
        <f t="shared" si="6"/>
        <v>0.909327042632556</v>
      </c>
    </row>
    <row r="17" spans="1:14" ht="13.5" customHeight="1" thickBot="1">
      <c r="A17" s="37" t="s">
        <v>18</v>
      </c>
      <c r="B17" s="87">
        <f aca="true" t="shared" si="7" ref="B17:G17">SUM(B8+B9+B10+B11+B12+B14+B16)</f>
        <v>121689</v>
      </c>
      <c r="C17" s="88">
        <f t="shared" si="7"/>
        <v>4892</v>
      </c>
      <c r="D17" s="89">
        <f t="shared" si="7"/>
        <v>126581</v>
      </c>
      <c r="E17" s="87">
        <f t="shared" si="7"/>
        <v>123914</v>
      </c>
      <c r="F17" s="88">
        <f t="shared" si="7"/>
        <v>8097</v>
      </c>
      <c r="G17" s="89">
        <f t="shared" si="7"/>
        <v>132011</v>
      </c>
      <c r="H17" s="38">
        <f t="shared" si="2"/>
        <v>5430</v>
      </c>
      <c r="I17" s="39">
        <f t="shared" si="3"/>
        <v>1.042897433264076</v>
      </c>
      <c r="J17" s="97">
        <f>SUM(J8+J9+J10+J11+J12+J14+J16)</f>
        <v>111875</v>
      </c>
      <c r="K17" s="88">
        <f>SUM(K8+K9+K10+K11+K12+K14+K16)</f>
        <v>5000</v>
      </c>
      <c r="L17" s="89">
        <f>SUM(L8+L9+L10+L11+L12+L14+L16)</f>
        <v>116875</v>
      </c>
      <c r="M17" s="98">
        <f t="shared" si="5"/>
        <v>-15136</v>
      </c>
      <c r="N17" s="40">
        <f t="shared" si="6"/>
        <v>0.8853428880926589</v>
      </c>
    </row>
    <row r="18" spans="1:14" ht="13.5" customHeight="1">
      <c r="A18" s="41" t="s">
        <v>19</v>
      </c>
      <c r="B18" s="90">
        <v>26392</v>
      </c>
      <c r="C18" s="91">
        <v>2384</v>
      </c>
      <c r="D18" s="84">
        <f aca="true" t="shared" si="8" ref="D18:D35">SUM(B18:C18)</f>
        <v>28776</v>
      </c>
      <c r="E18" s="90">
        <v>34297</v>
      </c>
      <c r="F18" s="91">
        <v>4107</v>
      </c>
      <c r="G18" s="92">
        <f>SUM(E18:F18)</f>
        <v>38404</v>
      </c>
      <c r="H18" s="23">
        <f t="shared" si="2"/>
        <v>9628</v>
      </c>
      <c r="I18" s="42">
        <f t="shared" si="3"/>
        <v>1.3345843758687796</v>
      </c>
      <c r="J18" s="99">
        <v>28794</v>
      </c>
      <c r="K18" s="91">
        <v>2000</v>
      </c>
      <c r="L18" s="100">
        <f>SUM(J18:K18)</f>
        <v>30794</v>
      </c>
      <c r="M18" s="101">
        <f t="shared" si="5"/>
        <v>-7610</v>
      </c>
      <c r="N18" s="43">
        <f t="shared" si="6"/>
        <v>0.8018435579627122</v>
      </c>
    </row>
    <row r="19" spans="1:14" ht="13.5" customHeight="1">
      <c r="A19" s="44" t="s">
        <v>20</v>
      </c>
      <c r="B19" s="90">
        <v>525</v>
      </c>
      <c r="C19" s="91">
        <v>16</v>
      </c>
      <c r="D19" s="84">
        <f t="shared" si="8"/>
        <v>541</v>
      </c>
      <c r="E19" s="90">
        <v>799</v>
      </c>
      <c r="F19" s="91">
        <v>39</v>
      </c>
      <c r="G19" s="92">
        <f aca="true" t="shared" si="9" ref="G19:G35">SUM(E19:F19)</f>
        <v>838</v>
      </c>
      <c r="H19" s="29">
        <f t="shared" si="2"/>
        <v>297</v>
      </c>
      <c r="I19" s="30">
        <f t="shared" si="3"/>
        <v>1.5489833641404807</v>
      </c>
      <c r="J19" s="99">
        <v>650</v>
      </c>
      <c r="K19" s="91">
        <v>40</v>
      </c>
      <c r="L19" s="100">
        <f aca="true" t="shared" si="10" ref="L19:L35">SUM(J19:K19)</f>
        <v>690</v>
      </c>
      <c r="M19" s="95">
        <f t="shared" si="5"/>
        <v>-148</v>
      </c>
      <c r="N19" s="31">
        <f t="shared" si="6"/>
        <v>0.8233890214797136</v>
      </c>
    </row>
    <row r="20" spans="1:14" ht="13.5" customHeight="1">
      <c r="A20" s="28" t="s">
        <v>21</v>
      </c>
      <c r="B20" s="82">
        <v>1692</v>
      </c>
      <c r="C20" s="83">
        <v>74</v>
      </c>
      <c r="D20" s="84">
        <f t="shared" si="8"/>
        <v>1766</v>
      </c>
      <c r="E20" s="82">
        <v>1676</v>
      </c>
      <c r="F20" s="83">
        <v>105</v>
      </c>
      <c r="G20" s="92">
        <f t="shared" si="9"/>
        <v>1781</v>
      </c>
      <c r="H20" s="29">
        <f t="shared" si="2"/>
        <v>15</v>
      </c>
      <c r="I20" s="30">
        <f t="shared" si="3"/>
        <v>1.0084937712344282</v>
      </c>
      <c r="J20" s="93">
        <v>1500</v>
      </c>
      <c r="K20" s="83">
        <v>90</v>
      </c>
      <c r="L20" s="100">
        <f t="shared" si="10"/>
        <v>1590</v>
      </c>
      <c r="M20" s="95">
        <f t="shared" si="5"/>
        <v>-191</v>
      </c>
      <c r="N20" s="31">
        <f t="shared" si="6"/>
        <v>0.892756878158338</v>
      </c>
    </row>
    <row r="21" spans="1:14" ht="13.5" customHeight="1">
      <c r="A21" s="32" t="s">
        <v>22</v>
      </c>
      <c r="B21" s="82"/>
      <c r="C21" s="83"/>
      <c r="D21" s="84">
        <f t="shared" si="8"/>
        <v>0</v>
      </c>
      <c r="E21" s="82"/>
      <c r="F21" s="83"/>
      <c r="G21" s="92">
        <f t="shared" si="9"/>
        <v>0</v>
      </c>
      <c r="H21" s="29">
        <f t="shared" si="2"/>
        <v>0</v>
      </c>
      <c r="I21" s="30" t="e">
        <f t="shared" si="3"/>
        <v>#DIV/0!</v>
      </c>
      <c r="J21" s="93"/>
      <c r="K21" s="83"/>
      <c r="L21" s="100">
        <f t="shared" si="10"/>
        <v>0</v>
      </c>
      <c r="M21" s="95">
        <f t="shared" si="5"/>
        <v>0</v>
      </c>
      <c r="N21" s="31" t="e">
        <f t="shared" si="6"/>
        <v>#DIV/0!</v>
      </c>
    </row>
    <row r="22" spans="1:14" ht="13.5" customHeight="1">
      <c r="A22" s="28" t="s">
        <v>23</v>
      </c>
      <c r="B22" s="82"/>
      <c r="C22" s="83"/>
      <c r="D22" s="84">
        <f t="shared" si="8"/>
        <v>0</v>
      </c>
      <c r="E22" s="82"/>
      <c r="F22" s="83"/>
      <c r="G22" s="92">
        <f t="shared" si="9"/>
        <v>0</v>
      </c>
      <c r="H22" s="29">
        <f t="shared" si="2"/>
        <v>0</v>
      </c>
      <c r="I22" s="30" t="e">
        <f t="shared" si="3"/>
        <v>#DIV/0!</v>
      </c>
      <c r="J22" s="93"/>
      <c r="K22" s="83"/>
      <c r="L22" s="100">
        <f t="shared" si="10"/>
        <v>0</v>
      </c>
      <c r="M22" s="95">
        <f t="shared" si="5"/>
        <v>0</v>
      </c>
      <c r="N22" s="31" t="e">
        <f t="shared" si="6"/>
        <v>#DIV/0!</v>
      </c>
    </row>
    <row r="23" spans="1:14" ht="13.5" customHeight="1">
      <c r="A23" s="28" t="s">
        <v>24</v>
      </c>
      <c r="B23" s="93">
        <v>44190</v>
      </c>
      <c r="C23" s="83">
        <v>211</v>
      </c>
      <c r="D23" s="84">
        <f t="shared" si="8"/>
        <v>44401</v>
      </c>
      <c r="E23" s="93">
        <v>37647</v>
      </c>
      <c r="F23" s="83">
        <v>423</v>
      </c>
      <c r="G23" s="92">
        <f t="shared" si="9"/>
        <v>38070</v>
      </c>
      <c r="H23" s="29">
        <f t="shared" si="2"/>
        <v>-6331</v>
      </c>
      <c r="I23" s="30">
        <f t="shared" si="3"/>
        <v>0.8574131213260963</v>
      </c>
      <c r="J23" s="93">
        <v>32500</v>
      </c>
      <c r="K23" s="83">
        <v>350</v>
      </c>
      <c r="L23" s="100">
        <f t="shared" si="10"/>
        <v>32850</v>
      </c>
      <c r="M23" s="95">
        <f t="shared" si="5"/>
        <v>-5220</v>
      </c>
      <c r="N23" s="31">
        <f t="shared" si="6"/>
        <v>0.8628841607565012</v>
      </c>
    </row>
    <row r="24" spans="1:14" ht="13.5" customHeight="1">
      <c r="A24" s="32" t="s">
        <v>25</v>
      </c>
      <c r="B24" s="82">
        <v>39365</v>
      </c>
      <c r="C24" s="83">
        <v>55</v>
      </c>
      <c r="D24" s="84">
        <f t="shared" si="8"/>
        <v>39420</v>
      </c>
      <c r="E24" s="82">
        <v>34157</v>
      </c>
      <c r="F24" s="83">
        <v>96</v>
      </c>
      <c r="G24" s="92">
        <f t="shared" si="9"/>
        <v>34253</v>
      </c>
      <c r="H24" s="29">
        <f t="shared" si="2"/>
        <v>-5167</v>
      </c>
      <c r="I24" s="30">
        <f t="shared" si="3"/>
        <v>0.8689244038559107</v>
      </c>
      <c r="J24" s="102">
        <v>29580</v>
      </c>
      <c r="K24" s="83">
        <v>100</v>
      </c>
      <c r="L24" s="100">
        <f t="shared" si="10"/>
        <v>29680</v>
      </c>
      <c r="M24" s="95">
        <f t="shared" si="5"/>
        <v>-4573</v>
      </c>
      <c r="N24" s="31">
        <f t="shared" si="6"/>
        <v>0.8664934458295623</v>
      </c>
    </row>
    <row r="25" spans="1:14" ht="13.5" customHeight="1">
      <c r="A25" s="28" t="s">
        <v>26</v>
      </c>
      <c r="B25" s="82">
        <v>3612</v>
      </c>
      <c r="C25" s="83">
        <v>123</v>
      </c>
      <c r="D25" s="84">
        <f t="shared" si="8"/>
        <v>3735</v>
      </c>
      <c r="E25" s="82">
        <v>2375</v>
      </c>
      <c r="F25" s="83">
        <v>280</v>
      </c>
      <c r="G25" s="92">
        <f t="shared" si="9"/>
        <v>2655</v>
      </c>
      <c r="H25" s="29">
        <f t="shared" si="2"/>
        <v>-1080</v>
      </c>
      <c r="I25" s="30">
        <f t="shared" si="3"/>
        <v>0.7108433734939759</v>
      </c>
      <c r="J25" s="102">
        <v>2000</v>
      </c>
      <c r="K25" s="83">
        <v>300</v>
      </c>
      <c r="L25" s="100">
        <f t="shared" si="10"/>
        <v>2300</v>
      </c>
      <c r="M25" s="95">
        <f t="shared" si="5"/>
        <v>-355</v>
      </c>
      <c r="N25" s="31">
        <f t="shared" si="6"/>
        <v>0.8662900188323918</v>
      </c>
    </row>
    <row r="26" spans="1:14" ht="13.5" customHeight="1">
      <c r="A26" s="45" t="s">
        <v>27</v>
      </c>
      <c r="B26" s="93">
        <v>35742</v>
      </c>
      <c r="C26" s="83">
        <v>822</v>
      </c>
      <c r="D26" s="84">
        <f t="shared" si="8"/>
        <v>36564</v>
      </c>
      <c r="E26" s="93">
        <v>36104</v>
      </c>
      <c r="F26" s="83">
        <v>1314</v>
      </c>
      <c r="G26" s="92">
        <f t="shared" si="9"/>
        <v>37418</v>
      </c>
      <c r="H26" s="29">
        <f t="shared" si="2"/>
        <v>854</v>
      </c>
      <c r="I26" s="30">
        <f t="shared" si="3"/>
        <v>1.0233563067498086</v>
      </c>
      <c r="J26" s="93">
        <v>37281</v>
      </c>
      <c r="K26" s="83">
        <v>1360</v>
      </c>
      <c r="L26" s="100">
        <f t="shared" si="10"/>
        <v>38641</v>
      </c>
      <c r="M26" s="95">
        <f t="shared" si="5"/>
        <v>1223</v>
      </c>
      <c r="N26" s="31">
        <f t="shared" si="6"/>
        <v>1.0326848041049763</v>
      </c>
    </row>
    <row r="27" spans="1:14" ht="13.5" customHeight="1">
      <c r="A27" s="32" t="s">
        <v>28</v>
      </c>
      <c r="B27" s="82">
        <v>25980</v>
      </c>
      <c r="C27" s="83">
        <v>605</v>
      </c>
      <c r="D27" s="84">
        <f t="shared" si="8"/>
        <v>26585</v>
      </c>
      <c r="E27" s="82">
        <v>26218</v>
      </c>
      <c r="F27" s="83">
        <v>967</v>
      </c>
      <c r="G27" s="92">
        <f t="shared" si="9"/>
        <v>27185</v>
      </c>
      <c r="H27" s="29">
        <f t="shared" si="2"/>
        <v>600</v>
      </c>
      <c r="I27" s="30">
        <f t="shared" si="3"/>
        <v>1.0225691179236411</v>
      </c>
      <c r="J27" s="102">
        <v>27001</v>
      </c>
      <c r="K27" s="103">
        <v>1000</v>
      </c>
      <c r="L27" s="100">
        <f t="shared" si="10"/>
        <v>28001</v>
      </c>
      <c r="M27" s="95">
        <f t="shared" si="5"/>
        <v>816</v>
      </c>
      <c r="N27" s="31">
        <f t="shared" si="6"/>
        <v>1.0300165532462755</v>
      </c>
    </row>
    <row r="28" spans="1:14" ht="13.5" customHeight="1">
      <c r="A28" s="45" t="s">
        <v>29</v>
      </c>
      <c r="B28" s="82">
        <v>25349</v>
      </c>
      <c r="C28" s="83">
        <v>593</v>
      </c>
      <c r="D28" s="84">
        <f t="shared" si="8"/>
        <v>25942</v>
      </c>
      <c r="E28" s="82">
        <v>25483</v>
      </c>
      <c r="F28" s="83">
        <v>951</v>
      </c>
      <c r="G28" s="92">
        <f t="shared" si="9"/>
        <v>26434</v>
      </c>
      <c r="H28" s="29">
        <f t="shared" si="2"/>
        <v>492</v>
      </c>
      <c r="I28" s="30">
        <f t="shared" si="3"/>
        <v>1.018965384318865</v>
      </c>
      <c r="J28" s="93">
        <v>26251</v>
      </c>
      <c r="K28" s="83">
        <v>977</v>
      </c>
      <c r="L28" s="100">
        <f t="shared" si="10"/>
        <v>27228</v>
      </c>
      <c r="M28" s="95">
        <f t="shared" si="5"/>
        <v>794</v>
      </c>
      <c r="N28" s="31">
        <f t="shared" si="6"/>
        <v>1.0300370734659907</v>
      </c>
    </row>
    <row r="29" spans="1:14" ht="13.5" customHeight="1">
      <c r="A29" s="32" t="s">
        <v>30</v>
      </c>
      <c r="B29" s="82">
        <v>631</v>
      </c>
      <c r="C29" s="83">
        <v>12</v>
      </c>
      <c r="D29" s="84">
        <f t="shared" si="8"/>
        <v>643</v>
      </c>
      <c r="E29" s="82">
        <v>735</v>
      </c>
      <c r="F29" s="83">
        <v>16</v>
      </c>
      <c r="G29" s="92">
        <f t="shared" si="9"/>
        <v>751</v>
      </c>
      <c r="H29" s="29">
        <f t="shared" si="2"/>
        <v>108</v>
      </c>
      <c r="I29" s="30">
        <f t="shared" si="3"/>
        <v>1.1679626749611198</v>
      </c>
      <c r="J29" s="93">
        <v>750</v>
      </c>
      <c r="K29" s="83">
        <v>23</v>
      </c>
      <c r="L29" s="100">
        <f t="shared" si="10"/>
        <v>773</v>
      </c>
      <c r="M29" s="95">
        <f t="shared" si="5"/>
        <v>22</v>
      </c>
      <c r="N29" s="31">
        <f t="shared" si="6"/>
        <v>1.0292942743009321</v>
      </c>
    </row>
    <row r="30" spans="1:14" ht="13.5" customHeight="1">
      <c r="A30" s="32" t="s">
        <v>31</v>
      </c>
      <c r="B30" s="82">
        <v>9762</v>
      </c>
      <c r="C30" s="83">
        <v>217</v>
      </c>
      <c r="D30" s="84">
        <f t="shared" si="8"/>
        <v>9979</v>
      </c>
      <c r="E30" s="82">
        <v>9885</v>
      </c>
      <c r="F30" s="83">
        <v>347</v>
      </c>
      <c r="G30" s="92">
        <f t="shared" si="9"/>
        <v>10232</v>
      </c>
      <c r="H30" s="29">
        <f t="shared" si="2"/>
        <v>253</v>
      </c>
      <c r="I30" s="30">
        <f t="shared" si="3"/>
        <v>1.0253532418077964</v>
      </c>
      <c r="J30" s="93">
        <v>10280</v>
      </c>
      <c r="K30" s="83">
        <v>360</v>
      </c>
      <c r="L30" s="100">
        <f t="shared" si="10"/>
        <v>10640</v>
      </c>
      <c r="M30" s="95">
        <f t="shared" si="5"/>
        <v>408</v>
      </c>
      <c r="N30" s="31">
        <f t="shared" si="6"/>
        <v>1.0398749022673963</v>
      </c>
    </row>
    <row r="31" spans="1:14" ht="13.5" customHeight="1">
      <c r="A31" s="45" t="s">
        <v>32</v>
      </c>
      <c r="B31" s="82">
        <v>18</v>
      </c>
      <c r="C31" s="83"/>
      <c r="D31" s="84">
        <f t="shared" si="8"/>
        <v>18</v>
      </c>
      <c r="E31" s="82">
        <v>5</v>
      </c>
      <c r="F31" s="83"/>
      <c r="G31" s="92">
        <f t="shared" si="9"/>
        <v>5</v>
      </c>
      <c r="H31" s="29">
        <f t="shared" si="2"/>
        <v>-13</v>
      </c>
      <c r="I31" s="30">
        <f t="shared" si="3"/>
        <v>0.2777777777777778</v>
      </c>
      <c r="J31" s="93"/>
      <c r="K31" s="83"/>
      <c r="L31" s="100">
        <f t="shared" si="10"/>
        <v>0</v>
      </c>
      <c r="M31" s="95">
        <f t="shared" si="5"/>
        <v>-5</v>
      </c>
      <c r="N31" s="31">
        <f t="shared" si="6"/>
        <v>0</v>
      </c>
    </row>
    <row r="32" spans="1:14" ht="13.5" customHeight="1">
      <c r="A32" s="45" t="s">
        <v>33</v>
      </c>
      <c r="B32" s="82">
        <v>1677</v>
      </c>
      <c r="C32" s="83">
        <v>49</v>
      </c>
      <c r="D32" s="84">
        <f t="shared" si="8"/>
        <v>1726</v>
      </c>
      <c r="E32" s="82">
        <v>1562</v>
      </c>
      <c r="F32" s="83">
        <v>68</v>
      </c>
      <c r="G32" s="92">
        <f t="shared" si="9"/>
        <v>1630</v>
      </c>
      <c r="H32" s="29">
        <f t="shared" si="2"/>
        <v>-96</v>
      </c>
      <c r="I32" s="30">
        <f t="shared" si="3"/>
        <v>0.944380069524913</v>
      </c>
      <c r="J32" s="93">
        <v>1200</v>
      </c>
      <c r="K32" s="83">
        <v>50</v>
      </c>
      <c r="L32" s="100">
        <f t="shared" si="10"/>
        <v>1250</v>
      </c>
      <c r="M32" s="95">
        <f t="shared" si="5"/>
        <v>-380</v>
      </c>
      <c r="N32" s="31">
        <f t="shared" si="6"/>
        <v>0.7668711656441718</v>
      </c>
    </row>
    <row r="33" spans="1:14" ht="13.5" customHeight="1">
      <c r="A33" s="32" t="s">
        <v>34</v>
      </c>
      <c r="B33" s="82">
        <v>11159</v>
      </c>
      <c r="C33" s="83">
        <v>185</v>
      </c>
      <c r="D33" s="84">
        <f t="shared" si="8"/>
        <v>11344</v>
      </c>
      <c r="E33" s="82">
        <v>11836</v>
      </c>
      <c r="F33" s="83">
        <v>454</v>
      </c>
      <c r="G33" s="92">
        <f t="shared" si="9"/>
        <v>12290</v>
      </c>
      <c r="H33" s="29">
        <f t="shared" si="2"/>
        <v>946</v>
      </c>
      <c r="I33" s="30">
        <f t="shared" si="3"/>
        <v>1.083392101551481</v>
      </c>
      <c r="J33" s="102">
        <v>10600</v>
      </c>
      <c r="K33" s="83">
        <v>450</v>
      </c>
      <c r="L33" s="100">
        <f t="shared" si="10"/>
        <v>11050</v>
      </c>
      <c r="M33" s="95">
        <f t="shared" si="5"/>
        <v>-1240</v>
      </c>
      <c r="N33" s="31">
        <f t="shared" si="6"/>
        <v>0.8991049633848658</v>
      </c>
    </row>
    <row r="34" spans="1:14" ht="13.5" customHeight="1">
      <c r="A34" s="44" t="s">
        <v>35</v>
      </c>
      <c r="B34" s="82">
        <v>10973</v>
      </c>
      <c r="C34" s="83">
        <v>150</v>
      </c>
      <c r="D34" s="84">
        <f t="shared" si="8"/>
        <v>11123</v>
      </c>
      <c r="E34" s="82">
        <v>11571</v>
      </c>
      <c r="F34" s="83">
        <v>453</v>
      </c>
      <c r="G34" s="92">
        <f t="shared" si="9"/>
        <v>12024</v>
      </c>
      <c r="H34" s="29">
        <f t="shared" si="2"/>
        <v>901</v>
      </c>
      <c r="I34" s="30">
        <f t="shared" si="3"/>
        <v>1.0810033264407084</v>
      </c>
      <c r="J34" s="102">
        <v>10502</v>
      </c>
      <c r="K34" s="83">
        <v>400</v>
      </c>
      <c r="L34" s="100">
        <f t="shared" si="10"/>
        <v>10902</v>
      </c>
      <c r="M34" s="95">
        <f t="shared" si="5"/>
        <v>-1122</v>
      </c>
      <c r="N34" s="31">
        <f t="shared" si="6"/>
        <v>0.906686626746507</v>
      </c>
    </row>
    <row r="35" spans="1:14" ht="13.5" customHeight="1" thickBot="1">
      <c r="A35" s="46" t="s">
        <v>36</v>
      </c>
      <c r="B35" s="85">
        <v>485</v>
      </c>
      <c r="C35" s="86">
        <v>293</v>
      </c>
      <c r="D35" s="84">
        <f t="shared" si="8"/>
        <v>778</v>
      </c>
      <c r="E35" s="85">
        <v>426</v>
      </c>
      <c r="F35" s="86">
        <v>461</v>
      </c>
      <c r="G35" s="92">
        <f t="shared" si="9"/>
        <v>887</v>
      </c>
      <c r="H35" s="34">
        <f t="shared" si="2"/>
        <v>109</v>
      </c>
      <c r="I35" s="35">
        <f t="shared" si="3"/>
        <v>1.1401028277634961</v>
      </c>
      <c r="J35" s="104"/>
      <c r="K35" s="86">
        <v>200</v>
      </c>
      <c r="L35" s="100">
        <f t="shared" si="10"/>
        <v>200</v>
      </c>
      <c r="M35" s="96">
        <f t="shared" si="5"/>
        <v>-687</v>
      </c>
      <c r="N35" s="36">
        <f t="shared" si="6"/>
        <v>0.2254791431792559</v>
      </c>
    </row>
    <row r="36" spans="1:14" ht="13.5" customHeight="1" thickBot="1">
      <c r="A36" s="37" t="s">
        <v>37</v>
      </c>
      <c r="B36" s="87">
        <f aca="true" t="shared" si="11" ref="B36:G36">SUM(B18+B20+B21+B22+B23+B26+B31+B32+B33+B35)</f>
        <v>121355</v>
      </c>
      <c r="C36" s="88">
        <f t="shared" si="11"/>
        <v>4018</v>
      </c>
      <c r="D36" s="89">
        <f t="shared" si="11"/>
        <v>125373</v>
      </c>
      <c r="E36" s="87">
        <f t="shared" si="11"/>
        <v>123553</v>
      </c>
      <c r="F36" s="88">
        <f t="shared" si="11"/>
        <v>6932</v>
      </c>
      <c r="G36" s="89">
        <f t="shared" si="11"/>
        <v>130485</v>
      </c>
      <c r="H36" s="38">
        <f t="shared" si="2"/>
        <v>5112</v>
      </c>
      <c r="I36" s="39">
        <f t="shared" si="3"/>
        <v>1.0407743294010672</v>
      </c>
      <c r="J36" s="97">
        <f>SUM(J18+J20+J21+J22+J23+J26+J31+J32+J33+J35)</f>
        <v>111875</v>
      </c>
      <c r="K36" s="88">
        <f>SUM(K18+K20+K21+K22+K23+K26+K31+K32+K33+K35)</f>
        <v>4500</v>
      </c>
      <c r="L36" s="89">
        <f>SUM(L18+L20+L21+L22+L23+L26+L31+L32+L33+L35)</f>
        <v>116375</v>
      </c>
      <c r="M36" s="98">
        <f t="shared" si="5"/>
        <v>-14110</v>
      </c>
      <c r="N36" s="40">
        <f t="shared" si="6"/>
        <v>0.8918649653216845</v>
      </c>
    </row>
    <row r="37" spans="1:14" ht="13.5" customHeight="1" thickBot="1">
      <c r="A37" s="37" t="s">
        <v>38</v>
      </c>
      <c r="B37" s="87">
        <f aca="true" t="shared" si="12" ref="B37:G37">B17-B36</f>
        <v>334</v>
      </c>
      <c r="C37" s="184">
        <f t="shared" si="12"/>
        <v>874</v>
      </c>
      <c r="D37" s="185">
        <f t="shared" si="12"/>
        <v>1208</v>
      </c>
      <c r="E37" s="87">
        <f t="shared" si="12"/>
        <v>361</v>
      </c>
      <c r="F37" s="184">
        <f t="shared" si="12"/>
        <v>1165</v>
      </c>
      <c r="G37" s="186">
        <f t="shared" si="12"/>
        <v>1526</v>
      </c>
      <c r="H37" s="47"/>
      <c r="I37" s="48"/>
      <c r="J37" s="87">
        <f>J17-J36</f>
        <v>0</v>
      </c>
      <c r="K37" s="184">
        <f>K17-K36</f>
        <v>500</v>
      </c>
      <c r="L37" s="186">
        <f>L17-L36</f>
        <v>500</v>
      </c>
      <c r="M37" s="105"/>
      <c r="N37" s="49"/>
    </row>
    <row r="38" spans="1:16" ht="20.25" customHeight="1" thickBot="1">
      <c r="A38" s="50" t="s">
        <v>125</v>
      </c>
      <c r="B38" s="381"/>
      <c r="C38" s="382"/>
      <c r="D38" s="383"/>
      <c r="E38" s="381">
        <f>E37+F37</f>
        <v>1526</v>
      </c>
      <c r="F38" s="382"/>
      <c r="G38" s="383"/>
      <c r="H38"/>
      <c r="I38"/>
      <c r="J38"/>
      <c r="K38"/>
      <c r="L38"/>
      <c r="M38"/>
      <c r="N38"/>
      <c r="O38"/>
      <c r="P38"/>
    </row>
    <row r="39" spans="1:16" ht="19.5" customHeight="1" thickBot="1">
      <c r="A39" s="51" t="s">
        <v>39</v>
      </c>
      <c r="B39" s="381">
        <v>0</v>
      </c>
      <c r="C39" s="382"/>
      <c r="D39" s="383"/>
      <c r="E39" s="381">
        <v>0</v>
      </c>
      <c r="F39" s="382"/>
      <c r="G39" s="383"/>
      <c r="H39"/>
      <c r="I39"/>
      <c r="J39"/>
      <c r="K39"/>
      <c r="L39"/>
      <c r="M39"/>
      <c r="N39"/>
      <c r="O39"/>
      <c r="P39"/>
    </row>
    <row r="40" spans="2:8" ht="12.75" customHeight="1">
      <c r="B40" s="3"/>
      <c r="C40" s="3"/>
      <c r="D40" s="52"/>
      <c r="E40" s="3"/>
      <c r="F40" s="3"/>
      <c r="G40" s="3"/>
      <c r="H40" s="3"/>
    </row>
    <row r="41" ht="12.75" customHeight="1"/>
    <row r="42" spans="1:9" ht="13.5" thickBot="1">
      <c r="A42" s="365" t="s">
        <v>40</v>
      </c>
      <c r="B42" s="366"/>
      <c r="C42" s="366"/>
      <c r="D42" s="366"/>
      <c r="E42" s="366"/>
      <c r="F42" s="366"/>
      <c r="G42" s="366"/>
      <c r="H42" s="366"/>
      <c r="I42" s="366"/>
    </row>
    <row r="43" spans="1:14" ht="12.75">
      <c r="A43" s="367" t="s">
        <v>41</v>
      </c>
      <c r="B43" s="368"/>
      <c r="C43" s="368"/>
      <c r="D43" s="369"/>
      <c r="E43" s="214" t="s">
        <v>42</v>
      </c>
      <c r="F43" s="360"/>
      <c r="G43" s="361"/>
      <c r="H43" s="367" t="s">
        <v>43</v>
      </c>
      <c r="I43" s="368"/>
      <c r="J43" s="368"/>
      <c r="K43" s="369"/>
      <c r="L43" s="214" t="s">
        <v>42</v>
      </c>
      <c r="M43" s="360"/>
      <c r="N43" s="361"/>
    </row>
    <row r="44" spans="1:14" ht="12.75">
      <c r="A44" s="370"/>
      <c r="B44" s="371"/>
      <c r="C44" s="371"/>
      <c r="D44" s="372"/>
      <c r="E44" s="362"/>
      <c r="F44" s="363"/>
      <c r="G44" s="364"/>
      <c r="H44" s="370"/>
      <c r="I44" s="371"/>
      <c r="J44" s="371"/>
      <c r="K44" s="372"/>
      <c r="L44" s="362"/>
      <c r="M44" s="363"/>
      <c r="N44" s="364"/>
    </row>
    <row r="45" spans="1:14" ht="12.75" customHeight="1">
      <c r="A45" s="343" t="s">
        <v>117</v>
      </c>
      <c r="B45" s="344"/>
      <c r="C45" s="344"/>
      <c r="D45" s="344"/>
      <c r="E45" s="345">
        <v>5000</v>
      </c>
      <c r="F45" s="346"/>
      <c r="G45" s="359"/>
      <c r="H45" s="343" t="s">
        <v>118</v>
      </c>
      <c r="I45" s="344"/>
      <c r="J45" s="344"/>
      <c r="K45" s="344"/>
      <c r="L45" s="351">
        <v>3500</v>
      </c>
      <c r="M45" s="352"/>
      <c r="N45" s="353"/>
    </row>
    <row r="46" spans="1:14" ht="12.75" customHeight="1">
      <c r="A46" s="343" t="s">
        <v>123</v>
      </c>
      <c r="B46" s="344"/>
      <c r="C46" s="344"/>
      <c r="D46" s="344"/>
      <c r="E46" s="345">
        <v>450</v>
      </c>
      <c r="F46" s="346"/>
      <c r="G46" s="359"/>
      <c r="H46" s="343" t="s">
        <v>119</v>
      </c>
      <c r="I46" s="344"/>
      <c r="J46" s="344"/>
      <c r="K46" s="344"/>
      <c r="L46" s="351">
        <v>800</v>
      </c>
      <c r="M46" s="352"/>
      <c r="N46" s="353"/>
    </row>
    <row r="47" spans="1:14" ht="12.75" customHeight="1">
      <c r="A47" s="343"/>
      <c r="B47" s="344"/>
      <c r="C47" s="344"/>
      <c r="D47" s="344"/>
      <c r="E47" s="351"/>
      <c r="F47" s="352"/>
      <c r="G47" s="353"/>
      <c r="H47" s="343" t="s">
        <v>120</v>
      </c>
      <c r="I47" s="344"/>
      <c r="J47" s="344"/>
      <c r="K47" s="344"/>
      <c r="L47" s="351">
        <v>300</v>
      </c>
      <c r="M47" s="352"/>
      <c r="N47" s="353"/>
    </row>
    <row r="48" spans="1:14" ht="12.75" customHeight="1">
      <c r="A48" s="343"/>
      <c r="B48" s="344"/>
      <c r="C48" s="344"/>
      <c r="D48" s="344"/>
      <c r="E48" s="345"/>
      <c r="F48" s="346"/>
      <c r="G48" s="347"/>
      <c r="H48" s="343" t="s">
        <v>121</v>
      </c>
      <c r="I48" s="344"/>
      <c r="J48" s="344"/>
      <c r="K48" s="344"/>
      <c r="L48" s="351">
        <v>1000</v>
      </c>
      <c r="M48" s="352"/>
      <c r="N48" s="353"/>
    </row>
    <row r="49" spans="1:14" ht="12.75" customHeight="1">
      <c r="A49" s="354"/>
      <c r="B49" s="355"/>
      <c r="C49" s="355"/>
      <c r="D49" s="356"/>
      <c r="E49" s="357"/>
      <c r="F49" s="355"/>
      <c r="G49" s="358"/>
      <c r="H49" s="343" t="s">
        <v>122</v>
      </c>
      <c r="I49" s="344"/>
      <c r="J49" s="344"/>
      <c r="K49" s="344"/>
      <c r="L49" s="351">
        <v>1135</v>
      </c>
      <c r="M49" s="352"/>
      <c r="N49" s="353"/>
    </row>
    <row r="50" spans="1:14" ht="12.75" customHeight="1">
      <c r="A50" s="354"/>
      <c r="B50" s="355"/>
      <c r="C50" s="355"/>
      <c r="D50" s="356"/>
      <c r="E50" s="357"/>
      <c r="F50" s="355"/>
      <c r="G50" s="358"/>
      <c r="H50" s="343"/>
      <c r="I50" s="344"/>
      <c r="J50" s="344"/>
      <c r="K50" s="344"/>
      <c r="L50" s="351"/>
      <c r="M50" s="352"/>
      <c r="N50" s="353"/>
    </row>
    <row r="51" spans="1:14" ht="12.75" customHeight="1">
      <c r="A51" s="343"/>
      <c r="B51" s="344"/>
      <c r="C51" s="344"/>
      <c r="D51" s="344"/>
      <c r="E51" s="345"/>
      <c r="F51" s="346"/>
      <c r="G51" s="347"/>
      <c r="H51" s="343"/>
      <c r="I51" s="344"/>
      <c r="J51" s="344"/>
      <c r="K51" s="344"/>
      <c r="L51" s="351"/>
      <c r="M51" s="352"/>
      <c r="N51" s="353"/>
    </row>
    <row r="52" spans="1:14" ht="12.75" customHeight="1">
      <c r="A52" s="343"/>
      <c r="B52" s="344"/>
      <c r="C52" s="344"/>
      <c r="D52" s="344"/>
      <c r="E52" s="345"/>
      <c r="F52" s="346"/>
      <c r="G52" s="347"/>
      <c r="H52" s="321"/>
      <c r="I52" s="322"/>
      <c r="J52" s="322"/>
      <c r="K52" s="322"/>
      <c r="L52" s="323"/>
      <c r="M52" s="324"/>
      <c r="N52" s="325"/>
    </row>
    <row r="53" spans="1:14" ht="12.75" customHeight="1">
      <c r="A53" s="343"/>
      <c r="B53" s="344"/>
      <c r="C53" s="344"/>
      <c r="D53" s="344"/>
      <c r="E53" s="345"/>
      <c r="F53" s="346"/>
      <c r="G53" s="347"/>
      <c r="H53" s="337"/>
      <c r="I53" s="338"/>
      <c r="J53" s="338"/>
      <c r="K53" s="339"/>
      <c r="L53" s="340"/>
      <c r="M53" s="341"/>
      <c r="N53" s="342"/>
    </row>
    <row r="54" spans="1:14" ht="12.75" customHeight="1">
      <c r="A54" s="343"/>
      <c r="B54" s="344"/>
      <c r="C54" s="344"/>
      <c r="D54" s="344"/>
      <c r="E54" s="345"/>
      <c r="F54" s="346"/>
      <c r="G54" s="347"/>
      <c r="H54" s="326"/>
      <c r="I54" s="327"/>
      <c r="J54" s="327"/>
      <c r="K54" s="327"/>
      <c r="L54" s="331"/>
      <c r="M54" s="332"/>
      <c r="N54" s="333"/>
    </row>
    <row r="55" spans="1:14" ht="12.75" customHeight="1">
      <c r="A55" s="321"/>
      <c r="B55" s="322"/>
      <c r="C55" s="322"/>
      <c r="D55" s="322"/>
      <c r="E55" s="348"/>
      <c r="F55" s="349"/>
      <c r="G55" s="350"/>
      <c r="H55" s="321"/>
      <c r="I55" s="322"/>
      <c r="J55" s="322"/>
      <c r="K55" s="322"/>
      <c r="L55" s="323"/>
      <c r="M55" s="324"/>
      <c r="N55" s="325"/>
    </row>
    <row r="56" spans="1:14" ht="12.75" customHeight="1">
      <c r="A56" s="334"/>
      <c r="B56" s="335"/>
      <c r="C56" s="335"/>
      <c r="D56" s="335"/>
      <c r="E56" s="335"/>
      <c r="F56" s="335"/>
      <c r="G56" s="336"/>
      <c r="H56" s="337"/>
      <c r="I56" s="338"/>
      <c r="J56" s="338"/>
      <c r="K56" s="339"/>
      <c r="L56" s="340"/>
      <c r="M56" s="341"/>
      <c r="N56" s="342"/>
    </row>
    <row r="57" spans="1:14" ht="12.75" customHeight="1">
      <c r="A57" s="326"/>
      <c r="B57" s="327"/>
      <c r="C57" s="327"/>
      <c r="D57" s="327"/>
      <c r="E57" s="328"/>
      <c r="F57" s="329"/>
      <c r="G57" s="330"/>
      <c r="H57" s="326"/>
      <c r="I57" s="327"/>
      <c r="J57" s="327"/>
      <c r="K57" s="327"/>
      <c r="L57" s="331"/>
      <c r="M57" s="332"/>
      <c r="N57" s="333"/>
    </row>
    <row r="58" spans="1:14" ht="16.5" customHeight="1" thickBot="1">
      <c r="A58" s="315" t="s">
        <v>44</v>
      </c>
      <c r="B58" s="316"/>
      <c r="C58" s="316"/>
      <c r="D58" s="317"/>
      <c r="E58" s="318">
        <f>SUM(E45:E57)</f>
        <v>5450</v>
      </c>
      <c r="F58" s="319"/>
      <c r="G58" s="320"/>
      <c r="H58" s="315" t="s">
        <v>45</v>
      </c>
      <c r="I58" s="316"/>
      <c r="J58" s="316"/>
      <c r="K58" s="317"/>
      <c r="L58" s="318">
        <f>SUM(L45:L57)</f>
        <v>6735</v>
      </c>
      <c r="M58" s="319"/>
      <c r="N58" s="320"/>
    </row>
    <row r="59" spans="1:14" ht="12.75" customHeight="1">
      <c r="A59" s="54"/>
      <c r="B59" s="55"/>
      <c r="C59" s="55"/>
      <c r="D59" s="55"/>
      <c r="E59" s="56"/>
      <c r="F59" s="57"/>
      <c r="G59" s="57"/>
      <c r="H59" s="54"/>
      <c r="I59" s="55"/>
      <c r="J59" s="55"/>
      <c r="K59" s="55"/>
      <c r="L59" s="56"/>
      <c r="M59" s="57"/>
      <c r="N59" s="57"/>
    </row>
    <row r="60" s="58" customFormat="1" ht="12.75" customHeight="1" thickBot="1"/>
    <row r="61" spans="1:12" s="58" customFormat="1" ht="12.75" customHeight="1">
      <c r="A61" s="306" t="s">
        <v>46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8"/>
    </row>
    <row r="62" spans="1:12" ht="12.75" customHeight="1" thickBot="1">
      <c r="A62" s="59"/>
      <c r="B62" s="60"/>
      <c r="C62" s="309">
        <v>2003</v>
      </c>
      <c r="D62" s="310"/>
      <c r="E62" s="309">
        <v>2004</v>
      </c>
      <c r="F62" s="310"/>
      <c r="G62" s="309">
        <v>2005</v>
      </c>
      <c r="H62" s="311"/>
      <c r="I62" s="312" t="s">
        <v>47</v>
      </c>
      <c r="J62" s="309"/>
      <c r="K62" s="313" t="s">
        <v>127</v>
      </c>
      <c r="L62" s="314"/>
    </row>
    <row r="63" spans="1:12" ht="12.75" customHeight="1">
      <c r="A63" s="61" t="s">
        <v>128</v>
      </c>
      <c r="B63" s="62"/>
      <c r="C63" s="302">
        <v>38969</v>
      </c>
      <c r="D63" s="302"/>
      <c r="E63" s="302">
        <v>31579</v>
      </c>
      <c r="F63" s="302"/>
      <c r="G63" s="302">
        <v>28500</v>
      </c>
      <c r="H63" s="303"/>
      <c r="I63" s="304">
        <f aca="true" t="shared" si="13" ref="I63:I69">E63/C63</f>
        <v>0.8103620826811055</v>
      </c>
      <c r="J63" s="305"/>
      <c r="K63" s="300">
        <f aca="true" t="shared" si="14" ref="K63:K69">G63/E63</f>
        <v>0.9024984958358403</v>
      </c>
      <c r="L63" s="301"/>
    </row>
    <row r="64" spans="1:12" ht="12.75" customHeight="1">
      <c r="A64" s="63" t="s">
        <v>48</v>
      </c>
      <c r="B64" s="64"/>
      <c r="C64" s="289">
        <v>31.08</v>
      </c>
      <c r="D64" s="289"/>
      <c r="E64" s="294">
        <v>24.2</v>
      </c>
      <c r="F64" s="294"/>
      <c r="G64" s="289">
        <v>24.49</v>
      </c>
      <c r="H64" s="290"/>
      <c r="I64" s="296">
        <f t="shared" si="13"/>
        <v>0.7786357786357787</v>
      </c>
      <c r="J64" s="297"/>
      <c r="K64" s="292">
        <f t="shared" si="14"/>
        <v>1.01198347107438</v>
      </c>
      <c r="L64" s="293"/>
    </row>
    <row r="65" spans="1:12" ht="12.75" customHeight="1">
      <c r="A65" s="63" t="s">
        <v>49</v>
      </c>
      <c r="B65" s="64"/>
      <c r="C65" s="289">
        <v>43.88</v>
      </c>
      <c r="D65" s="289"/>
      <c r="E65" s="289">
        <v>33.93</v>
      </c>
      <c r="F65" s="289"/>
      <c r="G65" s="282">
        <v>36.66</v>
      </c>
      <c r="H65" s="283"/>
      <c r="I65" s="296">
        <f t="shared" si="13"/>
        <v>0.7732452142206016</v>
      </c>
      <c r="J65" s="297"/>
      <c r="K65" s="292">
        <f t="shared" si="14"/>
        <v>1.0804597701149425</v>
      </c>
      <c r="L65" s="293"/>
    </row>
    <row r="66" spans="1:12" ht="12.75" customHeight="1">
      <c r="A66" s="63" t="s">
        <v>50</v>
      </c>
      <c r="B66" s="64"/>
      <c r="C66" s="289">
        <v>29.16</v>
      </c>
      <c r="D66" s="289"/>
      <c r="E66" s="289">
        <v>28.68</v>
      </c>
      <c r="F66" s="289"/>
      <c r="G66" s="294">
        <v>33.2</v>
      </c>
      <c r="H66" s="295"/>
      <c r="I66" s="296">
        <f t="shared" si="13"/>
        <v>0.9835390946502057</v>
      </c>
      <c r="J66" s="297"/>
      <c r="K66" s="292">
        <f t="shared" si="14"/>
        <v>1.1576011157601116</v>
      </c>
      <c r="L66" s="293"/>
    </row>
    <row r="67" spans="1:12" ht="12.75" customHeight="1">
      <c r="A67" s="63" t="s">
        <v>129</v>
      </c>
      <c r="B67" s="64"/>
      <c r="C67" s="298">
        <v>38663</v>
      </c>
      <c r="D67" s="298"/>
      <c r="E67" s="298">
        <v>30279</v>
      </c>
      <c r="F67" s="298"/>
      <c r="G67" s="298">
        <v>27800</v>
      </c>
      <c r="H67" s="299"/>
      <c r="I67" s="296">
        <f t="shared" si="13"/>
        <v>0.783151850606523</v>
      </c>
      <c r="J67" s="297"/>
      <c r="K67" s="292">
        <f t="shared" si="14"/>
        <v>0.9181280755639222</v>
      </c>
      <c r="L67" s="293"/>
    </row>
    <row r="68" spans="1:12" ht="12.75" customHeight="1">
      <c r="A68" s="63" t="s">
        <v>51</v>
      </c>
      <c r="B68" s="64"/>
      <c r="C68" s="289">
        <v>30.84</v>
      </c>
      <c r="D68" s="289"/>
      <c r="E68" s="294">
        <v>23.2</v>
      </c>
      <c r="F68" s="294"/>
      <c r="G68" s="289">
        <v>23.89</v>
      </c>
      <c r="H68" s="290"/>
      <c r="I68" s="296">
        <f t="shared" si="13"/>
        <v>0.7522697795071336</v>
      </c>
      <c r="J68" s="297"/>
      <c r="K68" s="292">
        <f t="shared" si="14"/>
        <v>1.029741379310345</v>
      </c>
      <c r="L68" s="293"/>
    </row>
    <row r="69" spans="1:12" ht="12.75" customHeight="1">
      <c r="A69" s="65" t="s">
        <v>52</v>
      </c>
      <c r="B69" s="66"/>
      <c r="C69" s="289">
        <v>8.87</v>
      </c>
      <c r="D69" s="289"/>
      <c r="E69" s="289">
        <v>9.21</v>
      </c>
      <c r="F69" s="289"/>
      <c r="G69" s="289">
        <v>9.37</v>
      </c>
      <c r="H69" s="290"/>
      <c r="I69" s="296">
        <f t="shared" si="13"/>
        <v>1.0383314543404738</v>
      </c>
      <c r="J69" s="297"/>
      <c r="K69" s="292">
        <f t="shared" si="14"/>
        <v>1.0173724212812159</v>
      </c>
      <c r="L69" s="293"/>
    </row>
    <row r="70" spans="1:12" ht="12.75" customHeight="1">
      <c r="A70" s="67"/>
      <c r="B70" s="68"/>
      <c r="C70" s="68"/>
      <c r="D70" s="68"/>
      <c r="E70" s="68"/>
      <c r="F70" s="68"/>
      <c r="G70" s="68"/>
      <c r="H70" s="69"/>
      <c r="I70" s="70"/>
      <c r="J70" s="71"/>
      <c r="K70" s="71"/>
      <c r="L70" s="72"/>
    </row>
    <row r="71" spans="1:12" s="3" customFormat="1" ht="12.75" customHeight="1">
      <c r="A71" s="73" t="s">
        <v>53</v>
      </c>
      <c r="B71" s="74"/>
      <c r="C71" s="289">
        <v>34.28</v>
      </c>
      <c r="D71" s="289"/>
      <c r="E71" s="289">
        <v>29.17</v>
      </c>
      <c r="F71" s="289"/>
      <c r="G71" s="294">
        <v>27.8</v>
      </c>
      <c r="H71" s="295"/>
      <c r="I71" s="291">
        <f>E71/C71</f>
        <v>0.8509334889148191</v>
      </c>
      <c r="J71" s="282"/>
      <c r="K71" s="282">
        <f>G71/E71</f>
        <v>0.9530339389784024</v>
      </c>
      <c r="L71" s="283"/>
    </row>
    <row r="72" spans="1:12" s="3" customFormat="1" ht="12.75" customHeight="1">
      <c r="A72" s="63" t="s">
        <v>130</v>
      </c>
      <c r="B72" s="64"/>
      <c r="C72" s="289">
        <v>33.89</v>
      </c>
      <c r="D72" s="289"/>
      <c r="E72" s="289">
        <v>26.89</v>
      </c>
      <c r="F72" s="289"/>
      <c r="G72" s="289">
        <v>26.69</v>
      </c>
      <c r="H72" s="290"/>
      <c r="I72" s="291">
        <f>E72/C72</f>
        <v>0.7934493951017999</v>
      </c>
      <c r="J72" s="282"/>
      <c r="K72" s="282">
        <f>G72/E72</f>
        <v>0.9925622908144291</v>
      </c>
      <c r="L72" s="283"/>
    </row>
    <row r="73" spans="1:12" s="77" customFormat="1" ht="12.75" customHeight="1" thickBot="1">
      <c r="A73" s="75" t="s">
        <v>131</v>
      </c>
      <c r="B73" s="76"/>
      <c r="C73" s="284">
        <v>33.63</v>
      </c>
      <c r="D73" s="284"/>
      <c r="E73" s="284">
        <v>25.79</v>
      </c>
      <c r="F73" s="284"/>
      <c r="G73" s="284">
        <v>26.04</v>
      </c>
      <c r="H73" s="285"/>
      <c r="I73" s="286">
        <f>E73/C73</f>
        <v>0.766874814154029</v>
      </c>
      <c r="J73" s="287"/>
      <c r="K73" s="287">
        <f>G73/E73</f>
        <v>1.009693679720822</v>
      </c>
      <c r="L73" s="288"/>
    </row>
    <row r="74" spans="1:12" s="58" customFormat="1" ht="12.75" customHeight="1">
      <c r="A74" s="78"/>
      <c r="B74" s="3"/>
      <c r="C74" s="3"/>
      <c r="D74" s="52"/>
      <c r="E74" s="3"/>
      <c r="F74" s="3"/>
      <c r="G74" s="3"/>
      <c r="H74" s="3"/>
      <c r="I74" s="3"/>
      <c r="J74" s="3"/>
      <c r="K74" s="3"/>
      <c r="L74" s="3"/>
    </row>
    <row r="75" spans="1:16" ht="12.75" customHeight="1">
      <c r="A75" s="79" t="s">
        <v>54</v>
      </c>
      <c r="B75" s="3" t="s">
        <v>55</v>
      </c>
      <c r="C75" s="3"/>
      <c r="D75" s="52"/>
      <c r="E75" s="3"/>
      <c r="F75" s="3"/>
      <c r="G75" s="3"/>
      <c r="H75" s="3"/>
      <c r="M75"/>
      <c r="N75"/>
      <c r="O75"/>
      <c r="P75"/>
    </row>
    <row r="76" spans="1:16" ht="12.75" customHeight="1">
      <c r="A76" s="79"/>
      <c r="B76" s="3"/>
      <c r="C76" s="3"/>
      <c r="D76" s="52"/>
      <c r="E76" s="3"/>
      <c r="F76" s="3"/>
      <c r="G76" s="3"/>
      <c r="H76" s="3"/>
      <c r="M76"/>
      <c r="N76"/>
      <c r="O76"/>
      <c r="P76"/>
    </row>
    <row r="77" spans="8:16" ht="12.75" customHeight="1">
      <c r="H77" s="3"/>
      <c r="O77"/>
      <c r="P77"/>
    </row>
    <row r="78" spans="1:8" ht="13.5" thickBot="1">
      <c r="A78" s="80" t="s">
        <v>56</v>
      </c>
      <c r="B78" s="3"/>
      <c r="C78" s="3"/>
      <c r="D78" s="3"/>
      <c r="E78" s="3"/>
      <c r="F78" s="3"/>
      <c r="G78" s="3"/>
      <c r="H78" s="3"/>
    </row>
    <row r="79" spans="1:16" ht="12.75">
      <c r="A79" s="268" t="s">
        <v>57</v>
      </c>
      <c r="B79" s="269"/>
      <c r="C79" s="269"/>
      <c r="D79" s="270"/>
      <c r="E79" s="274" t="s">
        <v>42</v>
      </c>
      <c r="F79" s="275"/>
      <c r="G79" s="276"/>
      <c r="H79" s="268" t="s">
        <v>58</v>
      </c>
      <c r="I79" s="269"/>
      <c r="J79" s="269"/>
      <c r="K79" s="270"/>
      <c r="L79" s="274" t="s">
        <v>42</v>
      </c>
      <c r="M79" s="275"/>
      <c r="N79" s="280"/>
      <c r="O79"/>
      <c r="P79"/>
    </row>
    <row r="80" spans="1:16" ht="13.5" thickBot="1">
      <c r="A80" s="271"/>
      <c r="B80" s="272"/>
      <c r="C80" s="272"/>
      <c r="D80" s="273"/>
      <c r="E80" s="277"/>
      <c r="F80" s="278"/>
      <c r="G80" s="279"/>
      <c r="H80" s="271"/>
      <c r="I80" s="272"/>
      <c r="J80" s="272"/>
      <c r="K80" s="273"/>
      <c r="L80" s="277"/>
      <c r="M80" s="278"/>
      <c r="N80" s="281"/>
      <c r="O80"/>
      <c r="P80"/>
    </row>
    <row r="81" spans="1:16" ht="12.75">
      <c r="A81" s="257" t="s">
        <v>59</v>
      </c>
      <c r="B81" s="258"/>
      <c r="C81" s="258"/>
      <c r="D81" s="258"/>
      <c r="E81" s="259">
        <v>10100</v>
      </c>
      <c r="F81" s="260"/>
      <c r="G81" s="261"/>
      <c r="H81" s="262" t="s">
        <v>60</v>
      </c>
      <c r="I81" s="263"/>
      <c r="J81" s="263"/>
      <c r="K81" s="264"/>
      <c r="L81" s="265">
        <v>1000</v>
      </c>
      <c r="M81" s="266"/>
      <c r="N81" s="267"/>
      <c r="O81"/>
      <c r="P81"/>
    </row>
    <row r="82" spans="1:16" ht="12.75">
      <c r="A82" s="247" t="s">
        <v>61</v>
      </c>
      <c r="B82" s="248"/>
      <c r="C82" s="248"/>
      <c r="D82" s="248"/>
      <c r="E82" s="254">
        <v>700</v>
      </c>
      <c r="F82" s="255"/>
      <c r="G82" s="256"/>
      <c r="H82" s="247"/>
      <c r="I82" s="248"/>
      <c r="J82" s="248"/>
      <c r="K82" s="248"/>
      <c r="L82" s="249"/>
      <c r="M82" s="252"/>
      <c r="N82" s="253"/>
      <c r="O82"/>
      <c r="P82"/>
    </row>
    <row r="83" spans="1:16" ht="12.75">
      <c r="A83" s="247" t="s">
        <v>62</v>
      </c>
      <c r="B83" s="248"/>
      <c r="C83" s="248"/>
      <c r="D83" s="248"/>
      <c r="E83" s="254">
        <v>17600</v>
      </c>
      <c r="F83" s="255"/>
      <c r="G83" s="256"/>
      <c r="H83" s="247"/>
      <c r="I83" s="248"/>
      <c r="J83" s="248"/>
      <c r="K83" s="248"/>
      <c r="L83" s="249"/>
      <c r="M83" s="252"/>
      <c r="N83" s="253"/>
      <c r="O83"/>
      <c r="P83"/>
    </row>
    <row r="84" spans="1:16" ht="12.75">
      <c r="A84" s="247" t="s">
        <v>124</v>
      </c>
      <c r="B84" s="248"/>
      <c r="C84" s="248"/>
      <c r="D84" s="248"/>
      <c r="E84" s="249">
        <v>280</v>
      </c>
      <c r="F84" s="250"/>
      <c r="G84" s="251"/>
      <c r="H84" s="247"/>
      <c r="I84" s="248"/>
      <c r="J84" s="248"/>
      <c r="K84" s="248"/>
      <c r="L84" s="249"/>
      <c r="M84" s="252"/>
      <c r="N84" s="253"/>
      <c r="O84"/>
      <c r="P84"/>
    </row>
    <row r="85" spans="1:16" ht="12.75">
      <c r="A85" s="247"/>
      <c r="B85" s="248"/>
      <c r="C85" s="248"/>
      <c r="D85" s="248"/>
      <c r="E85" s="249"/>
      <c r="F85" s="250"/>
      <c r="G85" s="251"/>
      <c r="H85" s="247"/>
      <c r="I85" s="248"/>
      <c r="J85" s="248"/>
      <c r="K85" s="248"/>
      <c r="L85" s="249"/>
      <c r="M85" s="252"/>
      <c r="N85" s="253"/>
      <c r="O85"/>
      <c r="P85"/>
    </row>
    <row r="86" spans="1:16" ht="12.75">
      <c r="A86" s="247"/>
      <c r="B86" s="248"/>
      <c r="C86" s="248"/>
      <c r="D86" s="248"/>
      <c r="E86" s="249"/>
      <c r="F86" s="250"/>
      <c r="G86" s="251"/>
      <c r="H86" s="247"/>
      <c r="I86" s="248"/>
      <c r="J86" s="248"/>
      <c r="K86" s="248"/>
      <c r="L86" s="249"/>
      <c r="M86" s="252"/>
      <c r="N86" s="253"/>
      <c r="O86"/>
      <c r="P86"/>
    </row>
    <row r="87" spans="1:16" ht="12.75">
      <c r="A87" s="247"/>
      <c r="B87" s="248"/>
      <c r="C87" s="248"/>
      <c r="D87" s="248"/>
      <c r="E87" s="249"/>
      <c r="F87" s="250"/>
      <c r="G87" s="251"/>
      <c r="H87" s="247"/>
      <c r="I87" s="248"/>
      <c r="J87" s="248"/>
      <c r="K87" s="248"/>
      <c r="L87" s="249"/>
      <c r="M87" s="252"/>
      <c r="N87" s="253"/>
      <c r="O87"/>
      <c r="P87"/>
    </row>
    <row r="88" spans="1:16" ht="12.75">
      <c r="A88" s="247"/>
      <c r="B88" s="248"/>
      <c r="C88" s="248"/>
      <c r="D88" s="248"/>
      <c r="E88" s="249"/>
      <c r="F88" s="250"/>
      <c r="G88" s="251"/>
      <c r="H88" s="247"/>
      <c r="I88" s="248"/>
      <c r="J88" s="248"/>
      <c r="K88" s="248"/>
      <c r="L88" s="249"/>
      <c r="M88" s="252"/>
      <c r="N88" s="253"/>
      <c r="O88"/>
      <c r="P88"/>
    </row>
    <row r="89" spans="1:16" ht="12.75">
      <c r="A89" s="247"/>
      <c r="B89" s="248"/>
      <c r="C89" s="248"/>
      <c r="D89" s="248"/>
      <c r="E89" s="249"/>
      <c r="F89" s="250"/>
      <c r="G89" s="251"/>
      <c r="H89" s="247"/>
      <c r="I89" s="248"/>
      <c r="J89" s="248"/>
      <c r="K89" s="248"/>
      <c r="L89" s="249"/>
      <c r="M89" s="252"/>
      <c r="N89" s="253"/>
      <c r="O89"/>
      <c r="P89"/>
    </row>
    <row r="90" spans="1:16" ht="13.5" thickBot="1">
      <c r="A90" s="236"/>
      <c r="B90" s="237"/>
      <c r="C90" s="237"/>
      <c r="D90" s="238"/>
      <c r="E90" s="239"/>
      <c r="F90" s="240"/>
      <c r="G90" s="241"/>
      <c r="H90" s="242"/>
      <c r="I90" s="243"/>
      <c r="J90" s="243"/>
      <c r="K90" s="243"/>
      <c r="L90" s="244"/>
      <c r="M90" s="245"/>
      <c r="N90" s="246"/>
      <c r="O90"/>
      <c r="P90"/>
    </row>
    <row r="91" spans="1:14" s="58" customFormat="1" ht="16.5" customHeight="1" thickBot="1">
      <c r="A91" s="232" t="s">
        <v>63</v>
      </c>
      <c r="B91" s="233"/>
      <c r="C91" s="233"/>
      <c r="D91" s="233"/>
      <c r="E91" s="234">
        <f>SUM(E81:G90,L81:N90)</f>
        <v>29680</v>
      </c>
      <c r="F91" s="234"/>
      <c r="G91" s="235"/>
      <c r="H91" s="77"/>
      <c r="I91" s="77"/>
      <c r="J91" s="77"/>
      <c r="K91" s="77"/>
      <c r="L91" s="77"/>
      <c r="M91" s="77"/>
      <c r="N91" s="77"/>
    </row>
    <row r="92" spans="8:16" ht="12.75">
      <c r="H92" s="3"/>
      <c r="O92"/>
      <c r="P92"/>
    </row>
    <row r="93" spans="1:1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thickBo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81" customFormat="1" ht="17.25" customHeight="1">
      <c r="A95" s="224" t="s">
        <v>64</v>
      </c>
      <c r="B95" s="227" t="s">
        <v>106</v>
      </c>
      <c r="C95" s="194" t="s">
        <v>105</v>
      </c>
      <c r="D95" s="195"/>
      <c r="E95" s="195"/>
      <c r="F95" s="195"/>
      <c r="G95" s="195"/>
      <c r="H95" s="195"/>
      <c r="I95" s="195"/>
      <c r="J95" s="191" t="s">
        <v>107</v>
      </c>
      <c r="K95" s="3"/>
      <c r="L95" s="3"/>
      <c r="M95" s="3"/>
      <c r="N95"/>
    </row>
    <row r="96" spans="1:14" s="81" customFormat="1" ht="17.25" customHeight="1">
      <c r="A96" s="225"/>
      <c r="B96" s="228"/>
      <c r="C96" s="230" t="s">
        <v>65</v>
      </c>
      <c r="D96" s="196" t="s">
        <v>66</v>
      </c>
      <c r="E96" s="197"/>
      <c r="F96" s="197"/>
      <c r="G96" s="197"/>
      <c r="H96" s="197"/>
      <c r="I96" s="198"/>
      <c r="J96" s="192"/>
      <c r="K96" s="3"/>
      <c r="L96" s="3"/>
      <c r="M96" s="3"/>
      <c r="N96"/>
    </row>
    <row r="97" spans="1:14" s="81" customFormat="1" ht="11.25" customHeight="1" thickBot="1">
      <c r="A97" s="226"/>
      <c r="B97" s="229"/>
      <c r="C97" s="231"/>
      <c r="D97" s="108">
        <v>1</v>
      </c>
      <c r="E97" s="108">
        <v>2</v>
      </c>
      <c r="F97" s="108">
        <v>3</v>
      </c>
      <c r="G97" s="108">
        <v>4</v>
      </c>
      <c r="H97" s="108">
        <v>5</v>
      </c>
      <c r="I97" s="187">
        <v>6</v>
      </c>
      <c r="J97" s="193"/>
      <c r="K97" s="77"/>
      <c r="L97" s="77"/>
      <c r="M97" s="77"/>
      <c r="N97"/>
    </row>
    <row r="98" spans="1:14" s="81" customFormat="1" ht="17.25" customHeight="1" thickBot="1">
      <c r="A98" s="109">
        <v>210051</v>
      </c>
      <c r="B98" s="110">
        <v>122531</v>
      </c>
      <c r="C98" s="111">
        <f>SUM(D98:H98)</f>
        <v>10902</v>
      </c>
      <c r="D98" s="110">
        <v>608</v>
      </c>
      <c r="E98" s="110">
        <v>8791</v>
      </c>
      <c r="F98" s="110">
        <v>199</v>
      </c>
      <c r="G98" s="110">
        <v>177</v>
      </c>
      <c r="H98" s="110">
        <v>1127</v>
      </c>
      <c r="I98" s="188">
        <v>0</v>
      </c>
      <c r="J98" s="189">
        <f>SUM(A98-B98-C98)</f>
        <v>76618</v>
      </c>
      <c r="K98" s="3"/>
      <c r="L98" s="3"/>
      <c r="M98" s="3"/>
      <c r="N98"/>
    </row>
    <row r="99" spans="1:14" s="81" customFormat="1" ht="11.25" customHeight="1">
      <c r="A99" s="112"/>
      <c r="B99" s="113"/>
      <c r="C99" s="113"/>
      <c r="D99" s="113"/>
      <c r="E99" s="113"/>
      <c r="F99" s="113"/>
      <c r="G99" s="113"/>
      <c r="H99" s="113"/>
      <c r="I99" s="113"/>
      <c r="J99" s="3"/>
      <c r="K99" s="3"/>
      <c r="L99" s="3"/>
      <c r="M99" s="3"/>
      <c r="N99"/>
    </row>
    <row r="100" ht="19.5" customHeight="1" thickBot="1">
      <c r="N100"/>
    </row>
    <row r="101" spans="1:14" ht="12.75">
      <c r="A101" s="218" t="s">
        <v>67</v>
      </c>
      <c r="B101" s="220" t="s">
        <v>108</v>
      </c>
      <c r="C101" s="222" t="s">
        <v>109</v>
      </c>
      <c r="D101" s="222"/>
      <c r="E101" s="222"/>
      <c r="F101" s="223"/>
      <c r="G101" s="220" t="s">
        <v>110</v>
      </c>
      <c r="H101" s="207" t="s">
        <v>68</v>
      </c>
      <c r="I101" s="209" t="s">
        <v>111</v>
      </c>
      <c r="J101" s="210"/>
      <c r="K101" s="210"/>
      <c r="L101" s="211"/>
      <c r="N101"/>
    </row>
    <row r="102" spans="1:14" ht="18.75" thickBot="1">
      <c r="A102" s="219"/>
      <c r="B102" s="221"/>
      <c r="C102" s="115" t="s">
        <v>71</v>
      </c>
      <c r="D102" s="115" t="s">
        <v>69</v>
      </c>
      <c r="E102" s="115" t="s">
        <v>70</v>
      </c>
      <c r="F102" s="116" t="s">
        <v>72</v>
      </c>
      <c r="G102" s="221"/>
      <c r="H102" s="208"/>
      <c r="I102" s="114" t="s">
        <v>112</v>
      </c>
      <c r="J102" s="115" t="s">
        <v>69</v>
      </c>
      <c r="K102" s="115" t="s">
        <v>70</v>
      </c>
      <c r="L102" s="116" t="s">
        <v>113</v>
      </c>
      <c r="N102"/>
    </row>
    <row r="103" spans="1:14" ht="12.75">
      <c r="A103" s="117" t="s">
        <v>73</v>
      </c>
      <c r="B103" s="121">
        <v>10548</v>
      </c>
      <c r="C103" s="124" t="s">
        <v>74</v>
      </c>
      <c r="D103" s="119" t="s">
        <v>74</v>
      </c>
      <c r="E103" s="119" t="s">
        <v>74</v>
      </c>
      <c r="F103" s="120" t="s">
        <v>74</v>
      </c>
      <c r="G103" s="121">
        <v>8606</v>
      </c>
      <c r="H103" s="122" t="s">
        <v>74</v>
      </c>
      <c r="I103" s="118" t="s">
        <v>74</v>
      </c>
      <c r="J103" s="119" t="s">
        <v>74</v>
      </c>
      <c r="K103" s="119" t="s">
        <v>74</v>
      </c>
      <c r="L103" s="120" t="s">
        <v>74</v>
      </c>
      <c r="N103"/>
    </row>
    <row r="104" spans="1:14" ht="12.75">
      <c r="A104" s="123" t="s">
        <v>75</v>
      </c>
      <c r="B104" s="125">
        <v>10548</v>
      </c>
      <c r="C104" s="124" t="s">
        <v>74</v>
      </c>
      <c r="D104" s="119" t="s">
        <v>74</v>
      </c>
      <c r="E104" s="119" t="s">
        <v>74</v>
      </c>
      <c r="F104" s="124" t="s">
        <v>74</v>
      </c>
      <c r="G104" s="125">
        <v>8606</v>
      </c>
      <c r="H104" s="183" t="s">
        <v>74</v>
      </c>
      <c r="I104" s="118" t="s">
        <v>74</v>
      </c>
      <c r="J104" s="119" t="s">
        <v>74</v>
      </c>
      <c r="K104" s="119" t="s">
        <v>74</v>
      </c>
      <c r="L104" s="120" t="s">
        <v>74</v>
      </c>
      <c r="N104"/>
    </row>
    <row r="105" spans="1:14" ht="12.75">
      <c r="A105" s="123" t="s">
        <v>76</v>
      </c>
      <c r="B105" s="125">
        <v>968</v>
      </c>
      <c r="C105" s="174">
        <v>421</v>
      </c>
      <c r="D105" s="128">
        <v>242</v>
      </c>
      <c r="E105" s="128">
        <v>323</v>
      </c>
      <c r="F105" s="129">
        <f>+C105+D105-E105</f>
        <v>340</v>
      </c>
      <c r="G105" s="125">
        <v>340</v>
      </c>
      <c r="H105" s="126">
        <f>+G105-F105</f>
        <v>0</v>
      </c>
      <c r="I105" s="127">
        <v>340</v>
      </c>
      <c r="J105" s="128"/>
      <c r="K105" s="128"/>
      <c r="L105" s="129">
        <f>+I105+J105-K105</f>
        <v>340</v>
      </c>
      <c r="N105"/>
    </row>
    <row r="106" spans="1:14" ht="12.75">
      <c r="A106" s="123" t="s">
        <v>77</v>
      </c>
      <c r="B106" s="125">
        <v>561</v>
      </c>
      <c r="C106" s="175">
        <v>411</v>
      </c>
      <c r="D106" s="131">
        <v>966</v>
      </c>
      <c r="E106" s="131"/>
      <c r="F106" s="129">
        <f>+C106+D106-E106</f>
        <v>1377</v>
      </c>
      <c r="G106" s="125">
        <v>1377</v>
      </c>
      <c r="H106" s="126">
        <f>+G106-F106</f>
        <v>0</v>
      </c>
      <c r="I106" s="130">
        <v>1377</v>
      </c>
      <c r="J106" s="131"/>
      <c r="K106" s="131"/>
      <c r="L106" s="132">
        <f>+I106+J106-K106</f>
        <v>1377</v>
      </c>
      <c r="N106"/>
    </row>
    <row r="107" spans="1:14" ht="12.75">
      <c r="A107" s="123" t="s">
        <v>78</v>
      </c>
      <c r="B107" s="125">
        <v>1260</v>
      </c>
      <c r="C107" s="174">
        <v>1302</v>
      </c>
      <c r="D107" s="128">
        <v>12045</v>
      </c>
      <c r="E107" s="128">
        <v>12063</v>
      </c>
      <c r="F107" s="129">
        <f>+C107+D107-E107</f>
        <v>1284</v>
      </c>
      <c r="G107" s="125">
        <v>1284</v>
      </c>
      <c r="H107" s="126">
        <f>+G107-F107</f>
        <v>0</v>
      </c>
      <c r="I107" s="133">
        <v>1284</v>
      </c>
      <c r="J107" s="134">
        <v>10902</v>
      </c>
      <c r="K107" s="134">
        <v>12185</v>
      </c>
      <c r="L107" s="129">
        <f>I107+J107-K107</f>
        <v>1</v>
      </c>
      <c r="N107"/>
    </row>
    <row r="108" spans="1:14" ht="13.5" thickBot="1">
      <c r="A108" s="135" t="s">
        <v>79</v>
      </c>
      <c r="B108" s="139">
        <v>546</v>
      </c>
      <c r="C108" s="176">
        <v>704</v>
      </c>
      <c r="D108" s="137">
        <v>660</v>
      </c>
      <c r="E108" s="137">
        <v>744</v>
      </c>
      <c r="F108" s="138">
        <f>+C108+D108-E108</f>
        <v>620</v>
      </c>
      <c r="G108" s="139">
        <v>438</v>
      </c>
      <c r="H108" s="140">
        <f>+G108-F108</f>
        <v>-182</v>
      </c>
      <c r="I108" s="136">
        <v>620</v>
      </c>
      <c r="J108" s="181">
        <v>616</v>
      </c>
      <c r="K108" s="181">
        <v>860</v>
      </c>
      <c r="L108" s="138">
        <f>+I108+J108-K108</f>
        <v>376</v>
      </c>
      <c r="N108"/>
    </row>
    <row r="109" ht="13.5" thickBot="1">
      <c r="N109"/>
    </row>
    <row r="110" spans="1:16" ht="12.75">
      <c r="A110" s="212" t="s">
        <v>114</v>
      </c>
      <c r="B110" s="214" t="s">
        <v>4</v>
      </c>
      <c r="C110" s="214" t="s">
        <v>80</v>
      </c>
      <c r="D110" s="216"/>
      <c r="E110" s="216"/>
      <c r="F110" s="216"/>
      <c r="G110" s="216"/>
      <c r="H110" s="217"/>
      <c r="I110" s="141"/>
      <c r="N110"/>
      <c r="O110"/>
      <c r="P110"/>
    </row>
    <row r="111" spans="1:16" ht="12.75">
      <c r="A111" s="213"/>
      <c r="B111" s="215"/>
      <c r="C111" s="142" t="s">
        <v>81</v>
      </c>
      <c r="D111" s="143" t="s">
        <v>82</v>
      </c>
      <c r="E111" s="143" t="s">
        <v>83</v>
      </c>
      <c r="F111" s="143" t="s">
        <v>84</v>
      </c>
      <c r="G111" s="144" t="s">
        <v>85</v>
      </c>
      <c r="H111" s="145" t="s">
        <v>65</v>
      </c>
      <c r="I111" s="141"/>
      <c r="N111"/>
      <c r="O111"/>
      <c r="P111"/>
    </row>
    <row r="112" spans="1:16" ht="12.75">
      <c r="A112" s="146" t="s">
        <v>86</v>
      </c>
      <c r="B112" s="177">
        <v>1199</v>
      </c>
      <c r="C112" s="178"/>
      <c r="D112" s="178">
        <v>23</v>
      </c>
      <c r="E112" s="178"/>
      <c r="F112" s="178"/>
      <c r="G112" s="177">
        <v>107</v>
      </c>
      <c r="H112" s="179">
        <v>130</v>
      </c>
      <c r="I112" s="141"/>
      <c r="N112"/>
      <c r="O112"/>
      <c r="P112"/>
    </row>
    <row r="113" spans="1:16" ht="13.5" thickBot="1">
      <c r="A113" s="147" t="s">
        <v>87</v>
      </c>
      <c r="B113" s="180">
        <v>5687</v>
      </c>
      <c r="C113" s="181"/>
      <c r="D113" s="181"/>
      <c r="E113" s="181"/>
      <c r="F113" s="181"/>
      <c r="G113" s="180"/>
      <c r="H113" s="182">
        <f>SUM(C113:G113)</f>
        <v>0</v>
      </c>
      <c r="I113" s="141"/>
      <c r="N113"/>
      <c r="O113"/>
      <c r="P113"/>
    </row>
    <row r="114" ht="12.75">
      <c r="N114"/>
    </row>
    <row r="115" ht="13.5" thickBot="1">
      <c r="N115"/>
    </row>
    <row r="116" spans="1:14" ht="24" customHeight="1">
      <c r="A116" s="199" t="s">
        <v>88</v>
      </c>
      <c r="B116" s="201" t="s">
        <v>89</v>
      </c>
      <c r="C116" s="202"/>
      <c r="D116" s="202"/>
      <c r="E116" s="203"/>
      <c r="F116" s="204" t="s">
        <v>90</v>
      </c>
      <c r="G116" s="205"/>
      <c r="H116" s="205"/>
      <c r="I116" s="206"/>
      <c r="J116" s="204" t="s">
        <v>91</v>
      </c>
      <c r="K116" s="205"/>
      <c r="L116" s="205"/>
      <c r="M116" s="206"/>
      <c r="N116"/>
    </row>
    <row r="117" spans="1:14" ht="12.75">
      <c r="A117" s="200"/>
      <c r="B117" s="148">
        <v>2003</v>
      </c>
      <c r="C117" s="148">
        <v>2004</v>
      </c>
      <c r="D117" s="148">
        <v>2005</v>
      </c>
      <c r="E117" s="149" t="s">
        <v>115</v>
      </c>
      <c r="F117" s="148">
        <v>2003</v>
      </c>
      <c r="G117" s="148">
        <v>2004</v>
      </c>
      <c r="H117" s="148">
        <v>2005</v>
      </c>
      <c r="I117" s="149" t="s">
        <v>115</v>
      </c>
      <c r="J117" s="148">
        <v>2003</v>
      </c>
      <c r="K117" s="148">
        <v>2004</v>
      </c>
      <c r="L117" s="148">
        <v>2005</v>
      </c>
      <c r="M117" s="149" t="s">
        <v>115</v>
      </c>
      <c r="N117"/>
    </row>
    <row r="118" spans="1:14" ht="6" customHeight="1">
      <c r="A118" s="67"/>
      <c r="B118" s="150"/>
      <c r="C118" s="150"/>
      <c r="D118" s="150"/>
      <c r="E118" s="151"/>
      <c r="F118" s="150"/>
      <c r="G118" s="150"/>
      <c r="H118" s="150"/>
      <c r="I118" s="152"/>
      <c r="J118" s="153"/>
      <c r="K118" s="153"/>
      <c r="L118" s="153"/>
      <c r="M118" s="152"/>
      <c r="N118"/>
    </row>
    <row r="119" spans="1:14" ht="12.75">
      <c r="A119" s="154" t="s">
        <v>92</v>
      </c>
      <c r="B119" s="155">
        <v>30</v>
      </c>
      <c r="C119" s="155">
        <v>30</v>
      </c>
      <c r="D119" s="155">
        <v>30</v>
      </c>
      <c r="E119" s="156">
        <f>D119-C119</f>
        <v>0</v>
      </c>
      <c r="F119" s="155">
        <v>30</v>
      </c>
      <c r="G119" s="155">
        <v>30</v>
      </c>
      <c r="H119" s="155">
        <v>30</v>
      </c>
      <c r="I119" s="156">
        <f>H119-G119</f>
        <v>0</v>
      </c>
      <c r="J119" s="157">
        <v>19181</v>
      </c>
      <c r="K119" s="157">
        <v>19987</v>
      </c>
      <c r="L119" s="157">
        <v>20133</v>
      </c>
      <c r="M119" s="158">
        <f>L119-K119</f>
        <v>146</v>
      </c>
      <c r="N119"/>
    </row>
    <row r="120" spans="1:14" ht="12.75">
      <c r="A120" s="154" t="s">
        <v>93</v>
      </c>
      <c r="B120" s="155">
        <v>108</v>
      </c>
      <c r="C120" s="155">
        <v>104</v>
      </c>
      <c r="D120" s="155">
        <v>104</v>
      </c>
      <c r="E120" s="156">
        <f>D120-C120</f>
        <v>0</v>
      </c>
      <c r="F120" s="155">
        <v>102</v>
      </c>
      <c r="G120" s="155">
        <v>101</v>
      </c>
      <c r="H120" s="155">
        <v>101</v>
      </c>
      <c r="I120" s="156">
        <f>H120-G120</f>
        <v>0</v>
      </c>
      <c r="J120" s="157">
        <v>13125</v>
      </c>
      <c r="K120" s="157">
        <v>14255</v>
      </c>
      <c r="L120" s="157">
        <v>14469</v>
      </c>
      <c r="M120" s="158">
        <f>L120-K120</f>
        <v>214</v>
      </c>
      <c r="N120"/>
    </row>
    <row r="121" spans="1:14" ht="13.5" thickBot="1">
      <c r="A121" s="159" t="s">
        <v>94</v>
      </c>
      <c r="B121" s="160">
        <v>11</v>
      </c>
      <c r="C121" s="160">
        <v>11</v>
      </c>
      <c r="D121" s="160">
        <v>11</v>
      </c>
      <c r="E121" s="161">
        <f>D121-C121</f>
        <v>0</v>
      </c>
      <c r="F121" s="160">
        <v>13</v>
      </c>
      <c r="G121" s="160">
        <v>11</v>
      </c>
      <c r="H121" s="160">
        <v>11</v>
      </c>
      <c r="I121" s="161">
        <f>H121-G121</f>
        <v>0</v>
      </c>
      <c r="J121" s="162">
        <v>8809</v>
      </c>
      <c r="K121" s="162">
        <v>9141</v>
      </c>
      <c r="L121" s="162">
        <v>9204</v>
      </c>
      <c r="M121" s="163">
        <f>L121-K121</f>
        <v>63</v>
      </c>
      <c r="N121"/>
    </row>
    <row r="122" spans="1:14" ht="13.5" thickTop="1">
      <c r="A122" s="164" t="s">
        <v>4</v>
      </c>
      <c r="B122" s="165">
        <f aca="true" t="shared" si="15" ref="B122:I122">SUM(B119:B121)</f>
        <v>149</v>
      </c>
      <c r="C122" s="165">
        <f t="shared" si="15"/>
        <v>145</v>
      </c>
      <c r="D122" s="165">
        <f t="shared" si="15"/>
        <v>145</v>
      </c>
      <c r="E122" s="165">
        <f t="shared" si="15"/>
        <v>0</v>
      </c>
      <c r="F122" s="165">
        <f t="shared" si="15"/>
        <v>145</v>
      </c>
      <c r="G122" s="165">
        <f t="shared" si="15"/>
        <v>142</v>
      </c>
      <c r="H122" s="165">
        <f t="shared" si="15"/>
        <v>142</v>
      </c>
      <c r="I122" s="165">
        <f t="shared" si="15"/>
        <v>0</v>
      </c>
      <c r="J122" s="166">
        <v>14026</v>
      </c>
      <c r="K122" s="166">
        <v>15070</v>
      </c>
      <c r="L122" s="166">
        <v>15648</v>
      </c>
      <c r="M122" s="166">
        <f>L122-K122</f>
        <v>578</v>
      </c>
      <c r="N122"/>
    </row>
    <row r="123" ht="12.75">
      <c r="N123"/>
    </row>
    <row r="124" ht="13.5" thickBot="1">
      <c r="N124"/>
    </row>
    <row r="125" spans="1:14" ht="23.25" customHeight="1">
      <c r="A125" s="199" t="s">
        <v>88</v>
      </c>
      <c r="B125" s="201" t="s">
        <v>95</v>
      </c>
      <c r="C125" s="202"/>
      <c r="D125" s="202"/>
      <c r="E125" s="203"/>
      <c r="F125" s="204" t="s">
        <v>96</v>
      </c>
      <c r="G125" s="205"/>
      <c r="H125" s="205"/>
      <c r="I125" s="206"/>
      <c r="J125" s="204" t="s">
        <v>97</v>
      </c>
      <c r="K125" s="205"/>
      <c r="L125" s="205"/>
      <c r="M125" s="206"/>
      <c r="N125"/>
    </row>
    <row r="126" spans="1:14" ht="12.75">
      <c r="A126" s="200"/>
      <c r="B126" s="148">
        <v>2003</v>
      </c>
      <c r="C126" s="148">
        <v>2004</v>
      </c>
      <c r="D126" s="148">
        <v>2005</v>
      </c>
      <c r="E126" s="149" t="s">
        <v>116</v>
      </c>
      <c r="F126" s="148">
        <v>2003</v>
      </c>
      <c r="G126" s="148">
        <v>2004</v>
      </c>
      <c r="H126" s="148">
        <v>2005</v>
      </c>
      <c r="I126" s="149" t="s">
        <v>116</v>
      </c>
      <c r="J126" s="148">
        <v>2003</v>
      </c>
      <c r="K126" s="148">
        <v>2004</v>
      </c>
      <c r="L126" s="148">
        <v>2005</v>
      </c>
      <c r="M126" s="149" t="s">
        <v>116</v>
      </c>
      <c r="N126"/>
    </row>
    <row r="127" spans="1:14" ht="6" customHeight="1">
      <c r="A127" s="67"/>
      <c r="B127" s="150"/>
      <c r="C127" s="150"/>
      <c r="D127" s="150"/>
      <c r="E127" s="151"/>
      <c r="F127" s="150"/>
      <c r="G127" s="150"/>
      <c r="H127" s="150"/>
      <c r="I127" s="152"/>
      <c r="J127" s="153"/>
      <c r="K127" s="153"/>
      <c r="L127" s="153"/>
      <c r="M127" s="152"/>
      <c r="N127"/>
    </row>
    <row r="128" spans="1:14" ht="12.75">
      <c r="A128" s="154" t="s">
        <v>92</v>
      </c>
      <c r="B128" s="157">
        <v>3574</v>
      </c>
      <c r="C128" s="157">
        <v>4116</v>
      </c>
      <c r="D128" s="157">
        <v>4650</v>
      </c>
      <c r="E128" s="167">
        <f>D128/C128*100</f>
        <v>112.9737609329446</v>
      </c>
      <c r="F128" s="157">
        <v>1928</v>
      </c>
      <c r="G128" s="157">
        <v>1679</v>
      </c>
      <c r="H128" s="157">
        <v>1795</v>
      </c>
      <c r="I128" s="167">
        <f>H128/G128*100</f>
        <v>106.90887432995831</v>
      </c>
      <c r="J128" s="157">
        <v>1402</v>
      </c>
      <c r="K128" s="157">
        <v>1401</v>
      </c>
      <c r="L128" s="157">
        <v>803</v>
      </c>
      <c r="M128" s="167">
        <f>L128/K128*100</f>
        <v>57.31620271234832</v>
      </c>
      <c r="N128"/>
    </row>
    <row r="129" spans="1:14" ht="12.75">
      <c r="A129" s="154" t="s">
        <v>93</v>
      </c>
      <c r="B129" s="157">
        <v>8980</v>
      </c>
      <c r="C129" s="157">
        <v>9637</v>
      </c>
      <c r="D129" s="157">
        <v>11641</v>
      </c>
      <c r="E129" s="167">
        <f>D129/C129*100</f>
        <v>120.79485317007368</v>
      </c>
      <c r="F129" s="157">
        <v>5415</v>
      </c>
      <c r="G129" s="157">
        <v>4716</v>
      </c>
      <c r="H129" s="157">
        <v>5424</v>
      </c>
      <c r="I129" s="167">
        <f>H129/G129*100</f>
        <v>115.01272264631044</v>
      </c>
      <c r="J129" s="157">
        <v>3480</v>
      </c>
      <c r="K129" s="157">
        <v>3679</v>
      </c>
      <c r="L129" s="157">
        <v>1700</v>
      </c>
      <c r="M129" s="167">
        <f>L129/K129*100</f>
        <v>46.20820875237837</v>
      </c>
      <c r="N129"/>
    </row>
    <row r="130" spans="1:14" ht="13.5" thickBot="1">
      <c r="A130" s="159" t="s">
        <v>94</v>
      </c>
      <c r="B130" s="162">
        <v>765</v>
      </c>
      <c r="C130" s="162">
        <v>825</v>
      </c>
      <c r="D130" s="162">
        <v>895</v>
      </c>
      <c r="E130" s="168">
        <f>D130/C130*100</f>
        <v>108.4848484848485</v>
      </c>
      <c r="F130" s="162">
        <v>339</v>
      </c>
      <c r="G130" s="162">
        <v>325</v>
      </c>
      <c r="H130" s="162">
        <v>300</v>
      </c>
      <c r="I130" s="168">
        <f>H130/G130*100</f>
        <v>92.3076923076923</v>
      </c>
      <c r="J130" s="162">
        <v>59</v>
      </c>
      <c r="K130" s="162">
        <v>53</v>
      </c>
      <c r="L130" s="162">
        <v>20</v>
      </c>
      <c r="M130" s="168">
        <f>L130/K130*100</f>
        <v>37.735849056603776</v>
      </c>
      <c r="N130"/>
    </row>
    <row r="131" spans="1:14" ht="13.5" thickTop="1">
      <c r="A131" s="164" t="s">
        <v>4</v>
      </c>
      <c r="B131" s="166">
        <f>SUM(B128:B130)</f>
        <v>13319</v>
      </c>
      <c r="C131" s="166">
        <f>SUM(C128:C130)</f>
        <v>14578</v>
      </c>
      <c r="D131" s="166">
        <f>SUM(D128:D130)</f>
        <v>17186</v>
      </c>
      <c r="E131" s="169">
        <f>D131/C131*100</f>
        <v>117.88997118946358</v>
      </c>
      <c r="F131" s="166">
        <f>SUM(F128:F130)</f>
        <v>7682</v>
      </c>
      <c r="G131" s="166">
        <f>SUM(G128:G130)</f>
        <v>6720</v>
      </c>
      <c r="H131" s="166">
        <f>SUM(H128:H130)</f>
        <v>7519</v>
      </c>
      <c r="I131" s="169">
        <f>H131/G131*100</f>
        <v>111.88988095238095</v>
      </c>
      <c r="J131" s="166">
        <f>SUM(J128:J130)</f>
        <v>4941</v>
      </c>
      <c r="K131" s="166">
        <f>SUM(K128:K130)</f>
        <v>5133</v>
      </c>
      <c r="L131" s="166">
        <f>SUM(L128:L130)</f>
        <v>2523</v>
      </c>
      <c r="M131" s="169">
        <f>L131/K131*100</f>
        <v>49.152542372881356</v>
      </c>
      <c r="N131"/>
    </row>
    <row r="132" spans="1:14" ht="12.75">
      <c r="A132" s="68"/>
      <c r="B132" s="170"/>
      <c r="C132" s="170"/>
      <c r="D132" s="170"/>
      <c r="E132" s="171"/>
      <c r="F132" s="170"/>
      <c r="G132" s="170"/>
      <c r="H132" s="170"/>
      <c r="I132" s="171"/>
      <c r="J132" s="68"/>
      <c r="K132" s="68"/>
      <c r="L132" s="68"/>
      <c r="M132" s="171"/>
      <c r="N132"/>
    </row>
    <row r="133" spans="12:14" ht="12.75">
      <c r="L133" s="172"/>
      <c r="N133"/>
    </row>
    <row r="134" spans="1:14" ht="12.75">
      <c r="A134" s="173" t="s">
        <v>98</v>
      </c>
      <c r="N134"/>
    </row>
    <row r="135" spans="1:14" ht="12.75">
      <c r="A135" s="173" t="s">
        <v>99</v>
      </c>
      <c r="N135"/>
    </row>
    <row r="136" spans="1:14" ht="12.75">
      <c r="A136" s="173" t="s">
        <v>100</v>
      </c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spans="1:1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</sheetData>
  <mergeCells count="194">
    <mergeCell ref="L54:N54"/>
    <mergeCell ref="H54:K54"/>
    <mergeCell ref="A4:A7"/>
    <mergeCell ref="B4:N4"/>
    <mergeCell ref="H5:I5"/>
    <mergeCell ref="M5:N5"/>
    <mergeCell ref="B38:D38"/>
    <mergeCell ref="E38:G38"/>
    <mergeCell ref="B39:D39"/>
    <mergeCell ref="E39:G39"/>
    <mergeCell ref="A42:I42"/>
    <mergeCell ref="A43:D44"/>
    <mergeCell ref="E43:G44"/>
    <mergeCell ref="H43:K44"/>
    <mergeCell ref="L43:N44"/>
    <mergeCell ref="A45:D45"/>
    <mergeCell ref="E45:G45"/>
    <mergeCell ref="H45:K45"/>
    <mergeCell ref="L45:N45"/>
    <mergeCell ref="A46:D46"/>
    <mergeCell ref="E46:G46"/>
    <mergeCell ref="H46:K46"/>
    <mergeCell ref="L46:N46"/>
    <mergeCell ref="A47:D47"/>
    <mergeCell ref="E47:G47"/>
    <mergeCell ref="H47:K47"/>
    <mergeCell ref="L47:N47"/>
    <mergeCell ref="A48:D48"/>
    <mergeCell ref="E48:G48"/>
    <mergeCell ref="H48:K48"/>
    <mergeCell ref="L48:N48"/>
    <mergeCell ref="A49:D49"/>
    <mergeCell ref="E49:G49"/>
    <mergeCell ref="H49:K49"/>
    <mergeCell ref="L49:N49"/>
    <mergeCell ref="A50:D50"/>
    <mergeCell ref="E50:G50"/>
    <mergeCell ref="H50:K50"/>
    <mergeCell ref="L50:N50"/>
    <mergeCell ref="A51:D51"/>
    <mergeCell ref="E51:G51"/>
    <mergeCell ref="H51:K51"/>
    <mergeCell ref="L51:N51"/>
    <mergeCell ref="A52:D52"/>
    <mergeCell ref="E52:G52"/>
    <mergeCell ref="H52:K52"/>
    <mergeCell ref="L52:N52"/>
    <mergeCell ref="A53:D53"/>
    <mergeCell ref="E53:G53"/>
    <mergeCell ref="H53:K53"/>
    <mergeCell ref="L53:N53"/>
    <mergeCell ref="A54:D54"/>
    <mergeCell ref="E54:G54"/>
    <mergeCell ref="A55:D55"/>
    <mergeCell ref="E55:G55"/>
    <mergeCell ref="H55:K55"/>
    <mergeCell ref="L55:N55"/>
    <mergeCell ref="A57:D57"/>
    <mergeCell ref="E57:G57"/>
    <mergeCell ref="H57:K57"/>
    <mergeCell ref="L57:N57"/>
    <mergeCell ref="A56:D56"/>
    <mergeCell ref="E56:G56"/>
    <mergeCell ref="H56:K56"/>
    <mergeCell ref="L56:N56"/>
    <mergeCell ref="A58:D58"/>
    <mergeCell ref="E58:G58"/>
    <mergeCell ref="H58:K58"/>
    <mergeCell ref="L58:N58"/>
    <mergeCell ref="A61:L61"/>
    <mergeCell ref="C62:D62"/>
    <mergeCell ref="E62:F62"/>
    <mergeCell ref="G62:H62"/>
    <mergeCell ref="I62:J62"/>
    <mergeCell ref="K62:L62"/>
    <mergeCell ref="K63:L63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5:L65"/>
    <mergeCell ref="C66:D66"/>
    <mergeCell ref="E66:F66"/>
    <mergeCell ref="G66:H66"/>
    <mergeCell ref="I66:J66"/>
    <mergeCell ref="K66:L66"/>
    <mergeCell ref="C65:D65"/>
    <mergeCell ref="E65:F65"/>
    <mergeCell ref="G65:H65"/>
    <mergeCell ref="I65:J65"/>
    <mergeCell ref="K67:L67"/>
    <mergeCell ref="C68:D68"/>
    <mergeCell ref="E68:F68"/>
    <mergeCell ref="G68:H68"/>
    <mergeCell ref="I68:J68"/>
    <mergeCell ref="K68:L68"/>
    <mergeCell ref="C67:D67"/>
    <mergeCell ref="E67:F67"/>
    <mergeCell ref="G67:H67"/>
    <mergeCell ref="I67:J67"/>
    <mergeCell ref="K69:L69"/>
    <mergeCell ref="C71:D71"/>
    <mergeCell ref="E71:F71"/>
    <mergeCell ref="G71:H71"/>
    <mergeCell ref="I71:J71"/>
    <mergeCell ref="K71:L71"/>
    <mergeCell ref="C69:D69"/>
    <mergeCell ref="E69:F69"/>
    <mergeCell ref="G69:H69"/>
    <mergeCell ref="I69:J69"/>
    <mergeCell ref="K72:L72"/>
    <mergeCell ref="C73:D73"/>
    <mergeCell ref="E73:F73"/>
    <mergeCell ref="G73:H73"/>
    <mergeCell ref="I73:J73"/>
    <mergeCell ref="K73:L73"/>
    <mergeCell ref="C72:D72"/>
    <mergeCell ref="E72:F72"/>
    <mergeCell ref="G72:H72"/>
    <mergeCell ref="I72:J72"/>
    <mergeCell ref="A79:D80"/>
    <mergeCell ref="E79:G80"/>
    <mergeCell ref="H79:K80"/>
    <mergeCell ref="L79:N80"/>
    <mergeCell ref="A81:D81"/>
    <mergeCell ref="E81:G81"/>
    <mergeCell ref="H81:K81"/>
    <mergeCell ref="L81:N81"/>
    <mergeCell ref="A82:D82"/>
    <mergeCell ref="E82:G82"/>
    <mergeCell ref="H82:K82"/>
    <mergeCell ref="L82:N82"/>
    <mergeCell ref="A83:D83"/>
    <mergeCell ref="E83:G83"/>
    <mergeCell ref="H83:K83"/>
    <mergeCell ref="L83:N83"/>
    <mergeCell ref="A84:D84"/>
    <mergeCell ref="E84:G84"/>
    <mergeCell ref="H84:K84"/>
    <mergeCell ref="L84:N84"/>
    <mergeCell ref="A85:D85"/>
    <mergeCell ref="E85:G85"/>
    <mergeCell ref="H85:K85"/>
    <mergeCell ref="L85:N85"/>
    <mergeCell ref="A86:D86"/>
    <mergeCell ref="E86:G86"/>
    <mergeCell ref="H86:K86"/>
    <mergeCell ref="L86:N86"/>
    <mergeCell ref="A87:D87"/>
    <mergeCell ref="E87:G87"/>
    <mergeCell ref="H87:K87"/>
    <mergeCell ref="L87:N87"/>
    <mergeCell ref="A88:D88"/>
    <mergeCell ref="E88:G88"/>
    <mergeCell ref="H88:K88"/>
    <mergeCell ref="L88:N88"/>
    <mergeCell ref="L90:N90"/>
    <mergeCell ref="A89:D89"/>
    <mergeCell ref="E89:G89"/>
    <mergeCell ref="H89:K89"/>
    <mergeCell ref="L89:N89"/>
    <mergeCell ref="E91:G91"/>
    <mergeCell ref="A90:D90"/>
    <mergeCell ref="E90:G90"/>
    <mergeCell ref="H90:K90"/>
    <mergeCell ref="A95:A97"/>
    <mergeCell ref="B95:B97"/>
    <mergeCell ref="C96:C97"/>
    <mergeCell ref="A91:D91"/>
    <mergeCell ref="J116:M116"/>
    <mergeCell ref="H101:H102"/>
    <mergeCell ref="I101:L101"/>
    <mergeCell ref="A110:A111"/>
    <mergeCell ref="B110:B111"/>
    <mergeCell ref="C110:H110"/>
    <mergeCell ref="A101:A102"/>
    <mergeCell ref="B101:B102"/>
    <mergeCell ref="C101:F101"/>
    <mergeCell ref="G101:G102"/>
    <mergeCell ref="J95:J97"/>
    <mergeCell ref="C95:I95"/>
    <mergeCell ref="D96:I96"/>
    <mergeCell ref="A125:A126"/>
    <mergeCell ref="B125:E125"/>
    <mergeCell ref="F125:I125"/>
    <mergeCell ref="J125:M125"/>
    <mergeCell ref="A116:A117"/>
    <mergeCell ref="B116:E116"/>
    <mergeCell ref="F116:I116"/>
  </mergeCells>
  <printOptions/>
  <pageMargins left="0.6" right="0.14" top="0.21" bottom="0.49" header="0.07" footer="0.4921259845"/>
  <pageSetup horizontalDpi="300" verticalDpi="300" orientation="portrait" paperSize="9" scale="66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3" sqref="I13:J13"/>
    </sheetView>
  </sheetViews>
  <sheetFormatPr defaultColWidth="9.140625" defaultRowHeight="12.75"/>
  <cols>
    <col min="1" max="1" width="4.140625" style="0" customWidth="1"/>
    <col min="6" max="6" width="8.140625" style="0" customWidth="1"/>
    <col min="7" max="7" width="7.8515625" style="0" bestFit="1" customWidth="1"/>
    <col min="8" max="8" width="2.8515625" style="0" customWidth="1"/>
    <col min="9" max="9" width="5.8515625" style="0" bestFit="1" customWidth="1"/>
    <col min="10" max="10" width="5.57421875" style="0" bestFit="1" customWidth="1"/>
    <col min="11" max="11" width="6.57421875" style="0" bestFit="1" customWidth="1"/>
  </cols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schallnerova</cp:lastModifiedBy>
  <cp:lastPrinted>2005-01-31T12:58:41Z</cp:lastPrinted>
  <dcterms:created xsi:type="dcterms:W3CDTF">2004-08-04T06:03:48Z</dcterms:created>
  <dcterms:modified xsi:type="dcterms:W3CDTF">2005-02-18T06:07:23Z</dcterms:modified>
  <cp:category/>
  <cp:version/>
  <cp:contentType/>
  <cp:contentStatus/>
</cp:coreProperties>
</file>