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2120" windowHeight="9120" tabRatio="609" activeTab="0"/>
  </bookViews>
  <sheets>
    <sheet name="RK-09-2005-42, př. 1" sheetId="1" r:id="rId1"/>
    <sheet name="Rozpis provozního plánu" sheetId="2" r:id="rId2"/>
  </sheets>
  <definedNames/>
  <calcPr fullCalcOnLoad="1"/>
</workbook>
</file>

<file path=xl/sharedStrings.xml><?xml version="1.0" encoding="utf-8"?>
<sst xmlns="http://schemas.openxmlformats.org/spreadsheetml/2006/main" count="182" uniqueCount="149">
  <si>
    <t>Skutečnost za rok 2003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</si>
  <si>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</si>
  <si>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</si>
  <si>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</si>
  <si>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</si>
  <si>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</si>
  <si>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</si>
  <si>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</si>
  <si>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</si>
  <si>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</si>
  <si>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</si>
  <si>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</si>
  <si>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</si>
  <si>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</si>
  <si>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</si>
  <si>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</si>
  <si>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</si>
  <si>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</si>
  <si>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</si>
  <si>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</si>
  <si>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</si>
  <si>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</si>
  <si>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</si>
  <si>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</si>
  <si>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</si>
  <si>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</si>
  <si>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</si>
  <si>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</si>
  <si>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</si>
  <si>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</si>
  <si>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</si>
  <si>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</si>
  <si>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</si>
  <si>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</si>
  <si>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</si>
  <si>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</si>
  <si>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</si>
  <si>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v tis.Kč</t>
  </si>
  <si>
    <t>Finanční plán</t>
  </si>
  <si>
    <t>Plán oprav - hrazeno z provozu</t>
  </si>
  <si>
    <t>celkem</t>
  </si>
  <si>
    <t>z toho odpisová skupina:</t>
  </si>
  <si>
    <t>Pořizovací cena majetku</t>
  </si>
  <si>
    <t>Rozdíl 2004 - 2003</t>
  </si>
  <si>
    <t>Celkem nemovitý majetek</t>
  </si>
  <si>
    <t>Celkem movitý majetek</t>
  </si>
  <si>
    <t xml:space="preserve">Stavby - technické zhodnocení a opravy </t>
  </si>
  <si>
    <t xml:space="preserve">Strojní investice </t>
  </si>
  <si>
    <t>Movitý majetek</t>
  </si>
  <si>
    <t>THP</t>
  </si>
  <si>
    <t>Fondy v tis. Kč</t>
  </si>
  <si>
    <t>Tvorba</t>
  </si>
  <si>
    <t>Čerpání</t>
  </si>
  <si>
    <t>Běžný účet celkem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</si>
  <si>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</si>
  <si>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</si>
  <si>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</si>
  <si>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</si>
  <si>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</si>
  <si>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Stav k 1.1.2004</t>
  </si>
  <si>
    <t>Stav k 31.12.2004</t>
  </si>
  <si>
    <t>z toho po lhůtě splatnosti</t>
  </si>
  <si>
    <t>do 30 dnů</t>
  </si>
  <si>
    <t>31-90</t>
  </si>
  <si>
    <t>91-180</t>
  </si>
  <si>
    <t>181-360</t>
  </si>
  <si>
    <t>nad 360</t>
  </si>
  <si>
    <t>Deficit (-) BÚ</t>
  </si>
  <si>
    <t>Zaměstnanci</t>
  </si>
  <si>
    <t>Průměrná mzda</t>
  </si>
  <si>
    <t xml:space="preserve">Plán čerpání investičního fondu </t>
  </si>
  <si>
    <t>Kumulovaná ztráta (zisk)</t>
  </si>
  <si>
    <t>Doplňkové ukazatele</t>
  </si>
  <si>
    <t>Index 2004/2003</t>
  </si>
  <si>
    <t>Plán oprav  dlouhodobého majetku - nemovitý majetek</t>
  </si>
  <si>
    <t>Celkem plán oprav (SÚ 511)</t>
  </si>
  <si>
    <t>Dělníci</t>
  </si>
  <si>
    <t>POP</t>
  </si>
  <si>
    <t>Tarifní mzdy</t>
  </si>
  <si>
    <t>Nadtarif  - nárokový</t>
  </si>
  <si>
    <t>Nadtarif  - nenárokový</t>
  </si>
  <si>
    <t>N - náklady</t>
  </si>
  <si>
    <t>PP - provozní příspěvek</t>
  </si>
  <si>
    <t>N - Osobní (sesk.účtů 52) / celkem (%)</t>
  </si>
  <si>
    <t>N - odpisy / celkem (%)</t>
  </si>
  <si>
    <t>Průměrný přepočtený počet pracovníků (celorok)</t>
  </si>
  <si>
    <t>Průměrný evidenční počet zaměstnanců k poslednímu dni sledovaného období</t>
  </si>
  <si>
    <t>PP - opravy a údržba (511) / PP (%)</t>
  </si>
  <si>
    <t>z toho: tržby z prodeje dlouhod. majetku /úč. 651/</t>
  </si>
  <si>
    <t>Skutečnost za rok 2004</t>
  </si>
  <si>
    <t>Návrh na rok 2005</t>
  </si>
  <si>
    <t>Rozdíl 2005 - 2004</t>
  </si>
  <si>
    <t>Index 2005/2004</t>
  </si>
  <si>
    <t>Účetní odpisy na rok 2005</t>
  </si>
  <si>
    <t>Oprávky k 1.1.2005</t>
  </si>
  <si>
    <t>Zůstatková cena k 31.12.2005</t>
  </si>
  <si>
    <t>Účetní stav 2004</t>
  </si>
  <si>
    <t>Zůstatek účtu k 1.1.2004</t>
  </si>
  <si>
    <t>Zůstatek účtu k 31.12.2004</t>
  </si>
  <si>
    <t>Stav k 1.1.2005</t>
  </si>
  <si>
    <t>Plán 2005</t>
  </si>
  <si>
    <t>Stav k 31.12.2005</t>
  </si>
  <si>
    <t>stav k 31.12.2004</t>
  </si>
  <si>
    <t>Rozdíl 05-04</t>
  </si>
  <si>
    <t>Index 05/04</t>
  </si>
  <si>
    <t>Vytvoření podmínek a certifikace ISO 9001 ve výši přibližně 500.000,00 Kč hraženo z vlastních prostředků</t>
  </si>
  <si>
    <t>technologické vozidlo skříňové</t>
  </si>
  <si>
    <t>vlek 10 tun</t>
  </si>
  <si>
    <t>GO T-815</t>
  </si>
  <si>
    <t>sklápěcí návěs</t>
  </si>
  <si>
    <t>technologické vozidlo valník 2 ks (po 450)</t>
  </si>
  <si>
    <t>sekačka přední UNIMOG 2 ks (po 550)</t>
  </si>
  <si>
    <t>vlek sklápěcí za traktor 3 ks (po 170)</t>
  </si>
  <si>
    <t>osobní automobil 3 ks (po 300)</t>
  </si>
  <si>
    <t>WAP na mytí vozidel teplou vodou 3 ks (po 155)</t>
  </si>
  <si>
    <t>vysprávková souprava 2 ks (po 1300)</t>
  </si>
  <si>
    <t>areál Přibyslav - stavební úpravy</t>
  </si>
  <si>
    <t>areál Herálec - stavební úpravy</t>
  </si>
  <si>
    <t>areál Havlíčkův Brod - stavební úpravy</t>
  </si>
  <si>
    <t>areál Plácky - oddělení pozemku</t>
  </si>
  <si>
    <t>II/345 Nová Ves - Chotěboř III. Etapa (oprava povrchů)</t>
  </si>
  <si>
    <t>II/346 Kysibl - Habry III. Konečná etapa (oprava povrchů)</t>
  </si>
  <si>
    <t>II/340 Vilémov - Heřmanice (oprava povrchů)</t>
  </si>
  <si>
    <t>II/350 Přibyslav průtah (oprava povrchů)</t>
  </si>
  <si>
    <t>II/130 Nová Ves u Leštiny - Ledeč nad Sázavou (oprava povrchů)</t>
  </si>
  <si>
    <t>Opravy dlouhodobého majetku</t>
  </si>
  <si>
    <t>Ostatní souvislá údržba a opravy silniční sítě</t>
  </si>
  <si>
    <t>Nadtarif nenárokový - osobní ohodnocení, odměny</t>
  </si>
  <si>
    <t>Nadtarif nárokový - příplatek za vedení, příplatky (přesčas, pohotovost, noční, víkendy, svátky, prostředí apod.)</t>
  </si>
  <si>
    <t>Poznámka 1:</t>
  </si>
  <si>
    <t>Poznámka 2:</t>
  </si>
  <si>
    <t xml:space="preserve">odvod do rozpočtu zřizovatele za účelem koupě areálu Herálec </t>
  </si>
  <si>
    <t>odvod do rozpočtu zřizovatele za účelem koupě areálu Přibyslav</t>
  </si>
  <si>
    <t>Pohledávky z obchodního styku</t>
  </si>
  <si>
    <t>Zimní údržba</t>
  </si>
  <si>
    <t>Závazky z obchodního styku</t>
  </si>
  <si>
    <t>SÚS Havlíčkův Brod</t>
  </si>
  <si>
    <t>Nerozdělený zisk /účet 931/</t>
  </si>
  <si>
    <t>Poznámka 3:</t>
  </si>
  <si>
    <t>účtení odpisy  ve skupině 6 nulové viz. Zákon č. 586/1992 Sb., o daních z příjmů v následných úpravách, paragraf 30, bod 1.  a bod 2.</t>
  </si>
  <si>
    <t xml:space="preserve">N - dodavatelsky </t>
  </si>
  <si>
    <t>N - dodavatelsky / (celkem - os. náklady) (%)</t>
  </si>
  <si>
    <t>N - dodavatelsky / celkem (%)</t>
  </si>
  <si>
    <t>N - na O a Ú dodavat.bez ZÚS</t>
  </si>
  <si>
    <t>N - O a Ú bez ZÚS</t>
  </si>
  <si>
    <t>PP - O a Ú dodavatelsky vč. ZÚS / PP (%)</t>
  </si>
  <si>
    <t>PP - O a Ú dodavatelsky bez ZÚS / PP (%)</t>
  </si>
  <si>
    <t>RK-09-2005-42, př. 1</t>
  </si>
  <si>
    <t>počet stran: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</si>
</sst>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 quotePrefix="1">
      <alignment horizont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20" applyNumberFormat="1" applyFont="1" applyBorder="1" applyAlignment="1">
      <alignment horizontal="center" vertical="center"/>
      <protection/>
    </xf>
    <xf numFmtId="3" fontId="2" fillId="0" borderId="21" xfId="20" applyNumberFormat="1" applyFont="1" applyBorder="1" applyAlignment="1">
      <alignment horizontal="right" vertical="center"/>
      <protection/>
    </xf>
    <xf numFmtId="3" fontId="2" fillId="0" borderId="22" xfId="20" applyNumberFormat="1" applyFont="1" applyBorder="1" applyAlignment="1">
      <alignment horizontal="right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2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4" fillId="0" borderId="24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3" fontId="4" fillId="0" borderId="30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 vertical="center" wrapText="1"/>
    </xf>
    <xf numFmtId="0" fontId="4" fillId="2" borderId="1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vertical="center" wrapText="1"/>
    </xf>
    <xf numFmtId="3" fontId="2" fillId="3" borderId="29" xfId="0" applyNumberFormat="1" applyFont="1" applyFill="1" applyBorder="1" applyAlignment="1">
      <alignment vertical="center" wrapText="1"/>
    </xf>
    <xf numFmtId="10" fontId="2" fillId="3" borderId="28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3" fontId="2" fillId="3" borderId="30" xfId="0" applyNumberFormat="1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 wrapText="1"/>
    </xf>
    <xf numFmtId="10" fontId="2" fillId="3" borderId="16" xfId="0" applyNumberFormat="1" applyFont="1" applyFill="1" applyBorder="1" applyAlignment="1">
      <alignment vertical="center" wrapText="1"/>
    </xf>
    <xf numFmtId="3" fontId="2" fillId="3" borderId="31" xfId="0" applyNumberFormat="1" applyFont="1" applyFill="1" applyBorder="1" applyAlignment="1">
      <alignment vertical="center" wrapText="1"/>
    </xf>
    <xf numFmtId="10" fontId="2" fillId="3" borderId="4" xfId="0" applyNumberFormat="1" applyFont="1" applyFill="1" applyBorder="1" applyAlignment="1">
      <alignment vertical="center" wrapText="1"/>
    </xf>
    <xf numFmtId="10" fontId="2" fillId="3" borderId="25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2" fillId="3" borderId="35" xfId="0" applyFont="1" applyFill="1" applyBorder="1" applyAlignment="1">
      <alignment vertical="center" wrapText="1"/>
    </xf>
    <xf numFmtId="10" fontId="2" fillId="3" borderId="36" xfId="0" applyNumberFormat="1" applyFont="1" applyFill="1" applyBorder="1" applyAlignment="1">
      <alignment vertical="center" wrapText="1"/>
    </xf>
    <xf numFmtId="10" fontId="2" fillId="3" borderId="6" xfId="0" applyNumberFormat="1" applyFont="1" applyFill="1" applyBorder="1" applyAlignment="1">
      <alignment vertical="center" wrapText="1"/>
    </xf>
    <xf numFmtId="10" fontId="2" fillId="3" borderId="27" xfId="0" applyNumberFormat="1" applyFont="1" applyFill="1" applyBorder="1" applyAlignment="1">
      <alignment vertical="center" wrapText="1"/>
    </xf>
    <xf numFmtId="10" fontId="2" fillId="3" borderId="35" xfId="0" applyNumberFormat="1" applyFont="1" applyFill="1" applyBorder="1" applyAlignment="1">
      <alignment vertical="center" wrapText="1"/>
    </xf>
    <xf numFmtId="10" fontId="2" fillId="3" borderId="37" xfId="0" applyNumberFormat="1" applyFont="1" applyFill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7" fillId="2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3" fontId="2" fillId="0" borderId="13" xfId="0" applyNumberFormat="1" applyFont="1" applyBorder="1" applyAlignment="1" quotePrefix="1">
      <alignment horizontal="center"/>
    </xf>
    <xf numFmtId="0" fontId="2" fillId="2" borderId="13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43" xfId="0" applyFont="1" applyBorder="1" applyAlignment="1">
      <alignment/>
    </xf>
    <xf numFmtId="0" fontId="7" fillId="2" borderId="44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quotePrefix="1">
      <alignment horizontal="right"/>
    </xf>
    <xf numFmtId="3" fontId="2" fillId="2" borderId="36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2" fillId="2" borderId="20" xfId="0" applyFont="1" applyFill="1" applyBorder="1" applyAlignment="1">
      <alignment horizontal="left" vertical="center" wrapText="1"/>
    </xf>
    <xf numFmtId="3" fontId="2" fillId="0" borderId="45" xfId="0" applyNumberFormat="1" applyFont="1" applyBorder="1" applyAlignment="1" quotePrefix="1">
      <alignment horizontal="center"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Border="1" applyAlignment="1" quotePrefix="1">
      <alignment horizontal="right"/>
    </xf>
    <xf numFmtId="3" fontId="2" fillId="0" borderId="46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60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50" xfId="20" applyNumberFormat="1" applyFont="1" applyBorder="1" applyAlignment="1">
      <alignment horizontal="center" vertical="center"/>
      <protection/>
    </xf>
    <xf numFmtId="3" fontId="2" fillId="0" borderId="0" xfId="20" applyNumberFormat="1" applyFont="1" applyBorder="1" applyAlignment="1">
      <alignment horizontal="right" vertical="center"/>
      <protection/>
    </xf>
    <xf numFmtId="4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4" fontId="0" fillId="0" borderId="61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Continuous" vertical="center"/>
    </xf>
    <xf numFmtId="0" fontId="4" fillId="2" borderId="62" xfId="0" applyFont="1" applyFill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2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3" fontId="2" fillId="0" borderId="14" xfId="0" applyNumberFormat="1" applyFont="1" applyBorder="1" applyAlignment="1" quotePrefix="1">
      <alignment horizontal="right"/>
    </xf>
    <xf numFmtId="3" fontId="2" fillId="0" borderId="25" xfId="0" applyNumberFormat="1" applyFont="1" applyBorder="1" applyAlignment="1" quotePrefix="1">
      <alignment horizontal="right"/>
    </xf>
    <xf numFmtId="3" fontId="4" fillId="0" borderId="16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10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3" fontId="2" fillId="0" borderId="62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2" borderId="18" xfId="20" applyFont="1" applyFill="1" applyBorder="1" applyAlignment="1">
      <alignment horizontal="center" vertical="center"/>
      <protection/>
    </xf>
    <xf numFmtId="3" fontId="2" fillId="0" borderId="37" xfId="20" applyNumberFormat="1" applyFont="1" applyBorder="1" applyAlignment="1">
      <alignment horizontal="right" vertical="center"/>
      <protection/>
    </xf>
    <xf numFmtId="3" fontId="2" fillId="0" borderId="68" xfId="20" applyNumberFormat="1" applyFont="1" applyBorder="1" applyAlignment="1">
      <alignment horizontal="right" vertical="center"/>
      <protection/>
    </xf>
    <xf numFmtId="0" fontId="3" fillId="2" borderId="69" xfId="0" applyFont="1" applyFill="1" applyBorder="1" applyAlignment="1">
      <alignment horizontal="center"/>
    </xf>
    <xf numFmtId="0" fontId="0" fillId="0" borderId="39" xfId="0" applyBorder="1" applyAlignment="1">
      <alignment horizontal="left" vertical="center"/>
    </xf>
    <xf numFmtId="3" fontId="2" fillId="2" borderId="37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" fontId="0" fillId="0" borderId="4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3" fontId="2" fillId="2" borderId="20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2" borderId="4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3" fontId="4" fillId="0" borderId="15" xfId="0" applyNumberFormat="1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3" fontId="3" fillId="2" borderId="52" xfId="0" applyNumberFormat="1" applyFont="1" applyFill="1" applyBorder="1" applyAlignment="1">
      <alignment horizontal="left" vertical="center"/>
    </xf>
    <xf numFmtId="3" fontId="3" fillId="2" borderId="72" xfId="0" applyNumberFormat="1" applyFont="1" applyFill="1" applyBorder="1" applyAlignment="1">
      <alignment horizontal="left" vertical="center"/>
    </xf>
    <xf numFmtId="3" fontId="3" fillId="2" borderId="53" xfId="0" applyNumberFormat="1" applyFont="1" applyFill="1" applyBorder="1" applyAlignment="1">
      <alignment horizontal="left" vertical="center"/>
    </xf>
    <xf numFmtId="3" fontId="3" fillId="2" borderId="5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48" xfId="0" applyNumberFormat="1" applyFont="1" applyFill="1" applyBorder="1" applyAlignment="1">
      <alignment horizontal="left" vertical="center"/>
    </xf>
    <xf numFmtId="3" fontId="2" fillId="2" borderId="73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45" xfId="0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2" fillId="2" borderId="29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70" xfId="0" applyNumberFormat="1" applyFont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3" fillId="2" borderId="7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3" fillId="2" borderId="74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7" fillId="2" borderId="5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7" fillId="2" borderId="74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2" borderId="80" xfId="20" applyFont="1" applyFill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2" fillId="0" borderId="52" xfId="0" applyNumberFormat="1" applyFont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3" xfId="0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35" xfId="0" applyFont="1" applyBorder="1" applyAlignment="1">
      <alignment/>
    </xf>
    <xf numFmtId="3" fontId="2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36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7" xfId="0" applyFont="1" applyBorder="1" applyAlignment="1">
      <alignment/>
    </xf>
    <xf numFmtId="3" fontId="2" fillId="0" borderId="20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" fillId="2" borderId="52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7" fillId="2" borderId="52" xfId="0" applyNumberFormat="1" applyFont="1" applyFill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3" fontId="2" fillId="2" borderId="70" xfId="0" applyNumberFormat="1" applyFont="1" applyFill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6" xfId="0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2" fillId="0" borderId="73" xfId="0" applyNumberFormat="1" applyFont="1" applyBorder="1" applyAlignment="1">
      <alignment horizontal="right"/>
    </xf>
    <xf numFmtId="0" fontId="0" fillId="0" borderId="72" xfId="0" applyBorder="1" applyAlignment="1">
      <alignment/>
    </xf>
    <xf numFmtId="0" fontId="7" fillId="2" borderId="74" xfId="20" applyFont="1" applyFill="1" applyBorder="1" applyAlignment="1">
      <alignment horizontal="center" vertical="center" wrapText="1"/>
      <protection/>
    </xf>
    <xf numFmtId="0" fontId="5" fillId="0" borderId="8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3" fontId="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2" borderId="36" xfId="20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52" xfId="20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82" xfId="20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" fillId="2" borderId="83" xfId="20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="130" zoomScaleNormal="130" workbookViewId="0" topLeftCell="G1">
      <selection activeCell="N2" sqref="N2"/>
    </sheetView>
  </sheetViews>
  <sheetFormatPr defaultColWidth="9.00390625" defaultRowHeight="12.75"/>
  <cols>
    <col min="1" max="1" width="28.125" style="37" customWidth="1"/>
    <col min="2" max="2" width="10.875" style="23" customWidth="1"/>
    <col min="3" max="3" width="9.875" style="23" customWidth="1"/>
    <col min="4" max="4" width="9.75390625" style="23" customWidth="1"/>
    <col min="5" max="5" width="10.625" style="23" customWidth="1"/>
    <col min="6" max="7" width="9.75390625" style="23" customWidth="1"/>
    <col min="8" max="8" width="8.125" style="23" customWidth="1"/>
    <col min="9" max="9" width="10.25390625" style="37" customWidth="1"/>
    <col min="10" max="11" width="9.625" style="37" bestFit="1" customWidth="1"/>
    <col min="12" max="13" width="9.125" style="37" customWidth="1"/>
    <col min="14" max="14" width="10.875" style="37" customWidth="1"/>
    <col min="15" max="15" width="9.25390625" style="37" customWidth="1"/>
    <col min="16" max="17" width="9.125" style="37" customWidth="1"/>
  </cols>
  <sheetData>
    <row r="1" spans="14:15" ht="12.75">
      <c r="N1" s="195" t="s">
        <v>147</v>
      </c>
      <c r="O1" s="148"/>
    </row>
    <row r="2" spans="1:15" ht="16.5" thickBot="1">
      <c r="A2" s="1"/>
      <c r="B2" s="2"/>
      <c r="C2" s="2"/>
      <c r="D2" s="2"/>
      <c r="E2" s="2"/>
      <c r="F2" s="2"/>
      <c r="G2" s="2"/>
      <c r="H2" s="2"/>
      <c r="N2" s="195" t="s">
        <v>148</v>
      </c>
      <c r="O2" s="148"/>
    </row>
    <row r="3" spans="1:17" ht="24" customHeight="1" thickBot="1">
      <c r="A3" s="304" t="s">
        <v>38</v>
      </c>
      <c r="B3" s="309" t="s">
        <v>136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Q3"/>
    </row>
    <row r="4" spans="1:17" ht="12.75">
      <c r="A4" s="305"/>
      <c r="B4" s="36" t="s">
        <v>0</v>
      </c>
      <c r="C4" s="3"/>
      <c r="D4" s="4"/>
      <c r="E4" s="36" t="s">
        <v>89</v>
      </c>
      <c r="F4" s="3"/>
      <c r="G4" s="4"/>
      <c r="H4" s="233" t="s">
        <v>43</v>
      </c>
      <c r="I4" s="308"/>
      <c r="J4" s="3" t="s">
        <v>90</v>
      </c>
      <c r="K4" s="160"/>
      <c r="L4" s="4"/>
      <c r="M4" s="233" t="s">
        <v>91</v>
      </c>
      <c r="N4" s="307"/>
      <c r="Q4"/>
    </row>
    <row r="5" spans="1:17" ht="12.75">
      <c r="A5" s="305"/>
      <c r="B5" s="49" t="s">
        <v>1</v>
      </c>
      <c r="C5" s="5" t="s">
        <v>2</v>
      </c>
      <c r="D5" s="6" t="s">
        <v>3</v>
      </c>
      <c r="E5" s="49" t="s">
        <v>1</v>
      </c>
      <c r="F5" s="5" t="s">
        <v>2</v>
      </c>
      <c r="G5" s="6" t="s">
        <v>3</v>
      </c>
      <c r="H5" s="8" t="s">
        <v>3</v>
      </c>
      <c r="I5" s="8" t="s">
        <v>4</v>
      </c>
      <c r="J5" s="7" t="s">
        <v>1</v>
      </c>
      <c r="K5" s="5" t="s">
        <v>2</v>
      </c>
      <c r="L5" s="6" t="s">
        <v>3</v>
      </c>
      <c r="M5" s="8" t="s">
        <v>3</v>
      </c>
      <c r="N5" s="6" t="s">
        <v>4</v>
      </c>
      <c r="Q5"/>
    </row>
    <row r="6" spans="1:17" ht="13.5" thickBot="1">
      <c r="A6" s="306"/>
      <c r="B6" s="50" t="s">
        <v>5</v>
      </c>
      <c r="C6" s="9" t="s">
        <v>5</v>
      </c>
      <c r="D6" s="10"/>
      <c r="E6" s="50" t="s">
        <v>5</v>
      </c>
      <c r="F6" s="9" t="s">
        <v>5</v>
      </c>
      <c r="G6" s="10"/>
      <c r="H6" s="12" t="s">
        <v>6</v>
      </c>
      <c r="I6" s="48" t="s">
        <v>7</v>
      </c>
      <c r="J6" s="11" t="s">
        <v>5</v>
      </c>
      <c r="K6" s="9" t="s">
        <v>5</v>
      </c>
      <c r="L6" s="10"/>
      <c r="M6" s="12" t="s">
        <v>6</v>
      </c>
      <c r="N6" s="10" t="s">
        <v>7</v>
      </c>
      <c r="Q6"/>
    </row>
    <row r="7" spans="1:17" ht="13.5" customHeight="1" thickTop="1">
      <c r="A7" s="55" t="s">
        <v>8</v>
      </c>
      <c r="B7" s="46"/>
      <c r="C7" s="13"/>
      <c r="D7" s="38"/>
      <c r="E7" s="46"/>
      <c r="F7" s="13"/>
      <c r="G7" s="38"/>
      <c r="H7" s="61"/>
      <c r="I7" s="69"/>
      <c r="J7" s="14"/>
      <c r="K7" s="13"/>
      <c r="L7" s="39"/>
      <c r="M7" s="61"/>
      <c r="N7" s="62"/>
      <c r="Q7"/>
    </row>
    <row r="8" spans="1:17" ht="13.5" customHeight="1">
      <c r="A8" s="56" t="s">
        <v>9</v>
      </c>
      <c r="B8" s="19"/>
      <c r="C8" s="15">
        <v>2253</v>
      </c>
      <c r="D8" s="40">
        <f>SUM(B8:C8)</f>
        <v>2253</v>
      </c>
      <c r="E8" s="19">
        <v>43</v>
      </c>
      <c r="F8" s="15">
        <v>4279</v>
      </c>
      <c r="G8" s="40">
        <f>SUM(E8:F8)</f>
        <v>4322</v>
      </c>
      <c r="H8" s="63">
        <f>+G8-D8</f>
        <v>2069</v>
      </c>
      <c r="I8" s="70">
        <f>+G8/D8</f>
        <v>1.9183311140701287</v>
      </c>
      <c r="J8" s="16"/>
      <c r="K8" s="15">
        <v>4000</v>
      </c>
      <c r="L8" s="41">
        <f aca="true" t="shared" si="0" ref="L8:L15">SUM(J8:K8)</f>
        <v>4000</v>
      </c>
      <c r="M8" s="63">
        <f aca="true" t="shared" si="1" ref="M8:M35">+L8-G8</f>
        <v>-322</v>
      </c>
      <c r="N8" s="64">
        <f>+L8/G8</f>
        <v>0.9254974548819991</v>
      </c>
      <c r="Q8"/>
    </row>
    <row r="9" spans="1:17" ht="13.5" customHeight="1">
      <c r="A9" s="56" t="s">
        <v>10</v>
      </c>
      <c r="B9" s="19"/>
      <c r="C9" s="15"/>
      <c r="D9" s="40">
        <f aca="true" t="shared" si="2" ref="D9:D15">SUM(B9:C9)</f>
        <v>0</v>
      </c>
      <c r="E9" s="19"/>
      <c r="F9" s="15"/>
      <c r="G9" s="40">
        <f aca="true" t="shared" si="3" ref="G9:G15">SUM(E9:F9)</f>
        <v>0</v>
      </c>
      <c r="H9" s="63">
        <f aca="true" t="shared" si="4" ref="H9:H35">+G9-D9</f>
        <v>0</v>
      </c>
      <c r="I9" s="70">
        <v>0</v>
      </c>
      <c r="J9" s="16"/>
      <c r="K9" s="15"/>
      <c r="L9" s="41">
        <f t="shared" si="0"/>
        <v>0</v>
      </c>
      <c r="M9" s="63">
        <f t="shared" si="1"/>
        <v>0</v>
      </c>
      <c r="N9" s="64">
        <v>0</v>
      </c>
      <c r="Q9"/>
    </row>
    <row r="10" spans="1:17" ht="13.5" customHeight="1">
      <c r="A10" s="56" t="s">
        <v>11</v>
      </c>
      <c r="B10" s="19">
        <v>5390</v>
      </c>
      <c r="C10" s="15"/>
      <c r="D10" s="40">
        <f t="shared" si="2"/>
        <v>5390</v>
      </c>
      <c r="E10" s="19">
        <v>4829</v>
      </c>
      <c r="F10" s="15"/>
      <c r="G10" s="40">
        <f t="shared" si="3"/>
        <v>4829</v>
      </c>
      <c r="H10" s="63">
        <f t="shared" si="4"/>
        <v>-561</v>
      </c>
      <c r="I10" s="70">
        <f aca="true" t="shared" si="5" ref="I10:I35">+G10/D10</f>
        <v>0.8959183673469387</v>
      </c>
      <c r="J10" s="16">
        <v>4800</v>
      </c>
      <c r="K10" s="15"/>
      <c r="L10" s="41">
        <f t="shared" si="0"/>
        <v>4800</v>
      </c>
      <c r="M10" s="63">
        <f t="shared" si="1"/>
        <v>-29</v>
      </c>
      <c r="N10" s="64">
        <f>+L10/G10</f>
        <v>0.9939946158624974</v>
      </c>
      <c r="Q10"/>
    </row>
    <row r="11" spans="1:17" ht="13.5" customHeight="1">
      <c r="A11" s="56" t="s">
        <v>12</v>
      </c>
      <c r="B11" s="19">
        <v>1129</v>
      </c>
      <c r="C11" s="15"/>
      <c r="D11" s="40">
        <f t="shared" si="2"/>
        <v>1129</v>
      </c>
      <c r="E11" s="19">
        <v>929</v>
      </c>
      <c r="F11" s="15">
        <v>25</v>
      </c>
      <c r="G11" s="40">
        <f t="shared" si="3"/>
        <v>954</v>
      </c>
      <c r="H11" s="63">
        <f t="shared" si="4"/>
        <v>-175</v>
      </c>
      <c r="I11" s="70">
        <f t="shared" si="5"/>
        <v>0.8449955713020372</v>
      </c>
      <c r="J11" s="16">
        <v>900</v>
      </c>
      <c r="K11" s="15"/>
      <c r="L11" s="41">
        <f t="shared" si="0"/>
        <v>900</v>
      </c>
      <c r="M11" s="63">
        <f t="shared" si="1"/>
        <v>-54</v>
      </c>
      <c r="N11" s="64">
        <f>+L11/G11</f>
        <v>0.9433962264150944</v>
      </c>
      <c r="Q11"/>
    </row>
    <row r="12" spans="1:17" ht="13.5" customHeight="1">
      <c r="A12" s="57" t="s">
        <v>13</v>
      </c>
      <c r="B12" s="19"/>
      <c r="C12" s="15"/>
      <c r="D12" s="40">
        <f t="shared" si="2"/>
        <v>0</v>
      </c>
      <c r="E12" s="19"/>
      <c r="F12" s="15"/>
      <c r="G12" s="40">
        <f t="shared" si="3"/>
        <v>0</v>
      </c>
      <c r="H12" s="63">
        <f t="shared" si="4"/>
        <v>0</v>
      </c>
      <c r="I12" s="70">
        <v>0</v>
      </c>
      <c r="J12" s="16"/>
      <c r="K12" s="15"/>
      <c r="L12" s="41">
        <f t="shared" si="0"/>
        <v>0</v>
      </c>
      <c r="M12" s="63">
        <f t="shared" si="1"/>
        <v>0</v>
      </c>
      <c r="N12" s="64">
        <v>0</v>
      </c>
      <c r="Q12"/>
    </row>
    <row r="13" spans="1:17" ht="13.5" customHeight="1">
      <c r="A13" s="57" t="s">
        <v>14</v>
      </c>
      <c r="B13" s="19">
        <v>397</v>
      </c>
      <c r="C13" s="15"/>
      <c r="D13" s="40">
        <f t="shared" si="2"/>
        <v>397</v>
      </c>
      <c r="E13" s="19">
        <v>149</v>
      </c>
      <c r="F13" s="15">
        <v>46</v>
      </c>
      <c r="G13" s="40">
        <f t="shared" si="3"/>
        <v>195</v>
      </c>
      <c r="H13" s="63">
        <f t="shared" si="4"/>
        <v>-202</v>
      </c>
      <c r="I13" s="70">
        <f t="shared" si="5"/>
        <v>0.491183879093199</v>
      </c>
      <c r="J13" s="16"/>
      <c r="K13" s="15"/>
      <c r="L13" s="41">
        <f t="shared" si="0"/>
        <v>0</v>
      </c>
      <c r="M13" s="63">
        <f t="shared" si="1"/>
        <v>-195</v>
      </c>
      <c r="N13" s="64">
        <f aca="true" t="shared" si="6" ref="N13:N19">+L13/G13</f>
        <v>0</v>
      </c>
      <c r="Q13"/>
    </row>
    <row r="14" spans="1:17" ht="13.5" customHeight="1">
      <c r="A14" s="57" t="s">
        <v>88</v>
      </c>
      <c r="B14" s="19">
        <v>7</v>
      </c>
      <c r="C14" s="15"/>
      <c r="D14" s="40">
        <f t="shared" si="2"/>
        <v>7</v>
      </c>
      <c r="E14" s="19"/>
      <c r="F14" s="15"/>
      <c r="G14" s="40">
        <f t="shared" si="3"/>
        <v>0</v>
      </c>
      <c r="H14" s="63">
        <f t="shared" si="4"/>
        <v>-7</v>
      </c>
      <c r="I14" s="70">
        <f t="shared" si="5"/>
        <v>0</v>
      </c>
      <c r="J14" s="16"/>
      <c r="K14" s="15"/>
      <c r="L14" s="41">
        <f t="shared" si="0"/>
        <v>0</v>
      </c>
      <c r="M14" s="63">
        <f t="shared" si="1"/>
        <v>0</v>
      </c>
      <c r="N14" s="64" t="e">
        <f t="shared" si="6"/>
        <v>#DIV/0!</v>
      </c>
      <c r="Q14"/>
    </row>
    <row r="15" spans="1:17" ht="13.5" customHeight="1" thickBot="1">
      <c r="A15" s="75" t="s">
        <v>15</v>
      </c>
      <c r="B15" s="47">
        <v>122645</v>
      </c>
      <c r="C15" s="17"/>
      <c r="D15" s="40">
        <f t="shared" si="2"/>
        <v>122645</v>
      </c>
      <c r="E15" s="47">
        <v>127538</v>
      </c>
      <c r="F15" s="17"/>
      <c r="G15" s="40">
        <f t="shared" si="3"/>
        <v>127538</v>
      </c>
      <c r="H15" s="65">
        <f t="shared" si="4"/>
        <v>4893</v>
      </c>
      <c r="I15" s="71">
        <f t="shared" si="5"/>
        <v>1.0398956337396552</v>
      </c>
      <c r="J15" s="18">
        <v>117663</v>
      </c>
      <c r="K15" s="17"/>
      <c r="L15" s="162">
        <f t="shared" si="0"/>
        <v>117663</v>
      </c>
      <c r="M15" s="65">
        <f t="shared" si="1"/>
        <v>-9875</v>
      </c>
      <c r="N15" s="66">
        <f t="shared" si="6"/>
        <v>0.9225720961595759</v>
      </c>
      <c r="Q15"/>
    </row>
    <row r="16" spans="1:17" ht="13.5" customHeight="1" thickBot="1">
      <c r="A16" s="58" t="s">
        <v>16</v>
      </c>
      <c r="B16" s="44">
        <f aca="true" t="shared" si="7" ref="B16:G16">SUM(B7+B8+B9+B10+B11+B13+B15)</f>
        <v>129561</v>
      </c>
      <c r="C16" s="42">
        <f t="shared" si="7"/>
        <v>2253</v>
      </c>
      <c r="D16" s="43">
        <f t="shared" si="7"/>
        <v>131814</v>
      </c>
      <c r="E16" s="44">
        <f t="shared" si="7"/>
        <v>133488</v>
      </c>
      <c r="F16" s="42">
        <f t="shared" si="7"/>
        <v>4350</v>
      </c>
      <c r="G16" s="43">
        <f t="shared" si="7"/>
        <v>137838</v>
      </c>
      <c r="H16" s="52">
        <f t="shared" si="4"/>
        <v>6024</v>
      </c>
      <c r="I16" s="72">
        <f t="shared" si="5"/>
        <v>1.0457007601620465</v>
      </c>
      <c r="J16" s="51">
        <f>SUM(J7+J8+J9+J10+J11+J13+J15)</f>
        <v>123363</v>
      </c>
      <c r="K16" s="42">
        <f>SUM(K7+K8+K9+K10+K11+K13+K15)</f>
        <v>4000</v>
      </c>
      <c r="L16" s="43">
        <f>SUM(L7+L8+L9+L10+L11+L13+L15)</f>
        <v>127363</v>
      </c>
      <c r="M16" s="52">
        <f t="shared" si="1"/>
        <v>-10475</v>
      </c>
      <c r="N16" s="53">
        <f t="shared" si="6"/>
        <v>0.9240049913666768</v>
      </c>
      <c r="Q16"/>
    </row>
    <row r="17" spans="1:17" ht="13.5" customHeight="1">
      <c r="A17" s="76" t="s">
        <v>17</v>
      </c>
      <c r="B17" s="46">
        <v>39881</v>
      </c>
      <c r="C17" s="13">
        <v>1234</v>
      </c>
      <c r="D17" s="40">
        <f aca="true" t="shared" si="8" ref="D17:D34">SUM(B17:C17)</f>
        <v>41115</v>
      </c>
      <c r="E17" s="46">
        <v>47442</v>
      </c>
      <c r="F17" s="13">
        <v>2372</v>
      </c>
      <c r="G17" s="38">
        <f>SUM(E17:F17)</f>
        <v>49814</v>
      </c>
      <c r="H17" s="61">
        <f t="shared" si="4"/>
        <v>8699</v>
      </c>
      <c r="I17" s="73">
        <f t="shared" si="5"/>
        <v>1.2115772832299647</v>
      </c>
      <c r="J17" s="14">
        <v>45830</v>
      </c>
      <c r="K17" s="13">
        <v>2200</v>
      </c>
      <c r="L17" s="39">
        <f aca="true" t="shared" si="9" ref="L17:L34">SUM(J17:K17)</f>
        <v>48030</v>
      </c>
      <c r="M17" s="61">
        <f t="shared" si="1"/>
        <v>-1784</v>
      </c>
      <c r="N17" s="67">
        <f t="shared" si="6"/>
        <v>0.9641867748022644</v>
      </c>
      <c r="Q17"/>
    </row>
    <row r="18" spans="1:17" ht="13.5" customHeight="1">
      <c r="A18" s="103" t="s">
        <v>18</v>
      </c>
      <c r="B18" s="46">
        <v>235</v>
      </c>
      <c r="C18" s="13"/>
      <c r="D18" s="40">
        <f t="shared" si="8"/>
        <v>235</v>
      </c>
      <c r="E18" s="46">
        <v>571</v>
      </c>
      <c r="F18" s="13"/>
      <c r="G18" s="38">
        <f aca="true" t="shared" si="10" ref="G18:G34">SUM(E18:F18)</f>
        <v>571</v>
      </c>
      <c r="H18" s="63">
        <f t="shared" si="4"/>
        <v>336</v>
      </c>
      <c r="I18" s="70">
        <f t="shared" si="5"/>
        <v>2.429787234042553</v>
      </c>
      <c r="J18" s="14">
        <v>200</v>
      </c>
      <c r="K18" s="13"/>
      <c r="L18" s="39">
        <f t="shared" si="9"/>
        <v>200</v>
      </c>
      <c r="M18" s="63">
        <f t="shared" si="1"/>
        <v>-371</v>
      </c>
      <c r="N18" s="64">
        <f t="shared" si="6"/>
        <v>0.3502626970227671</v>
      </c>
      <c r="Q18"/>
    </row>
    <row r="19" spans="1:17" ht="13.5" customHeight="1">
      <c r="A19" s="56" t="s">
        <v>19</v>
      </c>
      <c r="B19" s="19">
        <v>1509</v>
      </c>
      <c r="C19" s="15"/>
      <c r="D19" s="40">
        <f t="shared" si="8"/>
        <v>1509</v>
      </c>
      <c r="E19" s="19">
        <v>928</v>
      </c>
      <c r="F19" s="15"/>
      <c r="G19" s="38">
        <f t="shared" si="10"/>
        <v>928</v>
      </c>
      <c r="H19" s="63">
        <f t="shared" si="4"/>
        <v>-581</v>
      </c>
      <c r="I19" s="70">
        <f t="shared" si="5"/>
        <v>0.6149768058316766</v>
      </c>
      <c r="J19" s="16">
        <v>1000</v>
      </c>
      <c r="K19" s="15"/>
      <c r="L19" s="39">
        <f t="shared" si="9"/>
        <v>1000</v>
      </c>
      <c r="M19" s="63">
        <f t="shared" si="1"/>
        <v>72</v>
      </c>
      <c r="N19" s="64">
        <f t="shared" si="6"/>
        <v>1.0775862068965518</v>
      </c>
      <c r="Q19"/>
    </row>
    <row r="20" spans="1:17" ht="13.5" customHeight="1">
      <c r="A20" s="57" t="s">
        <v>20</v>
      </c>
      <c r="B20" s="19"/>
      <c r="C20" s="15"/>
      <c r="D20" s="40">
        <f t="shared" si="8"/>
        <v>0</v>
      </c>
      <c r="E20" s="19"/>
      <c r="F20" s="15"/>
      <c r="G20" s="38">
        <f t="shared" si="10"/>
        <v>0</v>
      </c>
      <c r="H20" s="63">
        <f t="shared" si="4"/>
        <v>0</v>
      </c>
      <c r="I20" s="70">
        <v>0</v>
      </c>
      <c r="J20" s="16"/>
      <c r="K20" s="15"/>
      <c r="L20" s="39">
        <f t="shared" si="9"/>
        <v>0</v>
      </c>
      <c r="M20" s="63">
        <f t="shared" si="1"/>
        <v>0</v>
      </c>
      <c r="N20" s="64">
        <v>0</v>
      </c>
      <c r="Q20"/>
    </row>
    <row r="21" spans="1:17" ht="13.5" customHeight="1">
      <c r="A21" s="56" t="s">
        <v>21</v>
      </c>
      <c r="B21" s="19"/>
      <c r="C21" s="15"/>
      <c r="D21" s="40">
        <f t="shared" si="8"/>
        <v>0</v>
      </c>
      <c r="E21" s="19"/>
      <c r="F21" s="15"/>
      <c r="G21" s="38">
        <f t="shared" si="10"/>
        <v>0</v>
      </c>
      <c r="H21" s="63">
        <f t="shared" si="4"/>
        <v>0</v>
      </c>
      <c r="I21" s="70">
        <v>0</v>
      </c>
      <c r="J21" s="16"/>
      <c r="K21" s="15"/>
      <c r="L21" s="39">
        <f t="shared" si="9"/>
        <v>0</v>
      </c>
      <c r="M21" s="63">
        <f t="shared" si="1"/>
        <v>0</v>
      </c>
      <c r="N21" s="64">
        <v>0</v>
      </c>
      <c r="Q21"/>
    </row>
    <row r="22" spans="1:17" ht="13.5" customHeight="1">
      <c r="A22" s="56" t="s">
        <v>22</v>
      </c>
      <c r="B22" s="16">
        <v>36348</v>
      </c>
      <c r="C22" s="15">
        <v>41</v>
      </c>
      <c r="D22" s="40">
        <f t="shared" si="8"/>
        <v>36389</v>
      </c>
      <c r="E22" s="16">
        <v>33023</v>
      </c>
      <c r="F22" s="15">
        <v>216</v>
      </c>
      <c r="G22" s="38">
        <f t="shared" si="10"/>
        <v>33239</v>
      </c>
      <c r="H22" s="63">
        <f t="shared" si="4"/>
        <v>-3150</v>
      </c>
      <c r="I22" s="70">
        <f t="shared" si="5"/>
        <v>0.9134353788232707</v>
      </c>
      <c r="J22" s="16">
        <v>24900</v>
      </c>
      <c r="K22" s="15">
        <v>200</v>
      </c>
      <c r="L22" s="39">
        <f t="shared" si="9"/>
        <v>25100</v>
      </c>
      <c r="M22" s="63">
        <f t="shared" si="1"/>
        <v>-8139</v>
      </c>
      <c r="N22" s="64">
        <f aca="true" t="shared" si="11" ref="N22:N35">+L22/G22</f>
        <v>0.7551370378170221</v>
      </c>
      <c r="Q22"/>
    </row>
    <row r="23" spans="1:17" ht="13.5" customHeight="1">
      <c r="A23" s="57" t="s">
        <v>23</v>
      </c>
      <c r="B23" s="19">
        <v>32684</v>
      </c>
      <c r="C23" s="15">
        <v>33</v>
      </c>
      <c r="D23" s="40">
        <f t="shared" si="8"/>
        <v>32717</v>
      </c>
      <c r="E23" s="19">
        <v>29885</v>
      </c>
      <c r="F23" s="15">
        <v>104</v>
      </c>
      <c r="G23" s="38">
        <f t="shared" si="10"/>
        <v>29989</v>
      </c>
      <c r="H23" s="63">
        <f t="shared" si="4"/>
        <v>-2728</v>
      </c>
      <c r="I23" s="70">
        <f t="shared" si="5"/>
        <v>0.9166182718464407</v>
      </c>
      <c r="J23" s="20">
        <v>22700</v>
      </c>
      <c r="K23" s="15">
        <v>0</v>
      </c>
      <c r="L23" s="39">
        <f t="shared" si="9"/>
        <v>22700</v>
      </c>
      <c r="M23" s="63">
        <f t="shared" si="1"/>
        <v>-7289</v>
      </c>
      <c r="N23" s="64">
        <f t="shared" si="11"/>
        <v>0.7569442128780552</v>
      </c>
      <c r="Q23"/>
    </row>
    <row r="24" spans="1:17" ht="13.5" customHeight="1">
      <c r="A24" s="56" t="s">
        <v>24</v>
      </c>
      <c r="B24" s="19">
        <v>2673</v>
      </c>
      <c r="C24" s="15">
        <v>8</v>
      </c>
      <c r="D24" s="40">
        <f t="shared" si="8"/>
        <v>2681</v>
      </c>
      <c r="E24" s="19">
        <v>2215</v>
      </c>
      <c r="F24" s="15">
        <v>113</v>
      </c>
      <c r="G24" s="38">
        <f t="shared" si="10"/>
        <v>2328</v>
      </c>
      <c r="H24" s="63">
        <f t="shared" si="4"/>
        <v>-353</v>
      </c>
      <c r="I24" s="70">
        <f t="shared" si="5"/>
        <v>0.8683327116747482</v>
      </c>
      <c r="J24" s="20">
        <v>2200</v>
      </c>
      <c r="K24" s="15">
        <v>0</v>
      </c>
      <c r="L24" s="39">
        <f t="shared" si="9"/>
        <v>2200</v>
      </c>
      <c r="M24" s="63">
        <f t="shared" si="1"/>
        <v>-128</v>
      </c>
      <c r="N24" s="64">
        <f t="shared" si="11"/>
        <v>0.9450171821305842</v>
      </c>
      <c r="Q24"/>
    </row>
    <row r="25" spans="1:17" ht="13.5" customHeight="1">
      <c r="A25" s="59" t="s">
        <v>25</v>
      </c>
      <c r="B25" s="16">
        <v>36821</v>
      </c>
      <c r="C25" s="15">
        <v>300</v>
      </c>
      <c r="D25" s="40">
        <f t="shared" si="8"/>
        <v>37121</v>
      </c>
      <c r="E25" s="16">
        <v>37138</v>
      </c>
      <c r="F25" s="15">
        <v>715</v>
      </c>
      <c r="G25" s="38">
        <f t="shared" si="10"/>
        <v>37853</v>
      </c>
      <c r="H25" s="63">
        <f t="shared" si="4"/>
        <v>732</v>
      </c>
      <c r="I25" s="70">
        <f t="shared" si="5"/>
        <v>1.019719296355163</v>
      </c>
      <c r="J25" s="16">
        <v>38210</v>
      </c>
      <c r="K25" s="15">
        <v>675</v>
      </c>
      <c r="L25" s="39">
        <f t="shared" si="9"/>
        <v>38885</v>
      </c>
      <c r="M25" s="63">
        <f t="shared" si="1"/>
        <v>1032</v>
      </c>
      <c r="N25" s="64">
        <f t="shared" si="11"/>
        <v>1.0272633608960982</v>
      </c>
      <c r="Q25"/>
    </row>
    <row r="26" spans="1:17" ht="13.5" customHeight="1">
      <c r="A26" s="57" t="s">
        <v>26</v>
      </c>
      <c r="B26" s="19">
        <v>26688</v>
      </c>
      <c r="C26" s="15">
        <v>221</v>
      </c>
      <c r="D26" s="40">
        <f t="shared" si="8"/>
        <v>26909</v>
      </c>
      <c r="E26" s="19">
        <v>27097</v>
      </c>
      <c r="F26" s="15">
        <v>522</v>
      </c>
      <c r="G26" s="38">
        <f t="shared" si="10"/>
        <v>27619</v>
      </c>
      <c r="H26" s="63">
        <f t="shared" si="4"/>
        <v>710</v>
      </c>
      <c r="I26" s="70">
        <f t="shared" si="5"/>
        <v>1.0263852242744063</v>
      </c>
      <c r="J26" s="20">
        <v>27886</v>
      </c>
      <c r="K26" s="21">
        <v>500</v>
      </c>
      <c r="L26" s="39">
        <f t="shared" si="9"/>
        <v>28386</v>
      </c>
      <c r="M26" s="63">
        <f t="shared" si="1"/>
        <v>767</v>
      </c>
      <c r="N26" s="64">
        <f t="shared" si="11"/>
        <v>1.0277707375357543</v>
      </c>
      <c r="Q26"/>
    </row>
    <row r="27" spans="1:17" ht="13.5" customHeight="1">
      <c r="A27" s="59" t="s">
        <v>27</v>
      </c>
      <c r="B27" s="19">
        <v>26171</v>
      </c>
      <c r="C27" s="15">
        <v>221</v>
      </c>
      <c r="D27" s="40">
        <f t="shared" si="8"/>
        <v>26392</v>
      </c>
      <c r="E27" s="19">
        <v>26358</v>
      </c>
      <c r="F27" s="15">
        <v>522</v>
      </c>
      <c r="G27" s="38">
        <f t="shared" si="10"/>
        <v>26880</v>
      </c>
      <c r="H27" s="63">
        <f t="shared" si="4"/>
        <v>488</v>
      </c>
      <c r="I27" s="70">
        <f t="shared" si="5"/>
        <v>1.0184904516520157</v>
      </c>
      <c r="J27" s="16">
        <v>27186</v>
      </c>
      <c r="K27" s="15">
        <v>500</v>
      </c>
      <c r="L27" s="39">
        <f t="shared" si="9"/>
        <v>27686</v>
      </c>
      <c r="M27" s="63">
        <f t="shared" si="1"/>
        <v>806</v>
      </c>
      <c r="N27" s="64">
        <f t="shared" si="11"/>
        <v>1.029985119047619</v>
      </c>
      <c r="Q27"/>
    </row>
    <row r="28" spans="1:17" ht="13.5" customHeight="1">
      <c r="A28" s="57" t="s">
        <v>28</v>
      </c>
      <c r="B28" s="19">
        <v>517</v>
      </c>
      <c r="C28" s="15"/>
      <c r="D28" s="40">
        <f t="shared" si="8"/>
        <v>517</v>
      </c>
      <c r="E28" s="19">
        <v>739</v>
      </c>
      <c r="F28" s="15"/>
      <c r="G28" s="38">
        <f t="shared" si="10"/>
        <v>739</v>
      </c>
      <c r="H28" s="63">
        <f t="shared" si="4"/>
        <v>222</v>
      </c>
      <c r="I28" s="70">
        <f t="shared" si="5"/>
        <v>1.4294003868471954</v>
      </c>
      <c r="J28" s="16">
        <v>700</v>
      </c>
      <c r="K28" s="15"/>
      <c r="L28" s="39">
        <f t="shared" si="9"/>
        <v>700</v>
      </c>
      <c r="M28" s="63">
        <f t="shared" si="1"/>
        <v>-39</v>
      </c>
      <c r="N28" s="64">
        <f t="shared" si="11"/>
        <v>0.9472259810554804</v>
      </c>
      <c r="Q28"/>
    </row>
    <row r="29" spans="1:17" ht="13.5" customHeight="1">
      <c r="A29" s="57" t="s">
        <v>29</v>
      </c>
      <c r="B29" s="19">
        <v>10133</v>
      </c>
      <c r="C29" s="15">
        <v>79</v>
      </c>
      <c r="D29" s="40">
        <f t="shared" si="8"/>
        <v>10212</v>
      </c>
      <c r="E29" s="19">
        <v>10041</v>
      </c>
      <c r="F29" s="15">
        <v>193</v>
      </c>
      <c r="G29" s="38">
        <f t="shared" si="10"/>
        <v>10234</v>
      </c>
      <c r="H29" s="63">
        <f t="shared" si="4"/>
        <v>22</v>
      </c>
      <c r="I29" s="70">
        <f t="shared" si="5"/>
        <v>1.0021543282412848</v>
      </c>
      <c r="J29" s="16">
        <v>10324</v>
      </c>
      <c r="K29" s="15">
        <v>175</v>
      </c>
      <c r="L29" s="39">
        <f t="shared" si="9"/>
        <v>10499</v>
      </c>
      <c r="M29" s="63">
        <f t="shared" si="1"/>
        <v>265</v>
      </c>
      <c r="N29" s="64">
        <f t="shared" si="11"/>
        <v>1.0258940785616573</v>
      </c>
      <c r="Q29"/>
    </row>
    <row r="30" spans="1:17" ht="13.5" customHeight="1">
      <c r="A30" s="59" t="s">
        <v>30</v>
      </c>
      <c r="B30" s="19"/>
      <c r="C30" s="15"/>
      <c r="D30" s="40">
        <f t="shared" si="8"/>
        <v>0</v>
      </c>
      <c r="E30" s="19"/>
      <c r="F30" s="15"/>
      <c r="G30" s="38">
        <f t="shared" si="10"/>
        <v>0</v>
      </c>
      <c r="H30" s="63">
        <f t="shared" si="4"/>
        <v>0</v>
      </c>
      <c r="I30" s="70" t="e">
        <f t="shared" si="5"/>
        <v>#DIV/0!</v>
      </c>
      <c r="J30" s="16"/>
      <c r="K30" s="15"/>
      <c r="L30" s="39">
        <f t="shared" si="9"/>
        <v>0</v>
      </c>
      <c r="M30" s="63">
        <f t="shared" si="1"/>
        <v>0</v>
      </c>
      <c r="N30" s="64" t="e">
        <f t="shared" si="11"/>
        <v>#DIV/0!</v>
      </c>
      <c r="Q30"/>
    </row>
    <row r="31" spans="1:17" ht="13.5" customHeight="1">
      <c r="A31" s="59" t="s">
        <v>31</v>
      </c>
      <c r="B31" s="19">
        <v>1784</v>
      </c>
      <c r="C31" s="15">
        <v>17</v>
      </c>
      <c r="D31" s="40">
        <f t="shared" si="8"/>
        <v>1801</v>
      </c>
      <c r="E31" s="19">
        <v>1713</v>
      </c>
      <c r="F31" s="15">
        <v>50</v>
      </c>
      <c r="G31" s="38">
        <f t="shared" si="10"/>
        <v>1763</v>
      </c>
      <c r="H31" s="63">
        <f t="shared" si="4"/>
        <v>-38</v>
      </c>
      <c r="I31" s="70">
        <f t="shared" si="5"/>
        <v>0.9789006107717935</v>
      </c>
      <c r="J31" s="16"/>
      <c r="K31" s="15"/>
      <c r="L31" s="39">
        <f t="shared" si="9"/>
        <v>0</v>
      </c>
      <c r="M31" s="63">
        <f t="shared" si="1"/>
        <v>-1763</v>
      </c>
      <c r="N31" s="64">
        <f t="shared" si="11"/>
        <v>0</v>
      </c>
      <c r="Q31"/>
    </row>
    <row r="32" spans="1:17" ht="13.5" customHeight="1">
      <c r="A32" s="57" t="s">
        <v>32</v>
      </c>
      <c r="B32" s="19">
        <v>12496</v>
      </c>
      <c r="C32" s="15">
        <v>49</v>
      </c>
      <c r="D32" s="40">
        <f t="shared" si="8"/>
        <v>12545</v>
      </c>
      <c r="E32" s="19">
        <v>13077</v>
      </c>
      <c r="F32" s="15">
        <v>301</v>
      </c>
      <c r="G32" s="38">
        <f t="shared" si="10"/>
        <v>13378</v>
      </c>
      <c r="H32" s="63">
        <f t="shared" si="4"/>
        <v>833</v>
      </c>
      <c r="I32" s="70">
        <f t="shared" si="5"/>
        <v>1.066400956556397</v>
      </c>
      <c r="J32" s="20">
        <v>13423</v>
      </c>
      <c r="K32" s="15">
        <v>200</v>
      </c>
      <c r="L32" s="39">
        <f t="shared" si="9"/>
        <v>13623</v>
      </c>
      <c r="M32" s="63">
        <f t="shared" si="1"/>
        <v>245</v>
      </c>
      <c r="N32" s="64">
        <f t="shared" si="11"/>
        <v>1.018313649274929</v>
      </c>
      <c r="Q32"/>
    </row>
    <row r="33" spans="1:17" ht="13.5" customHeight="1">
      <c r="A33" s="103" t="s">
        <v>33</v>
      </c>
      <c r="B33" s="19">
        <v>12496</v>
      </c>
      <c r="C33" s="15">
        <v>49</v>
      </c>
      <c r="D33" s="40">
        <f t="shared" si="8"/>
        <v>12545</v>
      </c>
      <c r="E33" s="19">
        <v>13077</v>
      </c>
      <c r="F33" s="15">
        <v>301</v>
      </c>
      <c r="G33" s="38">
        <f t="shared" si="10"/>
        <v>13378</v>
      </c>
      <c r="H33" s="63">
        <f t="shared" si="4"/>
        <v>833</v>
      </c>
      <c r="I33" s="70">
        <f t="shared" si="5"/>
        <v>1.066400956556397</v>
      </c>
      <c r="J33" s="20">
        <v>13423</v>
      </c>
      <c r="K33" s="15">
        <v>200</v>
      </c>
      <c r="L33" s="39">
        <f t="shared" si="9"/>
        <v>13623</v>
      </c>
      <c r="M33" s="63">
        <f t="shared" si="1"/>
        <v>245</v>
      </c>
      <c r="N33" s="64">
        <f t="shared" si="11"/>
        <v>1.018313649274929</v>
      </c>
      <c r="Q33"/>
    </row>
    <row r="34" spans="1:17" ht="13.5" customHeight="1" thickBot="1">
      <c r="A34" s="60" t="s">
        <v>34</v>
      </c>
      <c r="B34" s="47">
        <v>159</v>
      </c>
      <c r="C34" s="17">
        <v>144</v>
      </c>
      <c r="D34" s="40">
        <f t="shared" si="8"/>
        <v>303</v>
      </c>
      <c r="E34" s="47">
        <v>35</v>
      </c>
      <c r="F34" s="17">
        <v>188</v>
      </c>
      <c r="G34" s="38">
        <f t="shared" si="10"/>
        <v>223</v>
      </c>
      <c r="H34" s="65">
        <f t="shared" si="4"/>
        <v>-80</v>
      </c>
      <c r="I34" s="71">
        <f t="shared" si="5"/>
        <v>0.735973597359736</v>
      </c>
      <c r="J34" s="22"/>
      <c r="K34" s="17"/>
      <c r="L34" s="39">
        <f t="shared" si="9"/>
        <v>0</v>
      </c>
      <c r="M34" s="65">
        <f t="shared" si="1"/>
        <v>-223</v>
      </c>
      <c r="N34" s="66">
        <f t="shared" si="11"/>
        <v>0</v>
      </c>
      <c r="Q34"/>
    </row>
    <row r="35" spans="1:17" ht="13.5" customHeight="1" thickBot="1">
      <c r="A35" s="58" t="s">
        <v>35</v>
      </c>
      <c r="B35" s="44">
        <f aca="true" t="shared" si="12" ref="B35:G35">SUM(B17+B19+B20+B21+B22+B25+B30+B31+B32+B34)</f>
        <v>128998</v>
      </c>
      <c r="C35" s="42">
        <f t="shared" si="12"/>
        <v>1785</v>
      </c>
      <c r="D35" s="43">
        <f t="shared" si="12"/>
        <v>130783</v>
      </c>
      <c r="E35" s="44">
        <f t="shared" si="12"/>
        <v>133356</v>
      </c>
      <c r="F35" s="42">
        <f t="shared" si="12"/>
        <v>3842</v>
      </c>
      <c r="G35" s="43">
        <f t="shared" si="12"/>
        <v>137198</v>
      </c>
      <c r="H35" s="52">
        <f t="shared" si="4"/>
        <v>6415</v>
      </c>
      <c r="I35" s="72">
        <f t="shared" si="5"/>
        <v>1.0490507176009114</v>
      </c>
      <c r="J35" s="51">
        <f>SUM(J17+J19+J20+J21+J22+J25+J30+J31+J32+J34)</f>
        <v>123363</v>
      </c>
      <c r="K35" s="42">
        <f>SUM(K17+K19+K20+K21+K22+K25+K30+K31+K32+K34)</f>
        <v>3275</v>
      </c>
      <c r="L35" s="43">
        <f>SUM(L17+L19+L20+L21+L22+L25+L30+L31+L32+L34)</f>
        <v>126638</v>
      </c>
      <c r="M35" s="52">
        <f t="shared" si="1"/>
        <v>-10560</v>
      </c>
      <c r="N35" s="53">
        <f t="shared" si="11"/>
        <v>0.9230309479730026</v>
      </c>
      <c r="Q35"/>
    </row>
    <row r="36" spans="1:15" ht="13.5" customHeight="1" thickBot="1">
      <c r="A36" s="58" t="s">
        <v>36</v>
      </c>
      <c r="B36" s="166">
        <f aca="true" t="shared" si="13" ref="B36:G36">+B16-B35</f>
        <v>563</v>
      </c>
      <c r="C36" s="166">
        <f t="shared" si="13"/>
        <v>468</v>
      </c>
      <c r="D36" s="166">
        <f t="shared" si="13"/>
        <v>1031</v>
      </c>
      <c r="E36" s="166">
        <f t="shared" si="13"/>
        <v>132</v>
      </c>
      <c r="F36" s="166">
        <f t="shared" si="13"/>
        <v>508</v>
      </c>
      <c r="G36" s="166">
        <f t="shared" si="13"/>
        <v>640</v>
      </c>
      <c r="H36" s="54"/>
      <c r="I36" s="74"/>
      <c r="J36" s="166">
        <f>+J16-J35</f>
        <v>0</v>
      </c>
      <c r="K36" s="166">
        <f>+K16-K35</f>
        <v>725</v>
      </c>
      <c r="L36" s="166">
        <f>+L16-L35</f>
        <v>725</v>
      </c>
      <c r="M36" s="163">
        <v>0</v>
      </c>
      <c r="N36" s="54"/>
      <c r="O36" s="179"/>
    </row>
    <row r="37" spans="1:17" ht="20.25" customHeight="1" thickBot="1">
      <c r="A37" s="58" t="s">
        <v>137</v>
      </c>
      <c r="B37" s="249"/>
      <c r="C37" s="250"/>
      <c r="D37" s="251"/>
      <c r="E37" s="249">
        <v>640</v>
      </c>
      <c r="F37" s="250"/>
      <c r="G37" s="251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95" t="s">
        <v>71</v>
      </c>
      <c r="B38" s="252"/>
      <c r="C38" s="253"/>
      <c r="D38" s="253"/>
      <c r="E38" s="249">
        <v>0</v>
      </c>
      <c r="F38" s="250"/>
      <c r="G38" s="251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213" t="s">
        <v>70</v>
      </c>
      <c r="B39" s="214"/>
      <c r="C39" s="214"/>
      <c r="D39" s="214"/>
      <c r="E39" s="214"/>
      <c r="F39" s="214"/>
      <c r="G39" s="214"/>
      <c r="H39" s="214"/>
      <c r="I39" s="214"/>
      <c r="M39"/>
      <c r="N39"/>
      <c r="O39"/>
      <c r="P39"/>
      <c r="Q39"/>
    </row>
    <row r="40" spans="1:17" ht="19.5" customHeight="1">
      <c r="A40" s="215" t="s">
        <v>46</v>
      </c>
      <c r="B40" s="216"/>
      <c r="C40" s="216"/>
      <c r="D40" s="217"/>
      <c r="E40" s="221" t="s">
        <v>37</v>
      </c>
      <c r="F40" s="222"/>
      <c r="G40" s="222"/>
      <c r="H40" s="215" t="s">
        <v>47</v>
      </c>
      <c r="I40" s="216"/>
      <c r="J40" s="216"/>
      <c r="K40" s="216"/>
      <c r="L40" s="217"/>
      <c r="M40" s="221" t="s">
        <v>37</v>
      </c>
      <c r="N40" s="222"/>
      <c r="O40" s="324"/>
      <c r="P40"/>
      <c r="Q40"/>
    </row>
    <row r="41" spans="1:17" ht="19.5" customHeight="1">
      <c r="A41" s="218"/>
      <c r="B41" s="219"/>
      <c r="C41" s="219"/>
      <c r="D41" s="220"/>
      <c r="E41" s="223"/>
      <c r="F41" s="224"/>
      <c r="G41" s="224"/>
      <c r="H41" s="218"/>
      <c r="I41" s="219"/>
      <c r="J41" s="219"/>
      <c r="K41" s="219"/>
      <c r="L41" s="220"/>
      <c r="M41" s="223"/>
      <c r="N41" s="224"/>
      <c r="O41" s="325"/>
      <c r="P41"/>
      <c r="Q41"/>
    </row>
    <row r="42" spans="1:17" ht="13.5" customHeight="1">
      <c r="A42" s="205" t="s">
        <v>132</v>
      </c>
      <c r="B42" s="206"/>
      <c r="C42" s="206"/>
      <c r="D42" s="206"/>
      <c r="E42" s="207">
        <v>2100</v>
      </c>
      <c r="F42" s="208"/>
      <c r="G42" s="209"/>
      <c r="H42" s="205" t="s">
        <v>110</v>
      </c>
      <c r="I42" s="206"/>
      <c r="J42" s="206"/>
      <c r="K42" s="206"/>
      <c r="L42" s="206"/>
      <c r="M42" s="207">
        <v>900</v>
      </c>
      <c r="N42" s="208"/>
      <c r="O42" s="326"/>
      <c r="P42"/>
      <c r="Q42"/>
    </row>
    <row r="43" spans="1:17" ht="13.5" customHeight="1">
      <c r="A43" s="205" t="s">
        <v>116</v>
      </c>
      <c r="B43" s="206"/>
      <c r="C43" s="206"/>
      <c r="D43" s="206"/>
      <c r="E43" s="207">
        <v>300</v>
      </c>
      <c r="F43" s="208"/>
      <c r="G43" s="209"/>
      <c r="H43" s="205" t="s">
        <v>106</v>
      </c>
      <c r="I43" s="206"/>
      <c r="J43" s="206"/>
      <c r="K43" s="206"/>
      <c r="L43" s="206"/>
      <c r="M43" s="207">
        <v>600</v>
      </c>
      <c r="N43" s="208"/>
      <c r="O43" s="326"/>
      <c r="P43"/>
      <c r="Q43"/>
    </row>
    <row r="44" spans="1:17" ht="13.5" customHeight="1">
      <c r="A44" s="205" t="s">
        <v>131</v>
      </c>
      <c r="B44" s="206"/>
      <c r="C44" s="206"/>
      <c r="D44" s="206"/>
      <c r="E44" s="207">
        <v>2000</v>
      </c>
      <c r="F44" s="208"/>
      <c r="G44" s="209"/>
      <c r="H44" s="205" t="s">
        <v>111</v>
      </c>
      <c r="I44" s="206"/>
      <c r="J44" s="206"/>
      <c r="K44" s="206"/>
      <c r="L44" s="206"/>
      <c r="M44" s="207">
        <v>1100</v>
      </c>
      <c r="N44" s="208"/>
      <c r="O44" s="326"/>
      <c r="P44"/>
      <c r="Q44"/>
    </row>
    <row r="45" spans="1:17" ht="13.5" customHeight="1">
      <c r="A45" s="205" t="s">
        <v>117</v>
      </c>
      <c r="B45" s="206"/>
      <c r="C45" s="206"/>
      <c r="D45" s="206"/>
      <c r="E45" s="207">
        <v>600</v>
      </c>
      <c r="F45" s="208"/>
      <c r="G45" s="209"/>
      <c r="H45" s="205" t="s">
        <v>107</v>
      </c>
      <c r="I45" s="206"/>
      <c r="J45" s="206"/>
      <c r="K45" s="206"/>
      <c r="L45" s="206"/>
      <c r="M45" s="207">
        <v>530</v>
      </c>
      <c r="N45" s="208"/>
      <c r="O45" s="326"/>
      <c r="P45"/>
      <c r="Q45"/>
    </row>
    <row r="46" spans="1:17" ht="13.5" customHeight="1">
      <c r="A46" s="205" t="s">
        <v>118</v>
      </c>
      <c r="B46" s="206"/>
      <c r="C46" s="206"/>
      <c r="D46" s="206"/>
      <c r="E46" s="207">
        <v>1500</v>
      </c>
      <c r="F46" s="208"/>
      <c r="G46" s="209"/>
      <c r="H46" s="205" t="s">
        <v>112</v>
      </c>
      <c r="I46" s="206"/>
      <c r="J46" s="206"/>
      <c r="K46" s="206"/>
      <c r="L46" s="206"/>
      <c r="M46" s="207">
        <v>510</v>
      </c>
      <c r="N46" s="208"/>
      <c r="O46" s="326"/>
      <c r="P46"/>
      <c r="Q46"/>
    </row>
    <row r="47" spans="1:17" ht="13.5" customHeight="1">
      <c r="A47" s="205" t="s">
        <v>119</v>
      </c>
      <c r="B47" s="206"/>
      <c r="C47" s="206"/>
      <c r="D47" s="206"/>
      <c r="E47" s="207">
        <v>200</v>
      </c>
      <c r="F47" s="208"/>
      <c r="G47" s="209"/>
      <c r="H47" s="205" t="s">
        <v>113</v>
      </c>
      <c r="I47" s="206"/>
      <c r="J47" s="206"/>
      <c r="K47" s="206"/>
      <c r="L47" s="206"/>
      <c r="M47" s="207">
        <v>900</v>
      </c>
      <c r="N47" s="208"/>
      <c r="O47" s="326"/>
      <c r="P47"/>
      <c r="Q47"/>
    </row>
    <row r="48" spans="1:17" ht="13.5" customHeight="1">
      <c r="A48" s="205"/>
      <c r="B48" s="206"/>
      <c r="C48" s="206"/>
      <c r="D48" s="206"/>
      <c r="E48" s="207"/>
      <c r="F48" s="208"/>
      <c r="G48" s="209"/>
      <c r="H48" s="205" t="s">
        <v>114</v>
      </c>
      <c r="I48" s="206"/>
      <c r="J48" s="206"/>
      <c r="K48" s="206"/>
      <c r="L48" s="206"/>
      <c r="M48" s="207">
        <v>465</v>
      </c>
      <c r="N48" s="208"/>
      <c r="O48" s="326"/>
      <c r="P48"/>
      <c r="Q48"/>
    </row>
    <row r="49" spans="1:17" ht="13.5" customHeight="1">
      <c r="A49" s="205"/>
      <c r="B49" s="206"/>
      <c r="C49" s="206"/>
      <c r="D49" s="206"/>
      <c r="E49" s="207"/>
      <c r="F49" s="208"/>
      <c r="G49" s="209"/>
      <c r="H49" s="205" t="s">
        <v>115</v>
      </c>
      <c r="I49" s="206"/>
      <c r="J49" s="206"/>
      <c r="K49" s="206"/>
      <c r="L49" s="206"/>
      <c r="M49" s="207">
        <v>2600</v>
      </c>
      <c r="N49" s="208"/>
      <c r="O49" s="326"/>
      <c r="P49"/>
      <c r="Q49"/>
    </row>
    <row r="50" spans="1:17" ht="13.5" customHeight="1">
      <c r="A50" s="205"/>
      <c r="B50" s="206"/>
      <c r="C50" s="206"/>
      <c r="D50" s="206"/>
      <c r="E50" s="207"/>
      <c r="F50" s="208"/>
      <c r="G50" s="209"/>
      <c r="H50" s="205" t="s">
        <v>108</v>
      </c>
      <c r="I50" s="206"/>
      <c r="J50" s="206"/>
      <c r="K50" s="206"/>
      <c r="L50" s="206"/>
      <c r="M50" s="207">
        <v>1100</v>
      </c>
      <c r="N50" s="208"/>
      <c r="O50" s="326"/>
      <c r="P50"/>
      <c r="Q50"/>
    </row>
    <row r="51" spans="1:17" ht="13.5" customHeight="1">
      <c r="A51" s="205"/>
      <c r="B51" s="206"/>
      <c r="C51" s="206"/>
      <c r="D51" s="206"/>
      <c r="E51" s="207"/>
      <c r="F51" s="208"/>
      <c r="G51" s="209"/>
      <c r="H51" s="210" t="s">
        <v>109</v>
      </c>
      <c r="I51" s="211"/>
      <c r="J51" s="211"/>
      <c r="K51" s="211"/>
      <c r="L51" s="212"/>
      <c r="M51" s="327">
        <v>500</v>
      </c>
      <c r="N51" s="328"/>
      <c r="O51" s="329"/>
      <c r="P51"/>
      <c r="Q51"/>
    </row>
    <row r="52" spans="1:17" ht="13.5" customHeight="1" thickBot="1">
      <c r="A52" s="198" t="s">
        <v>44</v>
      </c>
      <c r="B52" s="199"/>
      <c r="C52" s="199"/>
      <c r="D52" s="191"/>
      <c r="E52" s="192">
        <f>SUM(E42:E51)</f>
        <v>6700</v>
      </c>
      <c r="F52" s="193"/>
      <c r="G52" s="193"/>
      <c r="H52" s="198" t="s">
        <v>45</v>
      </c>
      <c r="I52" s="199"/>
      <c r="J52" s="199"/>
      <c r="K52" s="199"/>
      <c r="L52" s="191"/>
      <c r="M52" s="192">
        <f>SUM(M42:M51)</f>
        <v>9205</v>
      </c>
      <c r="N52" s="193"/>
      <c r="O52" s="330"/>
      <c r="P52"/>
      <c r="Q52"/>
    </row>
    <row r="53" spans="2:8" ht="13.5" thickBot="1">
      <c r="B53" s="37"/>
      <c r="C53" s="37"/>
      <c r="D53" s="68"/>
      <c r="E53" s="37"/>
      <c r="F53" s="37"/>
      <c r="G53" s="37"/>
      <c r="H53" s="37"/>
    </row>
    <row r="54" spans="1:13" ht="12.75">
      <c r="A54" s="194" t="s">
        <v>72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200"/>
    </row>
    <row r="55" spans="1:13" ht="13.5" thickBot="1">
      <c r="A55" s="119"/>
      <c r="B55" s="120"/>
      <c r="C55" s="256">
        <v>2003</v>
      </c>
      <c r="D55" s="257"/>
      <c r="E55" s="256">
        <v>2004</v>
      </c>
      <c r="F55" s="257"/>
      <c r="G55" s="256">
        <v>2005</v>
      </c>
      <c r="H55" s="258"/>
      <c r="I55" s="263" t="s">
        <v>73</v>
      </c>
      <c r="J55" s="256"/>
      <c r="K55" s="159"/>
      <c r="L55" s="259" t="s">
        <v>92</v>
      </c>
      <c r="M55" s="260"/>
    </row>
    <row r="56" spans="1:13" ht="12.75">
      <c r="A56" s="117" t="s">
        <v>140</v>
      </c>
      <c r="B56" s="118"/>
      <c r="C56" s="203">
        <v>32047</v>
      </c>
      <c r="D56" s="203"/>
      <c r="E56" s="203">
        <v>29263</v>
      </c>
      <c r="F56" s="247"/>
      <c r="G56" s="203">
        <v>22700</v>
      </c>
      <c r="H56" s="204"/>
      <c r="I56" s="261">
        <f aca="true" t="shared" si="14" ref="I56:I62">E56/C56</f>
        <v>0.9131275938465379</v>
      </c>
      <c r="J56" s="262"/>
      <c r="K56" s="158"/>
      <c r="L56" s="254">
        <f aca="true" t="shared" si="15" ref="L56:L62">G56/E56</f>
        <v>0.7757236100194785</v>
      </c>
      <c r="M56" s="255"/>
    </row>
    <row r="57" spans="1:13" ht="12.75">
      <c r="A57" s="110" t="s">
        <v>142</v>
      </c>
      <c r="B57" s="106"/>
      <c r="C57" s="201">
        <v>24</v>
      </c>
      <c r="D57" s="201"/>
      <c r="E57" s="201">
        <v>22</v>
      </c>
      <c r="F57" s="201"/>
      <c r="G57" s="201">
        <v>18</v>
      </c>
      <c r="H57" s="241"/>
      <c r="I57" s="245">
        <f t="shared" si="14"/>
        <v>0.9166666666666666</v>
      </c>
      <c r="J57" s="246"/>
      <c r="K57" s="157"/>
      <c r="L57" s="196">
        <f t="shared" si="15"/>
        <v>0.8181818181818182</v>
      </c>
      <c r="M57" s="197"/>
    </row>
    <row r="58" spans="1:13" ht="12.75">
      <c r="A58" s="110" t="s">
        <v>141</v>
      </c>
      <c r="B58" s="106"/>
      <c r="C58" s="201">
        <v>34</v>
      </c>
      <c r="D58" s="201"/>
      <c r="E58" s="201">
        <v>31</v>
      </c>
      <c r="F58" s="201"/>
      <c r="G58" s="201">
        <v>26</v>
      </c>
      <c r="H58" s="241"/>
      <c r="I58" s="245">
        <f t="shared" si="14"/>
        <v>0.9117647058823529</v>
      </c>
      <c r="J58" s="246"/>
      <c r="K58" s="157"/>
      <c r="L58" s="196">
        <f t="shared" si="15"/>
        <v>0.8387096774193549</v>
      </c>
      <c r="M58" s="197"/>
    </row>
    <row r="59" spans="1:13" ht="12.75">
      <c r="A59" s="110" t="s">
        <v>83</v>
      </c>
      <c r="B59" s="106"/>
      <c r="C59" s="248">
        <v>28</v>
      </c>
      <c r="D59" s="248"/>
      <c r="E59" s="201">
        <v>28</v>
      </c>
      <c r="F59" s="201"/>
      <c r="G59" s="201">
        <v>31</v>
      </c>
      <c r="H59" s="241"/>
      <c r="I59" s="245">
        <f t="shared" si="14"/>
        <v>1</v>
      </c>
      <c r="J59" s="246"/>
      <c r="K59" s="157"/>
      <c r="L59" s="196">
        <f t="shared" si="15"/>
        <v>1.1071428571428572</v>
      </c>
      <c r="M59" s="197"/>
    </row>
    <row r="60" spans="1:13" ht="12.75">
      <c r="A60" s="110" t="s">
        <v>143</v>
      </c>
      <c r="B60" s="106"/>
      <c r="C60" s="202">
        <v>29366</v>
      </c>
      <c r="D60" s="202"/>
      <c r="E60" s="202">
        <v>26401</v>
      </c>
      <c r="F60" s="201"/>
      <c r="G60" s="202">
        <v>21700</v>
      </c>
      <c r="H60" s="241"/>
      <c r="I60" s="245">
        <f t="shared" si="14"/>
        <v>0.8990328951849077</v>
      </c>
      <c r="J60" s="246"/>
      <c r="K60" s="157"/>
      <c r="L60" s="196">
        <f t="shared" si="15"/>
        <v>0.8219385629332222</v>
      </c>
      <c r="M60" s="197"/>
    </row>
    <row r="61" spans="1:13" ht="12.75">
      <c r="A61" s="110" t="s">
        <v>144</v>
      </c>
      <c r="B61" s="106"/>
      <c r="C61" s="201">
        <v>22</v>
      </c>
      <c r="D61" s="201"/>
      <c r="E61" s="201">
        <v>20</v>
      </c>
      <c r="F61" s="201"/>
      <c r="G61" s="201">
        <v>17</v>
      </c>
      <c r="H61" s="241"/>
      <c r="I61" s="245">
        <f t="shared" si="14"/>
        <v>0.9090909090909091</v>
      </c>
      <c r="J61" s="246"/>
      <c r="K61" s="157"/>
      <c r="L61" s="196">
        <f t="shared" si="15"/>
        <v>0.85</v>
      </c>
      <c r="M61" s="197"/>
    </row>
    <row r="62" spans="1:13" ht="12.75">
      <c r="A62" s="111" t="s">
        <v>84</v>
      </c>
      <c r="B62" s="107"/>
      <c r="C62" s="201">
        <v>9</v>
      </c>
      <c r="D62" s="201"/>
      <c r="E62" s="201">
        <v>10</v>
      </c>
      <c r="F62" s="201"/>
      <c r="G62" s="201">
        <v>11</v>
      </c>
      <c r="H62" s="241"/>
      <c r="I62" s="245">
        <f t="shared" si="14"/>
        <v>1.1111111111111112</v>
      </c>
      <c r="J62" s="246"/>
      <c r="K62" s="157"/>
      <c r="L62" s="196">
        <f t="shared" si="15"/>
        <v>1.1</v>
      </c>
      <c r="M62" s="197"/>
    </row>
    <row r="63" spans="1:13" ht="12.75">
      <c r="A63" s="112"/>
      <c r="B63" s="113"/>
      <c r="C63" s="113"/>
      <c r="D63" s="113"/>
      <c r="E63" s="113"/>
      <c r="F63" s="113"/>
      <c r="G63" s="113"/>
      <c r="H63" s="114"/>
      <c r="I63" s="123"/>
      <c r="J63" s="121"/>
      <c r="K63" s="121"/>
      <c r="L63" s="121"/>
      <c r="M63" s="122"/>
    </row>
    <row r="64" spans="1:13" ht="12.75">
      <c r="A64" s="109" t="s">
        <v>87</v>
      </c>
      <c r="B64" s="105"/>
      <c r="C64" s="201">
        <v>26</v>
      </c>
      <c r="D64" s="201"/>
      <c r="E64" s="201">
        <v>24</v>
      </c>
      <c r="F64" s="201"/>
      <c r="G64" s="201">
        <v>19</v>
      </c>
      <c r="H64" s="241"/>
      <c r="I64" s="236">
        <f>E64/C64</f>
        <v>0.9230769230769231</v>
      </c>
      <c r="J64" s="237"/>
      <c r="K64" s="155"/>
      <c r="L64" s="237">
        <f>G64/E64</f>
        <v>0.7916666666666666</v>
      </c>
      <c r="M64" s="244"/>
    </row>
    <row r="65" spans="1:13" ht="12.75">
      <c r="A65" s="110" t="s">
        <v>145</v>
      </c>
      <c r="B65" s="106"/>
      <c r="C65" s="201">
        <v>24</v>
      </c>
      <c r="D65" s="201"/>
      <c r="E65" s="201">
        <v>23</v>
      </c>
      <c r="F65" s="201"/>
      <c r="G65" s="201">
        <v>19</v>
      </c>
      <c r="H65" s="241"/>
      <c r="I65" s="236">
        <f>E65/C65</f>
        <v>0.9583333333333334</v>
      </c>
      <c r="J65" s="237"/>
      <c r="K65" s="155"/>
      <c r="L65" s="237">
        <f>G65/E65</f>
        <v>0.8260869565217391</v>
      </c>
      <c r="M65" s="244"/>
    </row>
    <row r="66" spans="1:13" ht="13.5" thickBot="1">
      <c r="A66" s="115" t="s">
        <v>146</v>
      </c>
      <c r="B66" s="116"/>
      <c r="C66" s="240">
        <v>23</v>
      </c>
      <c r="D66" s="240"/>
      <c r="E66" s="240">
        <v>21</v>
      </c>
      <c r="F66" s="240"/>
      <c r="G66" s="240">
        <v>18</v>
      </c>
      <c r="H66" s="242"/>
      <c r="I66" s="238">
        <f>E66/C66</f>
        <v>0.9130434782608695</v>
      </c>
      <c r="J66" s="239"/>
      <c r="K66" s="156"/>
      <c r="L66" s="239">
        <f>G66/E66</f>
        <v>0.8571428571428571</v>
      </c>
      <c r="M66" s="243"/>
    </row>
    <row r="67" spans="1:8" ht="6" customHeight="1">
      <c r="A67" s="104"/>
      <c r="B67" s="37"/>
      <c r="C67" s="37"/>
      <c r="D67" s="68"/>
      <c r="E67" s="37"/>
      <c r="F67" s="37"/>
      <c r="G67" s="37"/>
      <c r="H67" s="37"/>
    </row>
    <row r="68" spans="1:8" ht="12.75">
      <c r="A68" s="25" t="s">
        <v>81</v>
      </c>
      <c r="B68" s="37" t="s">
        <v>82</v>
      </c>
      <c r="C68" s="37"/>
      <c r="D68" s="68"/>
      <c r="E68" s="37"/>
      <c r="F68" s="37"/>
      <c r="G68" s="37"/>
      <c r="H68" s="37"/>
    </row>
    <row r="69" ht="15.75" customHeight="1">
      <c r="A69" s="23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8:17" ht="8.25" customHeight="1">
      <c r="H71" s="37"/>
      <c r="P71"/>
      <c r="Q71"/>
    </row>
    <row r="72" spans="1:8" ht="13.5" thickBot="1">
      <c r="A72" s="25" t="s">
        <v>39</v>
      </c>
      <c r="B72" s="37"/>
      <c r="C72" s="37"/>
      <c r="D72" s="37"/>
      <c r="E72" s="37"/>
      <c r="F72" s="37"/>
      <c r="G72" s="37"/>
      <c r="H72" s="37"/>
    </row>
    <row r="73" spans="1:17" ht="12.75">
      <c r="A73" s="312" t="s">
        <v>74</v>
      </c>
      <c r="B73" s="313"/>
      <c r="C73" s="313"/>
      <c r="D73" s="314"/>
      <c r="E73" s="318" t="s">
        <v>37</v>
      </c>
      <c r="F73" s="319"/>
      <c r="G73" s="320"/>
      <c r="H73" s="312" t="s">
        <v>48</v>
      </c>
      <c r="I73" s="313"/>
      <c r="J73" s="313"/>
      <c r="K73" s="313"/>
      <c r="L73" s="314"/>
      <c r="M73" s="318" t="s">
        <v>37</v>
      </c>
      <c r="N73" s="319"/>
      <c r="O73" s="331"/>
      <c r="P73"/>
      <c r="Q73"/>
    </row>
    <row r="74" spans="1:17" ht="13.5" thickBot="1">
      <c r="A74" s="315"/>
      <c r="B74" s="316"/>
      <c r="C74" s="316"/>
      <c r="D74" s="317"/>
      <c r="E74" s="321"/>
      <c r="F74" s="322"/>
      <c r="G74" s="323"/>
      <c r="H74" s="315"/>
      <c r="I74" s="316"/>
      <c r="J74" s="316"/>
      <c r="K74" s="316"/>
      <c r="L74" s="317"/>
      <c r="M74" s="321"/>
      <c r="N74" s="322"/>
      <c r="O74" s="332"/>
      <c r="P74"/>
      <c r="Q74"/>
    </row>
    <row r="75" spans="1:17" ht="12.75">
      <c r="A75" s="291" t="s">
        <v>120</v>
      </c>
      <c r="B75" s="292"/>
      <c r="C75" s="292"/>
      <c r="D75" s="292"/>
      <c r="E75" s="288">
        <v>2500</v>
      </c>
      <c r="F75" s="289"/>
      <c r="G75" s="290"/>
      <c r="H75" s="283"/>
      <c r="I75" s="284"/>
      <c r="J75" s="284"/>
      <c r="K75" s="284"/>
      <c r="L75" s="285"/>
      <c r="M75" s="333"/>
      <c r="N75" s="334"/>
      <c r="O75" s="268"/>
      <c r="P75"/>
      <c r="Q75"/>
    </row>
    <row r="76" spans="1:17" ht="12.75">
      <c r="A76" s="286" t="s">
        <v>121</v>
      </c>
      <c r="B76" s="287"/>
      <c r="C76" s="287"/>
      <c r="D76" s="287"/>
      <c r="E76" s="293">
        <v>2100</v>
      </c>
      <c r="F76" s="294"/>
      <c r="G76" s="295"/>
      <c r="H76" s="286"/>
      <c r="I76" s="287"/>
      <c r="J76" s="287"/>
      <c r="K76" s="287"/>
      <c r="L76" s="287"/>
      <c r="M76" s="293"/>
      <c r="N76" s="302"/>
      <c r="O76" s="303"/>
      <c r="P76"/>
      <c r="Q76"/>
    </row>
    <row r="77" spans="1:17" ht="12.75">
      <c r="A77" s="286" t="s">
        <v>122</v>
      </c>
      <c r="B77" s="287"/>
      <c r="C77" s="287"/>
      <c r="D77" s="287"/>
      <c r="E77" s="293">
        <v>2500</v>
      </c>
      <c r="F77" s="294"/>
      <c r="G77" s="295"/>
      <c r="H77" s="286"/>
      <c r="I77" s="287"/>
      <c r="J77" s="287"/>
      <c r="K77" s="287"/>
      <c r="L77" s="287"/>
      <c r="M77" s="293"/>
      <c r="N77" s="302"/>
      <c r="O77" s="303"/>
      <c r="P77"/>
      <c r="Q77"/>
    </row>
    <row r="78" spans="1:17" ht="12.75">
      <c r="A78" s="286" t="s">
        <v>123</v>
      </c>
      <c r="B78" s="287"/>
      <c r="C78" s="287"/>
      <c r="D78" s="287"/>
      <c r="E78" s="293">
        <v>2500</v>
      </c>
      <c r="F78" s="294"/>
      <c r="G78" s="295"/>
      <c r="H78" s="286"/>
      <c r="I78" s="287"/>
      <c r="J78" s="287"/>
      <c r="K78" s="287"/>
      <c r="L78" s="287"/>
      <c r="M78" s="293"/>
      <c r="N78" s="302"/>
      <c r="O78" s="303"/>
      <c r="P78"/>
      <c r="Q78"/>
    </row>
    <row r="79" spans="1:17" ht="12.75">
      <c r="A79" s="286" t="s">
        <v>124</v>
      </c>
      <c r="B79" s="287"/>
      <c r="C79" s="287"/>
      <c r="D79" s="287"/>
      <c r="E79" s="293">
        <v>3000</v>
      </c>
      <c r="F79" s="294"/>
      <c r="G79" s="295"/>
      <c r="H79" s="286"/>
      <c r="I79" s="287"/>
      <c r="J79" s="287"/>
      <c r="K79" s="287"/>
      <c r="L79" s="287"/>
      <c r="M79" s="293"/>
      <c r="N79" s="302"/>
      <c r="O79" s="303"/>
      <c r="P79"/>
      <c r="Q79"/>
    </row>
    <row r="80" spans="1:17" ht="12.75">
      <c r="A80" s="286" t="s">
        <v>125</v>
      </c>
      <c r="B80" s="287"/>
      <c r="C80" s="287"/>
      <c r="D80" s="287"/>
      <c r="E80" s="293">
        <v>2010</v>
      </c>
      <c r="F80" s="294"/>
      <c r="G80" s="295"/>
      <c r="H80" s="286"/>
      <c r="I80" s="287"/>
      <c r="J80" s="287"/>
      <c r="K80" s="287"/>
      <c r="L80" s="287"/>
      <c r="M80" s="293"/>
      <c r="N80" s="302"/>
      <c r="O80" s="303"/>
      <c r="P80"/>
      <c r="Q80"/>
    </row>
    <row r="81" spans="1:17" ht="12.75">
      <c r="A81" s="286" t="s">
        <v>134</v>
      </c>
      <c r="B81" s="287"/>
      <c r="C81" s="287"/>
      <c r="D81" s="287"/>
      <c r="E81" s="293">
        <v>1000</v>
      </c>
      <c r="F81" s="294"/>
      <c r="G81" s="295"/>
      <c r="H81" s="286"/>
      <c r="I81" s="287"/>
      <c r="J81" s="287"/>
      <c r="K81" s="287"/>
      <c r="L81" s="287"/>
      <c r="M81" s="293"/>
      <c r="N81" s="302"/>
      <c r="O81" s="303"/>
      <c r="P81"/>
      <c r="Q81"/>
    </row>
    <row r="82" spans="1:17" ht="12.75">
      <c r="A82" s="286" t="s">
        <v>126</v>
      </c>
      <c r="B82" s="287"/>
      <c r="C82" s="287"/>
      <c r="D82" s="287"/>
      <c r="E82" s="293">
        <v>7090</v>
      </c>
      <c r="F82" s="294"/>
      <c r="G82" s="295"/>
      <c r="H82" s="286"/>
      <c r="I82" s="287"/>
      <c r="J82" s="287"/>
      <c r="K82" s="287"/>
      <c r="L82" s="287"/>
      <c r="M82" s="293"/>
      <c r="N82" s="302"/>
      <c r="O82" s="303"/>
      <c r="P82"/>
      <c r="Q82"/>
    </row>
    <row r="83" spans="1:17" ht="12.75">
      <c r="A83" s="286"/>
      <c r="B83" s="287"/>
      <c r="C83" s="287"/>
      <c r="D83" s="287"/>
      <c r="E83" s="293"/>
      <c r="F83" s="294"/>
      <c r="G83" s="295"/>
      <c r="H83" s="286"/>
      <c r="I83" s="287"/>
      <c r="J83" s="287"/>
      <c r="K83" s="287"/>
      <c r="L83" s="287"/>
      <c r="M83" s="293"/>
      <c r="N83" s="302"/>
      <c r="O83" s="303"/>
      <c r="P83"/>
      <c r="Q83"/>
    </row>
    <row r="84" spans="1:17" ht="12.75">
      <c r="A84" s="286"/>
      <c r="B84" s="287"/>
      <c r="C84" s="287"/>
      <c r="D84" s="287"/>
      <c r="E84" s="293"/>
      <c r="F84" s="294"/>
      <c r="G84" s="295"/>
      <c r="H84" s="286"/>
      <c r="I84" s="287"/>
      <c r="J84" s="287"/>
      <c r="K84" s="287"/>
      <c r="L84" s="287"/>
      <c r="M84" s="293"/>
      <c r="N84" s="302"/>
      <c r="O84" s="303"/>
      <c r="P84"/>
      <c r="Q84"/>
    </row>
    <row r="85" spans="1:17" ht="13.5" thickBot="1">
      <c r="A85" s="299"/>
      <c r="B85" s="300"/>
      <c r="C85" s="300"/>
      <c r="D85" s="301"/>
      <c r="E85" s="296"/>
      <c r="F85" s="297"/>
      <c r="G85" s="298"/>
      <c r="H85" s="338"/>
      <c r="I85" s="339"/>
      <c r="J85" s="339"/>
      <c r="K85" s="339"/>
      <c r="L85" s="339"/>
      <c r="M85" s="340"/>
      <c r="N85" s="341"/>
      <c r="O85" s="342"/>
      <c r="P85"/>
      <c r="Q85"/>
    </row>
    <row r="86" spans="1:15" s="24" customFormat="1" ht="16.5" customHeight="1" thickBot="1">
      <c r="A86" s="354" t="s">
        <v>75</v>
      </c>
      <c r="B86" s="355"/>
      <c r="C86" s="355"/>
      <c r="D86" s="355"/>
      <c r="E86" s="356">
        <f>SUM(E75:G85,M75:O85)</f>
        <v>22700</v>
      </c>
      <c r="F86" s="357"/>
      <c r="G86" s="358"/>
      <c r="H86" s="45"/>
      <c r="I86" s="45"/>
      <c r="J86" s="45"/>
      <c r="K86" s="45"/>
      <c r="L86" s="45"/>
      <c r="M86" s="45"/>
      <c r="N86" s="45"/>
      <c r="O86" s="45"/>
    </row>
    <row r="87" spans="1:15" s="24" customFormat="1" ht="16.5" customHeight="1">
      <c r="A87" s="149"/>
      <c r="B87" s="150"/>
      <c r="C87" s="150"/>
      <c r="D87" s="150"/>
      <c r="E87" s="151"/>
      <c r="F87" s="152"/>
      <c r="G87" s="152"/>
      <c r="H87" s="45"/>
      <c r="I87" s="45"/>
      <c r="J87" s="45"/>
      <c r="K87" s="45"/>
      <c r="L87" s="45"/>
      <c r="M87" s="45"/>
      <c r="N87" s="45"/>
      <c r="O87" s="45"/>
    </row>
    <row r="88" spans="1:15" s="24" customFormat="1" ht="16.5" customHeight="1">
      <c r="A88" s="149"/>
      <c r="B88" s="150"/>
      <c r="C88" s="150"/>
      <c r="D88" s="150"/>
      <c r="E88" s="151"/>
      <c r="F88" s="152"/>
      <c r="G88" s="152"/>
      <c r="H88" s="45"/>
      <c r="I88" s="45"/>
      <c r="J88" s="45"/>
      <c r="K88" s="45"/>
      <c r="L88" s="45"/>
      <c r="M88" s="45"/>
      <c r="N88" s="45"/>
      <c r="O88" s="45"/>
    </row>
    <row r="89" spans="1:15" s="24" customFormat="1" ht="16.5" customHeight="1">
      <c r="A89" s="149"/>
      <c r="B89" s="150"/>
      <c r="C89" s="150"/>
      <c r="D89" s="150"/>
      <c r="E89" s="151"/>
      <c r="F89" s="152"/>
      <c r="G89" s="152"/>
      <c r="H89" s="45"/>
      <c r="I89" s="45"/>
      <c r="J89" s="45"/>
      <c r="K89" s="45"/>
      <c r="L89" s="45"/>
      <c r="M89" s="45"/>
      <c r="N89" s="45"/>
      <c r="O89" s="45"/>
    </row>
    <row r="90" spans="8:17" ht="12.75">
      <c r="H90" s="37"/>
      <c r="P90"/>
      <c r="Q90"/>
    </row>
    <row r="91" ht="13.5" thickBot="1"/>
    <row r="92" spans="1:15" s="26" customFormat="1" ht="17.25" customHeight="1">
      <c r="A92" s="346" t="s">
        <v>42</v>
      </c>
      <c r="B92" s="351" t="s">
        <v>94</v>
      </c>
      <c r="C92" s="280" t="s">
        <v>93</v>
      </c>
      <c r="D92" s="281"/>
      <c r="E92" s="281"/>
      <c r="F92" s="281"/>
      <c r="G92" s="281"/>
      <c r="H92" s="281"/>
      <c r="I92" s="282"/>
      <c r="J92" s="335" t="s">
        <v>95</v>
      </c>
      <c r="K92" s="37"/>
      <c r="L92" s="37"/>
      <c r="M92" s="37"/>
      <c r="N92" s="37"/>
      <c r="O92" s="37"/>
    </row>
    <row r="93" spans="1:15" s="26" customFormat="1" ht="17.25" customHeight="1">
      <c r="A93" s="347"/>
      <c r="B93" s="352"/>
      <c r="C93" s="349" t="s">
        <v>40</v>
      </c>
      <c r="D93" s="343" t="s">
        <v>41</v>
      </c>
      <c r="E93" s="344"/>
      <c r="F93" s="344"/>
      <c r="G93" s="344"/>
      <c r="H93" s="344"/>
      <c r="I93" s="345"/>
      <c r="J93" s="336"/>
      <c r="K93" s="37"/>
      <c r="L93" s="37"/>
      <c r="M93" s="37"/>
      <c r="N93" s="37"/>
      <c r="O93" s="37"/>
    </row>
    <row r="94" spans="1:15" s="26" customFormat="1" ht="11.25" customHeight="1" thickBot="1">
      <c r="A94" s="348"/>
      <c r="B94" s="353"/>
      <c r="C94" s="350"/>
      <c r="D94" s="35">
        <v>1</v>
      </c>
      <c r="E94" s="35">
        <v>2</v>
      </c>
      <c r="F94" s="35">
        <v>3</v>
      </c>
      <c r="G94" s="35">
        <v>4</v>
      </c>
      <c r="H94" s="187">
        <v>5</v>
      </c>
      <c r="I94" s="187">
        <v>6</v>
      </c>
      <c r="J94" s="337"/>
      <c r="K94" s="45"/>
      <c r="L94" s="45"/>
      <c r="M94" s="45"/>
      <c r="N94" s="45"/>
      <c r="O94" s="45"/>
    </row>
    <row r="95" spans="1:15" s="26" customFormat="1" ht="17.25" customHeight="1" thickBot="1">
      <c r="A95" s="32">
        <v>207315</v>
      </c>
      <c r="B95" s="33">
        <v>121788</v>
      </c>
      <c r="C95" s="34">
        <v>13623</v>
      </c>
      <c r="D95" s="33">
        <v>570</v>
      </c>
      <c r="E95" s="33">
        <v>11803</v>
      </c>
      <c r="F95" s="33">
        <v>111</v>
      </c>
      <c r="G95" s="33">
        <v>45</v>
      </c>
      <c r="H95" s="188">
        <v>1094</v>
      </c>
      <c r="I95" s="188">
        <v>0</v>
      </c>
      <c r="J95" s="189">
        <f>SUM(A95-B95-C95)</f>
        <v>71904</v>
      </c>
      <c r="K95" s="37"/>
      <c r="L95" s="37"/>
      <c r="M95" s="37"/>
      <c r="N95" s="37"/>
      <c r="O95" s="37"/>
    </row>
    <row r="96" spans="1:15" s="26" customFormat="1" ht="17.25" customHeight="1">
      <c r="A96" s="153"/>
      <c r="B96" s="154"/>
      <c r="C96" s="154"/>
      <c r="D96" s="154"/>
      <c r="E96" s="154"/>
      <c r="F96" s="154"/>
      <c r="G96" s="154"/>
      <c r="H96" s="154"/>
      <c r="I96" s="154"/>
      <c r="J96" s="37"/>
      <c r="K96" s="37"/>
      <c r="L96" s="37"/>
      <c r="M96" s="37"/>
      <c r="N96" s="37"/>
      <c r="O96" s="37"/>
    </row>
    <row r="97" spans="1:15" s="26" customFormat="1" ht="17.25" customHeight="1">
      <c r="A97" s="153"/>
      <c r="B97" s="154"/>
      <c r="C97" s="154"/>
      <c r="D97" s="154"/>
      <c r="E97" s="154"/>
      <c r="F97" s="154"/>
      <c r="G97" s="154"/>
      <c r="H97" s="154"/>
      <c r="I97" s="154"/>
      <c r="J97" s="37"/>
      <c r="K97" s="37"/>
      <c r="L97" s="37"/>
      <c r="M97" s="37"/>
      <c r="N97" s="37"/>
      <c r="O97" s="37"/>
    </row>
    <row r="98" spans="1:15" s="26" customFormat="1" ht="17.25" customHeight="1" thickBot="1">
      <c r="A98" s="153"/>
      <c r="B98" s="154"/>
      <c r="C98" s="154"/>
      <c r="D98" s="154"/>
      <c r="E98" s="154"/>
      <c r="F98" s="154"/>
      <c r="G98" s="154"/>
      <c r="H98" s="154"/>
      <c r="I98" s="154"/>
      <c r="J98" s="37"/>
      <c r="K98" s="37"/>
      <c r="L98" s="37"/>
      <c r="M98" s="37"/>
      <c r="N98" s="37"/>
      <c r="O98" s="37"/>
    </row>
    <row r="99" spans="1:17" ht="12.75">
      <c r="A99" s="269" t="s">
        <v>50</v>
      </c>
      <c r="B99" s="271" t="s">
        <v>97</v>
      </c>
      <c r="C99" s="273" t="s">
        <v>96</v>
      </c>
      <c r="D99" s="274"/>
      <c r="E99" s="274"/>
      <c r="F99" s="275"/>
      <c r="G99" s="276" t="s">
        <v>98</v>
      </c>
      <c r="H99" s="278" t="s">
        <v>67</v>
      </c>
      <c r="I99" s="233" t="s">
        <v>100</v>
      </c>
      <c r="J99" s="234"/>
      <c r="K99" s="234"/>
      <c r="L99" s="235"/>
      <c r="Q99"/>
    </row>
    <row r="100" spans="1:17" ht="18.75" thickBot="1">
      <c r="A100" s="270"/>
      <c r="B100" s="272"/>
      <c r="C100" s="90" t="s">
        <v>59</v>
      </c>
      <c r="D100" s="80" t="s">
        <v>51</v>
      </c>
      <c r="E100" s="80" t="s">
        <v>52</v>
      </c>
      <c r="F100" s="77" t="s">
        <v>60</v>
      </c>
      <c r="G100" s="277"/>
      <c r="H100" s="279"/>
      <c r="I100" s="90" t="s">
        <v>99</v>
      </c>
      <c r="J100" s="80" t="s">
        <v>51</v>
      </c>
      <c r="K100" s="80" t="s">
        <v>52</v>
      </c>
      <c r="L100" s="77" t="s">
        <v>101</v>
      </c>
      <c r="Q100"/>
    </row>
    <row r="101" spans="1:17" ht="12.75">
      <c r="A101" s="81" t="s">
        <v>53</v>
      </c>
      <c r="B101" s="181">
        <f>SUM(B102:B106)</f>
        <v>6718</v>
      </c>
      <c r="C101" s="180">
        <f aca="true" t="shared" si="16" ref="C101:I101">SUM(C102:C106)</f>
        <v>6235</v>
      </c>
      <c r="D101" s="78">
        <f t="shared" si="16"/>
        <v>167546</v>
      </c>
      <c r="E101" s="78">
        <f t="shared" si="16"/>
        <v>164736</v>
      </c>
      <c r="F101" s="78">
        <f t="shared" si="16"/>
        <v>9056</v>
      </c>
      <c r="G101" s="181">
        <f t="shared" si="16"/>
        <v>9017</v>
      </c>
      <c r="H101" s="96"/>
      <c r="I101" s="181">
        <f t="shared" si="16"/>
        <v>9017</v>
      </c>
      <c r="J101" s="182">
        <f>SUM(J102:J106)</f>
        <v>142180</v>
      </c>
      <c r="K101" s="84">
        <f>SUM(K102:K106)</f>
        <v>143193</v>
      </c>
      <c r="L101" s="183">
        <f aca="true" t="shared" si="17" ref="L101:L106">I101+J101-K101</f>
        <v>8004</v>
      </c>
      <c r="Q101"/>
    </row>
    <row r="102" spans="1:17" ht="12.75">
      <c r="A102" s="82" t="s">
        <v>54</v>
      </c>
      <c r="B102" s="79">
        <v>1488</v>
      </c>
      <c r="C102" s="93">
        <v>997</v>
      </c>
      <c r="D102" s="27">
        <v>0</v>
      </c>
      <c r="E102" s="27">
        <v>0</v>
      </c>
      <c r="F102" s="28">
        <v>997</v>
      </c>
      <c r="G102" s="100">
        <v>997</v>
      </c>
      <c r="H102" s="97"/>
      <c r="I102" s="100">
        <v>997</v>
      </c>
      <c r="J102" s="27">
        <v>407</v>
      </c>
      <c r="K102" s="27">
        <v>250</v>
      </c>
      <c r="L102" s="28">
        <f t="shared" si="17"/>
        <v>1154</v>
      </c>
      <c r="Q102"/>
    </row>
    <row r="103" spans="1:17" ht="12.75">
      <c r="A103" s="82" t="s">
        <v>55</v>
      </c>
      <c r="B103" s="79">
        <v>0</v>
      </c>
      <c r="C103" s="93">
        <v>0</v>
      </c>
      <c r="D103" s="27">
        <v>1035</v>
      </c>
      <c r="E103" s="27">
        <v>0</v>
      </c>
      <c r="F103" s="28">
        <v>1035</v>
      </c>
      <c r="G103" s="100">
        <v>1036</v>
      </c>
      <c r="H103" s="97"/>
      <c r="I103" s="100">
        <v>1036</v>
      </c>
      <c r="J103" s="165">
        <v>233</v>
      </c>
      <c r="K103" s="186">
        <v>0</v>
      </c>
      <c r="L103" s="185">
        <f t="shared" si="17"/>
        <v>1269</v>
      </c>
      <c r="Q103"/>
    </row>
    <row r="104" spans="1:17" ht="12.75">
      <c r="A104" s="82" t="s">
        <v>57</v>
      </c>
      <c r="B104" s="79">
        <v>2708</v>
      </c>
      <c r="C104" s="168">
        <v>2708</v>
      </c>
      <c r="D104" s="91">
        <v>152313</v>
      </c>
      <c r="E104" s="91">
        <v>151480</v>
      </c>
      <c r="F104" s="169">
        <v>3542</v>
      </c>
      <c r="G104" s="100">
        <v>3542</v>
      </c>
      <c r="H104" s="98"/>
      <c r="I104" s="100">
        <v>3542</v>
      </c>
      <c r="J104" s="91">
        <v>127363</v>
      </c>
      <c r="K104" s="91">
        <v>126538</v>
      </c>
      <c r="L104" s="28">
        <f t="shared" si="17"/>
        <v>4367</v>
      </c>
      <c r="Q104"/>
    </row>
    <row r="105" spans="1:17" ht="12.75">
      <c r="A105" s="82" t="s">
        <v>56</v>
      </c>
      <c r="B105" s="79">
        <v>1803</v>
      </c>
      <c r="C105" s="93">
        <v>1803</v>
      </c>
      <c r="D105" s="27">
        <v>13654</v>
      </c>
      <c r="E105" s="27">
        <v>12769</v>
      </c>
      <c r="F105" s="28">
        <v>2698</v>
      </c>
      <c r="G105" s="100">
        <v>2698</v>
      </c>
      <c r="H105" s="97"/>
      <c r="I105" s="100">
        <v>2698</v>
      </c>
      <c r="J105" s="91">
        <v>13623</v>
      </c>
      <c r="K105" s="91">
        <v>15905</v>
      </c>
      <c r="L105" s="28">
        <f t="shared" si="17"/>
        <v>416</v>
      </c>
      <c r="Q105"/>
    </row>
    <row r="106" spans="1:17" ht="13.5" thickBot="1">
      <c r="A106" s="83" t="s">
        <v>58</v>
      </c>
      <c r="B106" s="30">
        <v>719</v>
      </c>
      <c r="C106" s="94">
        <v>727</v>
      </c>
      <c r="D106" s="29">
        <v>544</v>
      </c>
      <c r="E106" s="29">
        <v>487</v>
      </c>
      <c r="F106" s="31">
        <v>784</v>
      </c>
      <c r="G106" s="101">
        <v>744</v>
      </c>
      <c r="H106" s="99"/>
      <c r="I106" s="101">
        <v>744</v>
      </c>
      <c r="J106" s="29">
        <v>554</v>
      </c>
      <c r="K106" s="29">
        <v>500</v>
      </c>
      <c r="L106" s="184">
        <f t="shared" si="17"/>
        <v>798</v>
      </c>
      <c r="N106"/>
      <c r="Q106"/>
    </row>
    <row r="107" ht="13.5" thickBot="1">
      <c r="O107"/>
    </row>
    <row r="108" spans="1:17" ht="12.75">
      <c r="A108" s="264" t="s">
        <v>102</v>
      </c>
      <c r="B108" s="221" t="s">
        <v>3</v>
      </c>
      <c r="C108" s="221" t="s">
        <v>61</v>
      </c>
      <c r="D108" s="267"/>
      <c r="E108" s="267"/>
      <c r="F108" s="267"/>
      <c r="G108" s="267"/>
      <c r="H108" s="268"/>
      <c r="I108" s="102"/>
      <c r="O108"/>
      <c r="P108"/>
      <c r="Q108"/>
    </row>
    <row r="109" spans="1:17" ht="12.75">
      <c r="A109" s="265"/>
      <c r="B109" s="266"/>
      <c r="C109" s="85" t="s">
        <v>62</v>
      </c>
      <c r="D109" s="86" t="s">
        <v>63</v>
      </c>
      <c r="E109" s="86" t="s">
        <v>64</v>
      </c>
      <c r="F109" s="86" t="s">
        <v>65</v>
      </c>
      <c r="G109" s="92" t="s">
        <v>66</v>
      </c>
      <c r="H109" s="87" t="s">
        <v>40</v>
      </c>
      <c r="I109" s="102"/>
      <c r="O109"/>
      <c r="P109"/>
      <c r="Q109"/>
    </row>
    <row r="110" spans="1:17" ht="12.75">
      <c r="A110" s="88" t="s">
        <v>133</v>
      </c>
      <c r="B110" s="79">
        <v>1184</v>
      </c>
      <c r="C110" s="27">
        <v>28</v>
      </c>
      <c r="D110" s="27"/>
      <c r="E110" s="27"/>
      <c r="F110" s="27"/>
      <c r="G110" s="79"/>
      <c r="H110" s="28">
        <v>28</v>
      </c>
      <c r="I110" s="102"/>
      <c r="P110"/>
      <c r="Q110"/>
    </row>
    <row r="111" spans="1:17" ht="13.5" thickBot="1">
      <c r="A111" s="89" t="s">
        <v>135</v>
      </c>
      <c r="B111" s="30">
        <v>1058</v>
      </c>
      <c r="C111" s="29"/>
      <c r="D111" s="29"/>
      <c r="E111" s="29"/>
      <c r="F111" s="29"/>
      <c r="G111" s="30"/>
      <c r="H111" s="31">
        <v>0</v>
      </c>
      <c r="I111" s="102"/>
      <c r="P111"/>
      <c r="Q111"/>
    </row>
    <row r="113" ht="13.5" thickBot="1"/>
    <row r="114" spans="1:14" ht="24" customHeight="1">
      <c r="A114" s="225" t="s">
        <v>68</v>
      </c>
      <c r="B114" s="227" t="s">
        <v>85</v>
      </c>
      <c r="C114" s="228"/>
      <c r="D114" s="228"/>
      <c r="E114" s="229"/>
      <c r="F114" s="230" t="s">
        <v>86</v>
      </c>
      <c r="G114" s="231"/>
      <c r="H114" s="231"/>
      <c r="I114" s="232"/>
      <c r="J114" s="230" t="s">
        <v>69</v>
      </c>
      <c r="K114" s="231"/>
      <c r="L114" s="231"/>
      <c r="M114" s="231"/>
      <c r="N114" s="232"/>
    </row>
    <row r="115" spans="1:14" ht="12.75">
      <c r="A115" s="226"/>
      <c r="B115" s="140">
        <v>2003</v>
      </c>
      <c r="C115" s="141">
        <v>2004</v>
      </c>
      <c r="D115" s="141">
        <v>2005</v>
      </c>
      <c r="E115" s="142" t="s">
        <v>103</v>
      </c>
      <c r="F115" s="140">
        <v>2003</v>
      </c>
      <c r="G115" s="141">
        <v>2004</v>
      </c>
      <c r="H115" s="141">
        <v>2005</v>
      </c>
      <c r="I115" s="142" t="s">
        <v>103</v>
      </c>
      <c r="J115" s="140">
        <v>2002</v>
      </c>
      <c r="K115" s="161">
        <v>2003</v>
      </c>
      <c r="L115" s="141">
        <v>2004</v>
      </c>
      <c r="M115" s="141">
        <v>2005</v>
      </c>
      <c r="N115" s="142" t="s">
        <v>103</v>
      </c>
    </row>
    <row r="116" spans="1:14" ht="6" customHeight="1">
      <c r="A116" s="112"/>
      <c r="B116" s="132"/>
      <c r="C116" s="128"/>
      <c r="D116" s="128"/>
      <c r="E116" s="133"/>
      <c r="F116" s="132"/>
      <c r="G116" s="128"/>
      <c r="H116" s="128"/>
      <c r="I116" s="131"/>
      <c r="J116" s="130"/>
      <c r="K116" s="106"/>
      <c r="L116" s="129"/>
      <c r="M116" s="129"/>
      <c r="N116" s="131"/>
    </row>
    <row r="117" spans="1:14" ht="12.75">
      <c r="A117" s="108" t="s">
        <v>49</v>
      </c>
      <c r="B117" s="126">
        <v>29</v>
      </c>
      <c r="C117" s="124">
        <v>29</v>
      </c>
      <c r="D117" s="124">
        <v>29</v>
      </c>
      <c r="E117" s="127">
        <f>D117-C117</f>
        <v>0</v>
      </c>
      <c r="F117" s="126">
        <v>30</v>
      </c>
      <c r="G117" s="124">
        <v>27</v>
      </c>
      <c r="H117" s="124">
        <v>29</v>
      </c>
      <c r="I117" s="127">
        <f>H117-G117</f>
        <v>2</v>
      </c>
      <c r="J117" s="173">
        <v>17366</v>
      </c>
      <c r="K117" s="174">
        <v>18047</v>
      </c>
      <c r="L117" s="175">
        <v>18765</v>
      </c>
      <c r="M117" s="175">
        <v>20313</v>
      </c>
      <c r="N117" s="170">
        <f>M117-L117</f>
        <v>1548</v>
      </c>
    </row>
    <row r="118" spans="1:14" ht="12.75">
      <c r="A118" s="108" t="s">
        <v>76</v>
      </c>
      <c r="B118" s="126">
        <v>122</v>
      </c>
      <c r="C118" s="124">
        <v>121</v>
      </c>
      <c r="D118" s="124">
        <v>109</v>
      </c>
      <c r="E118" s="127">
        <f>D118-C118</f>
        <v>-12</v>
      </c>
      <c r="F118" s="126">
        <v>128</v>
      </c>
      <c r="G118" s="124">
        <v>112</v>
      </c>
      <c r="H118" s="124">
        <v>109</v>
      </c>
      <c r="I118" s="127">
        <f>H118-G118</f>
        <v>-3</v>
      </c>
      <c r="J118" s="173">
        <v>11863</v>
      </c>
      <c r="K118" s="174">
        <v>13401</v>
      </c>
      <c r="L118" s="175">
        <v>13580</v>
      </c>
      <c r="M118" s="175">
        <v>15438</v>
      </c>
      <c r="N118" s="170">
        <f>M118-L118</f>
        <v>1858</v>
      </c>
    </row>
    <row r="119" spans="1:14" ht="13.5" thickBot="1">
      <c r="A119" s="136" t="s">
        <v>77</v>
      </c>
      <c r="B119" s="137">
        <v>10</v>
      </c>
      <c r="C119" s="138">
        <v>6</v>
      </c>
      <c r="D119" s="138">
        <v>4</v>
      </c>
      <c r="E119" s="139">
        <f>D119-C119</f>
        <v>-2</v>
      </c>
      <c r="F119" s="137">
        <v>10</v>
      </c>
      <c r="G119" s="138">
        <v>6</v>
      </c>
      <c r="H119" s="138">
        <v>4</v>
      </c>
      <c r="I119" s="139">
        <f>H119-G119</f>
        <v>-2</v>
      </c>
      <c r="J119" s="176">
        <v>7729</v>
      </c>
      <c r="K119" s="177">
        <v>8205</v>
      </c>
      <c r="L119" s="178">
        <v>9165</v>
      </c>
      <c r="M119" s="178">
        <v>8833</v>
      </c>
      <c r="N119" s="171">
        <f>M119-L119</f>
        <v>-332</v>
      </c>
    </row>
    <row r="120" spans="1:14" ht="13.5" thickTop="1">
      <c r="A120" s="143" t="s">
        <v>3</v>
      </c>
      <c r="B120" s="144">
        <f aca="true" t="shared" si="18" ref="B120:I120">SUM(B117:B119)</f>
        <v>161</v>
      </c>
      <c r="C120" s="144">
        <f t="shared" si="18"/>
        <v>156</v>
      </c>
      <c r="D120" s="144">
        <f t="shared" si="18"/>
        <v>142</v>
      </c>
      <c r="E120" s="144">
        <f t="shared" si="18"/>
        <v>-14</v>
      </c>
      <c r="F120" s="144">
        <f t="shared" si="18"/>
        <v>168</v>
      </c>
      <c r="G120" s="144">
        <f t="shared" si="18"/>
        <v>145</v>
      </c>
      <c r="H120" s="144">
        <f t="shared" si="18"/>
        <v>142</v>
      </c>
      <c r="I120" s="144">
        <f t="shared" si="18"/>
        <v>-3</v>
      </c>
      <c r="J120" s="172">
        <v>12651</v>
      </c>
      <c r="K120" s="172">
        <v>13915</v>
      </c>
      <c r="L120" s="172">
        <v>14374</v>
      </c>
      <c r="M120" s="172">
        <v>16248</v>
      </c>
      <c r="N120" s="172">
        <f>M120-L120</f>
        <v>1874</v>
      </c>
    </row>
    <row r="122" ht="13.5" thickBot="1"/>
    <row r="123" spans="1:14" ht="23.25" customHeight="1">
      <c r="A123" s="225" t="s">
        <v>68</v>
      </c>
      <c r="B123" s="227" t="s">
        <v>78</v>
      </c>
      <c r="C123" s="228"/>
      <c r="D123" s="228"/>
      <c r="E123" s="229"/>
      <c r="F123" s="230" t="s">
        <v>79</v>
      </c>
      <c r="G123" s="231"/>
      <c r="H123" s="231"/>
      <c r="I123" s="232"/>
      <c r="J123" s="230" t="s">
        <v>80</v>
      </c>
      <c r="K123" s="231"/>
      <c r="L123" s="231"/>
      <c r="M123" s="231"/>
      <c r="N123" s="232"/>
    </row>
    <row r="124" spans="1:14" ht="12.75">
      <c r="A124" s="226"/>
      <c r="B124" s="140">
        <v>2003</v>
      </c>
      <c r="C124" s="141">
        <v>2004</v>
      </c>
      <c r="D124" s="141">
        <v>2005</v>
      </c>
      <c r="E124" s="142" t="s">
        <v>104</v>
      </c>
      <c r="F124" s="140">
        <v>2003</v>
      </c>
      <c r="G124" s="141">
        <v>2004</v>
      </c>
      <c r="H124" s="141">
        <v>2005</v>
      </c>
      <c r="I124" s="142" t="s">
        <v>104</v>
      </c>
      <c r="J124" s="140">
        <v>2002</v>
      </c>
      <c r="K124" s="161">
        <v>2003</v>
      </c>
      <c r="L124" s="141">
        <v>2004</v>
      </c>
      <c r="M124" s="141">
        <v>2005</v>
      </c>
      <c r="N124" s="164" t="s">
        <v>104</v>
      </c>
    </row>
    <row r="125" spans="1:14" ht="6" customHeight="1">
      <c r="A125" s="112"/>
      <c r="B125" s="132"/>
      <c r="C125" s="128"/>
      <c r="D125" s="128"/>
      <c r="E125" s="133"/>
      <c r="F125" s="132"/>
      <c r="G125" s="128"/>
      <c r="H125" s="128"/>
      <c r="I125" s="131"/>
      <c r="J125" s="130"/>
      <c r="K125" s="106"/>
      <c r="L125" s="129"/>
      <c r="M125" s="129"/>
      <c r="N125" s="131"/>
    </row>
    <row r="126" spans="1:14" ht="12.75">
      <c r="A126" s="108" t="s">
        <v>49</v>
      </c>
      <c r="B126" s="173">
        <v>3250</v>
      </c>
      <c r="C126" s="175">
        <v>3742</v>
      </c>
      <c r="D126" s="175">
        <v>4020</v>
      </c>
      <c r="E126" s="134">
        <f>D126/C126*100</f>
        <v>107.42918225547835</v>
      </c>
      <c r="F126" s="173">
        <v>1655</v>
      </c>
      <c r="G126" s="175">
        <v>1553</v>
      </c>
      <c r="H126" s="175">
        <v>1571</v>
      </c>
      <c r="I126" s="134">
        <f>H126/G126*100</f>
        <v>101.15904700579523</v>
      </c>
      <c r="J126" s="173">
        <v>1427</v>
      </c>
      <c r="K126" s="174">
        <v>1375</v>
      </c>
      <c r="L126" s="175">
        <v>1235</v>
      </c>
      <c r="M126" s="175">
        <v>1478</v>
      </c>
      <c r="N126" s="134">
        <f>M126/L126*100</f>
        <v>119.67611336032388</v>
      </c>
    </row>
    <row r="127" spans="1:14" ht="12.75">
      <c r="A127" s="108" t="s">
        <v>76</v>
      </c>
      <c r="B127" s="173">
        <v>10889</v>
      </c>
      <c r="C127" s="175">
        <v>12001</v>
      </c>
      <c r="D127" s="175">
        <v>13167</v>
      </c>
      <c r="E127" s="134">
        <f>D127/C127*100</f>
        <v>109.71585701191566</v>
      </c>
      <c r="F127" s="173">
        <v>5224</v>
      </c>
      <c r="G127" s="175">
        <v>4934</v>
      </c>
      <c r="H127" s="175">
        <v>4547</v>
      </c>
      <c r="I127" s="134">
        <f>H127/G127*100</f>
        <v>92.15646534252127</v>
      </c>
      <c r="J127" s="173">
        <v>2801</v>
      </c>
      <c r="K127" s="174">
        <v>3506</v>
      </c>
      <c r="L127" s="175">
        <v>2784</v>
      </c>
      <c r="M127" s="175">
        <v>2479</v>
      </c>
      <c r="N127" s="134">
        <f>M127/L127*100</f>
        <v>89.04454022988506</v>
      </c>
    </row>
    <row r="128" spans="1:14" ht="13.5" thickBot="1">
      <c r="A128" s="136" t="s">
        <v>77</v>
      </c>
      <c r="B128" s="176">
        <v>621</v>
      </c>
      <c r="C128" s="178">
        <v>445</v>
      </c>
      <c r="D128" s="178">
        <v>369</v>
      </c>
      <c r="E128" s="146">
        <f>D128/C128*100</f>
        <v>82.92134831460675</v>
      </c>
      <c r="F128" s="176">
        <v>289</v>
      </c>
      <c r="G128" s="178">
        <v>199</v>
      </c>
      <c r="H128" s="178">
        <v>43</v>
      </c>
      <c r="I128" s="146">
        <f>H128/G128*100</f>
        <v>21.608040201005025</v>
      </c>
      <c r="J128" s="176">
        <v>46</v>
      </c>
      <c r="K128" s="177">
        <v>75</v>
      </c>
      <c r="L128" s="178">
        <v>15</v>
      </c>
      <c r="M128" s="178">
        <v>12</v>
      </c>
      <c r="N128" s="134">
        <f>M128/L128*100</f>
        <v>80</v>
      </c>
    </row>
    <row r="129" spans="1:14" ht="13.5" thickTop="1">
      <c r="A129" s="143" t="s">
        <v>3</v>
      </c>
      <c r="B129" s="172">
        <f>SUM(B126:B128)</f>
        <v>14760</v>
      </c>
      <c r="C129" s="172">
        <f>SUM(C126:C128)</f>
        <v>16188</v>
      </c>
      <c r="D129" s="172">
        <f>SUM(D126:D128)</f>
        <v>17556</v>
      </c>
      <c r="E129" s="147">
        <f>D129/C129*100</f>
        <v>108.45070422535213</v>
      </c>
      <c r="F129" s="172">
        <f>SUM(F126:F128)</f>
        <v>7168</v>
      </c>
      <c r="G129" s="172">
        <f>SUM(G126:G128)</f>
        <v>6686</v>
      </c>
      <c r="H129" s="172">
        <f>SUM(H126:H128)</f>
        <v>6161</v>
      </c>
      <c r="I129" s="147">
        <f>H129/G129*100</f>
        <v>92.147771462758</v>
      </c>
      <c r="J129" s="172">
        <f>SUM(J126:J128)</f>
        <v>4274</v>
      </c>
      <c r="K129" s="172">
        <f>SUM(K126:K128)</f>
        <v>4956</v>
      </c>
      <c r="L129" s="172">
        <f>SUM(L126:L128)</f>
        <v>4034</v>
      </c>
      <c r="M129" s="172">
        <f>SUM(M126:M128)</f>
        <v>3969</v>
      </c>
      <c r="N129" s="147">
        <f>M129/L129*100</f>
        <v>98.38869608329202</v>
      </c>
    </row>
    <row r="130" spans="1:14" ht="12.75">
      <c r="A130" s="113"/>
      <c r="B130" s="125"/>
      <c r="C130" s="125"/>
      <c r="D130" s="125"/>
      <c r="E130" s="145"/>
      <c r="F130" s="125"/>
      <c r="G130" s="125"/>
      <c r="H130" s="125"/>
      <c r="I130" s="145"/>
      <c r="J130" s="113"/>
      <c r="K130" s="113"/>
      <c r="L130" s="113"/>
      <c r="M130" s="113"/>
      <c r="N130" s="145"/>
    </row>
    <row r="132" ht="12.75">
      <c r="A132" s="135" t="s">
        <v>129</v>
      </c>
    </row>
    <row r="133" ht="12.75">
      <c r="A133" s="135" t="s">
        <v>105</v>
      </c>
    </row>
    <row r="134" ht="12.75">
      <c r="A134" s="135"/>
    </row>
    <row r="135" ht="12.75">
      <c r="A135" s="167" t="s">
        <v>130</v>
      </c>
    </row>
    <row r="136" ht="12.75">
      <c r="A136" s="167" t="s">
        <v>128</v>
      </c>
    </row>
    <row r="137" ht="12.75">
      <c r="A137" s="167" t="s">
        <v>127</v>
      </c>
    </row>
    <row r="139" ht="12.75">
      <c r="A139" s="37" t="s">
        <v>138</v>
      </c>
    </row>
    <row r="140" ht="12.75">
      <c r="A140" s="37" t="s">
        <v>139</v>
      </c>
    </row>
  </sheetData>
  <mergeCells count="186">
    <mergeCell ref="D93:I93"/>
    <mergeCell ref="A81:D81"/>
    <mergeCell ref="E81:G81"/>
    <mergeCell ref="A92:A94"/>
    <mergeCell ref="C93:C94"/>
    <mergeCell ref="B92:B94"/>
    <mergeCell ref="A86:D86"/>
    <mergeCell ref="E86:G86"/>
    <mergeCell ref="A84:D84"/>
    <mergeCell ref="E84:G84"/>
    <mergeCell ref="M73:O74"/>
    <mergeCell ref="M75:O75"/>
    <mergeCell ref="L57:M57"/>
    <mergeCell ref="J92:J94"/>
    <mergeCell ref="M84:O84"/>
    <mergeCell ref="H85:L85"/>
    <mergeCell ref="M85:O85"/>
    <mergeCell ref="M83:O83"/>
    <mergeCell ref="M76:O76"/>
    <mergeCell ref="M77:O77"/>
    <mergeCell ref="M49:O49"/>
    <mergeCell ref="M50:O50"/>
    <mergeCell ref="M51:O51"/>
    <mergeCell ref="M52:O52"/>
    <mergeCell ref="M45:O45"/>
    <mergeCell ref="M46:O46"/>
    <mergeCell ref="M47:O47"/>
    <mergeCell ref="M48:O48"/>
    <mergeCell ref="M40:O41"/>
    <mergeCell ref="M42:O42"/>
    <mergeCell ref="M43:O43"/>
    <mergeCell ref="M44:O44"/>
    <mergeCell ref="M82:O82"/>
    <mergeCell ref="A76:D76"/>
    <mergeCell ref="A77:D77"/>
    <mergeCell ref="A78:D78"/>
    <mergeCell ref="A79:D79"/>
    <mergeCell ref="H81:L81"/>
    <mergeCell ref="H79:L79"/>
    <mergeCell ref="M80:O80"/>
    <mergeCell ref="E76:G76"/>
    <mergeCell ref="E77:G77"/>
    <mergeCell ref="E78:G78"/>
    <mergeCell ref="E79:G79"/>
    <mergeCell ref="M78:O78"/>
    <mergeCell ref="M79:O79"/>
    <mergeCell ref="M81:O81"/>
    <mergeCell ref="A3:A6"/>
    <mergeCell ref="M4:N4"/>
    <mergeCell ref="H4:I4"/>
    <mergeCell ref="B3:N3"/>
    <mergeCell ref="A73:D74"/>
    <mergeCell ref="H73:L74"/>
    <mergeCell ref="C61:D61"/>
    <mergeCell ref="C62:D62"/>
    <mergeCell ref="E73:G74"/>
    <mergeCell ref="E61:F61"/>
    <mergeCell ref="E62:F62"/>
    <mergeCell ref="E65:F65"/>
    <mergeCell ref="E66:F66"/>
    <mergeCell ref="L62:M62"/>
    <mergeCell ref="A85:D85"/>
    <mergeCell ref="H82:L82"/>
    <mergeCell ref="A80:D80"/>
    <mergeCell ref="A82:D82"/>
    <mergeCell ref="A83:D83"/>
    <mergeCell ref="H80:L80"/>
    <mergeCell ref="H84:L84"/>
    <mergeCell ref="E80:G80"/>
    <mergeCell ref="E83:G83"/>
    <mergeCell ref="C92:I92"/>
    <mergeCell ref="H75:L75"/>
    <mergeCell ref="H76:L76"/>
    <mergeCell ref="H77:L77"/>
    <mergeCell ref="H78:L78"/>
    <mergeCell ref="E75:G75"/>
    <mergeCell ref="H83:L83"/>
    <mergeCell ref="A75:D75"/>
    <mergeCell ref="E82:G82"/>
    <mergeCell ref="E85:G85"/>
    <mergeCell ref="A108:A109"/>
    <mergeCell ref="B108:B109"/>
    <mergeCell ref="C108:H108"/>
    <mergeCell ref="A99:A100"/>
    <mergeCell ref="B99:B100"/>
    <mergeCell ref="C99:F99"/>
    <mergeCell ref="G99:G100"/>
    <mergeCell ref="H99:H100"/>
    <mergeCell ref="G55:H55"/>
    <mergeCell ref="L55:M55"/>
    <mergeCell ref="I56:J56"/>
    <mergeCell ref="I55:J55"/>
    <mergeCell ref="L58:M58"/>
    <mergeCell ref="L59:M59"/>
    <mergeCell ref="B37:D37"/>
    <mergeCell ref="E37:G37"/>
    <mergeCell ref="B38:D38"/>
    <mergeCell ref="E38:G38"/>
    <mergeCell ref="L56:M56"/>
    <mergeCell ref="C55:D55"/>
    <mergeCell ref="E55:F55"/>
    <mergeCell ref="C56:D56"/>
    <mergeCell ref="E56:F56"/>
    <mergeCell ref="E58:F58"/>
    <mergeCell ref="E59:F59"/>
    <mergeCell ref="C57:D57"/>
    <mergeCell ref="C58:D58"/>
    <mergeCell ref="C59:D59"/>
    <mergeCell ref="G57:H57"/>
    <mergeCell ref="G58:H58"/>
    <mergeCell ref="G59:H59"/>
    <mergeCell ref="G60:H60"/>
    <mergeCell ref="G61:H61"/>
    <mergeCell ref="G62:H62"/>
    <mergeCell ref="I62:J62"/>
    <mergeCell ref="I64:J64"/>
    <mergeCell ref="I61:J61"/>
    <mergeCell ref="I57:J57"/>
    <mergeCell ref="I58:J58"/>
    <mergeCell ref="I59:J59"/>
    <mergeCell ref="I60:J60"/>
    <mergeCell ref="G66:H66"/>
    <mergeCell ref="E64:F64"/>
    <mergeCell ref="L66:M66"/>
    <mergeCell ref="L65:M65"/>
    <mergeCell ref="L64:M64"/>
    <mergeCell ref="C64:D64"/>
    <mergeCell ref="C65:D65"/>
    <mergeCell ref="J123:N123"/>
    <mergeCell ref="J114:N114"/>
    <mergeCell ref="I99:L99"/>
    <mergeCell ref="I65:J65"/>
    <mergeCell ref="I66:J66"/>
    <mergeCell ref="C66:D66"/>
    <mergeCell ref="G64:H64"/>
    <mergeCell ref="G65:H65"/>
    <mergeCell ref="A114:A115"/>
    <mergeCell ref="A123:A124"/>
    <mergeCell ref="B123:E123"/>
    <mergeCell ref="F123:I123"/>
    <mergeCell ref="B114:E114"/>
    <mergeCell ref="F114:I114"/>
    <mergeCell ref="A39:I39"/>
    <mergeCell ref="A40:D41"/>
    <mergeCell ref="E40:G41"/>
    <mergeCell ref="H40:L41"/>
    <mergeCell ref="A42:D42"/>
    <mergeCell ref="E42:G42"/>
    <mergeCell ref="H42:L42"/>
    <mergeCell ref="A43:D43"/>
    <mergeCell ref="E43:G43"/>
    <mergeCell ref="H43:L43"/>
    <mergeCell ref="A44:D44"/>
    <mergeCell ref="E44:G44"/>
    <mergeCell ref="H44:L44"/>
    <mergeCell ref="A45:D45"/>
    <mergeCell ref="E45:G45"/>
    <mergeCell ref="H45:L45"/>
    <mergeCell ref="A46:D46"/>
    <mergeCell ref="E46:G46"/>
    <mergeCell ref="H46:L46"/>
    <mergeCell ref="A47:D47"/>
    <mergeCell ref="E47:G47"/>
    <mergeCell ref="H47:L47"/>
    <mergeCell ref="A48:D48"/>
    <mergeCell ref="E48:G48"/>
    <mergeCell ref="H48:L48"/>
    <mergeCell ref="A49:D49"/>
    <mergeCell ref="E49:G49"/>
    <mergeCell ref="H49:L49"/>
    <mergeCell ref="A50:D50"/>
    <mergeCell ref="E50:G50"/>
    <mergeCell ref="H50:L50"/>
    <mergeCell ref="A51:D51"/>
    <mergeCell ref="E51:G51"/>
    <mergeCell ref="H51:L51"/>
    <mergeCell ref="L60:M60"/>
    <mergeCell ref="L61:M61"/>
    <mergeCell ref="A52:D52"/>
    <mergeCell ref="E52:G52"/>
    <mergeCell ref="H52:L52"/>
    <mergeCell ref="A54:M54"/>
    <mergeCell ref="E57:F57"/>
    <mergeCell ref="E60:F60"/>
    <mergeCell ref="C60:D60"/>
    <mergeCell ref="G56:H56"/>
  </mergeCells>
  <printOptions horizontalCentered="1"/>
  <pageMargins left="0.2362204724409449" right="0.2755905511811024" top="0.6692913385826772" bottom="0.2362204724409449" header="0.2362204724409449" footer="0.1968503937007874"/>
  <pageSetup horizontalDpi="600" verticalDpi="600" orientation="portrait" paperSize="9" scale="60" r:id="rId1"/>
  <rowBreaks count="1" manualBreakCount="1"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schallnerova</cp:lastModifiedBy>
  <cp:lastPrinted>2005-02-09T08:44:46Z</cp:lastPrinted>
  <dcterms:created xsi:type="dcterms:W3CDTF">2004-02-26T11:39:43Z</dcterms:created>
  <dcterms:modified xsi:type="dcterms:W3CDTF">2005-02-18T06:07:46Z</dcterms:modified>
  <cp:category/>
  <cp:version/>
  <cp:contentType/>
  <cp:contentStatus/>
</cp:coreProperties>
</file>