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UM" sheetId="1" r:id="rId1"/>
    <sheet name="JI" sheetId="2" r:id="rId2"/>
    <sheet name="TR" sheetId="3" r:id="rId3"/>
    <sheet name="ZR" sheetId="4" r:id="rId4"/>
    <sheet name="PE" sheetId="5" r:id="rId5"/>
    <sheet name="HB" sheetId="6" r:id="rId6"/>
  </sheets>
  <definedNames>
    <definedName name="_xlnm.Print_Area" localSheetId="0">'SUM'!$A:$IV</definedName>
  </definedNames>
  <calcPr fullCalcOnLoad="1"/>
</workbook>
</file>

<file path=xl/comments1.xml><?xml version="1.0" encoding="utf-8"?>
<comments xmlns="http://schemas.openxmlformats.org/spreadsheetml/2006/main">
  <authors>
    <author>dvorak.petr</author>
  </authors>
  <commentList>
    <comment ref="E29" authorId="0">
      <text>
        <r>
          <rPr>
            <b/>
            <sz val="8"/>
            <rFont val="Tahoma"/>
            <family val="0"/>
          </rPr>
          <t>dvorak.petr:</t>
        </r>
        <r>
          <rPr>
            <sz val="8"/>
            <rFont val="Tahoma"/>
            <family val="0"/>
          </rPr>
          <t xml:space="preserve">
3 827 061 tis. Kč představuji silnice a mosty</t>
        </r>
      </text>
    </comment>
  </commentList>
</comments>
</file>

<file path=xl/sharedStrings.xml><?xml version="1.0" encoding="utf-8"?>
<sst xmlns="http://schemas.openxmlformats.org/spreadsheetml/2006/main" count="633" uniqueCount="338">
  <si>
    <t>Dětský domov</t>
  </si>
  <si>
    <t>Domov mládeže</t>
  </si>
  <si>
    <t>Dům dětí a mládeže</t>
  </si>
  <si>
    <t>Gymnázium Otokara Březiny</t>
  </si>
  <si>
    <t>Gymnázium</t>
  </si>
  <si>
    <t>ISŠ obchodní</t>
  </si>
  <si>
    <t>ISŠ stavební a Učiliště</t>
  </si>
  <si>
    <t>Obchodní akademie</t>
  </si>
  <si>
    <t>Pedag.- psych. poradna</t>
  </si>
  <si>
    <t>Plavecká škola</t>
  </si>
  <si>
    <t>SOŠ, SOU, OU a PrŠ</t>
  </si>
  <si>
    <t>SOU služeb</t>
  </si>
  <si>
    <t>SOU strojírenské a U</t>
  </si>
  <si>
    <t>SPŠ textilní</t>
  </si>
  <si>
    <t>Středisko prakt.vyučování</t>
  </si>
  <si>
    <t>Střední odborná škola</t>
  </si>
  <si>
    <t>Střední průmyslová škola</t>
  </si>
  <si>
    <t>SZŠ a VZŠ</t>
  </si>
  <si>
    <t>Školní statek</t>
  </si>
  <si>
    <t>Vyšší odborná škola</t>
  </si>
  <si>
    <t>Základní umělecká škola</t>
  </si>
  <si>
    <t>ZŠ a MŠ při nemocnici</t>
  </si>
  <si>
    <t>Zvláštní škola</t>
  </si>
  <si>
    <t>OA dr. Albína Bráfa</t>
  </si>
  <si>
    <t>Pedag.-psych. poradna</t>
  </si>
  <si>
    <t>SOŠ, SOU, OU a Učiliště</t>
  </si>
  <si>
    <t>SOU lesnické a Učiliště</t>
  </si>
  <si>
    <t>SOU stavební a OU</t>
  </si>
  <si>
    <t>SOU strojírenské</t>
  </si>
  <si>
    <t>SOU zemědělské</t>
  </si>
  <si>
    <t>Speciální školy</t>
  </si>
  <si>
    <t>SPŠ stavební</t>
  </si>
  <si>
    <t>SPŠ technická a SOU tech.</t>
  </si>
  <si>
    <t>Stř. zeměděl. a ekon. šk.</t>
  </si>
  <si>
    <t>Středisko služby škole</t>
  </si>
  <si>
    <t>SZŠ, VZŠ a VOŠ</t>
  </si>
  <si>
    <t>ZvŠI a PomŠ</t>
  </si>
  <si>
    <t>Centrum - DDM</t>
  </si>
  <si>
    <t>DDM u Aleje</t>
  </si>
  <si>
    <t>Havlíčkovo gymnázium</t>
  </si>
  <si>
    <t>Integrovaná střední škola</t>
  </si>
  <si>
    <t>ISŠ podnikání a služeb</t>
  </si>
  <si>
    <t>Junior - DDM, SVČ</t>
  </si>
  <si>
    <t>Pedagog.-psychol.poradna</t>
  </si>
  <si>
    <t>SOU technické</t>
  </si>
  <si>
    <t>Spec.školy při zdrav.zař.</t>
  </si>
  <si>
    <t>Speciální škola</t>
  </si>
  <si>
    <t>SPŠ stav. ak. St. Bechyně</t>
  </si>
  <si>
    <t>Střední zemědělská škola</t>
  </si>
  <si>
    <t>VOŠ a ISŠ strojnická</t>
  </si>
  <si>
    <t>VOŠ a Obchodní akademie</t>
  </si>
  <si>
    <t>VOŠ,Gymn.,SSŠ,SOU a OU</t>
  </si>
  <si>
    <t>Zvláštní škola internátní</t>
  </si>
  <si>
    <t>Gymnázium dr. A. Hrdličky</t>
  </si>
  <si>
    <t>Mateřská škola</t>
  </si>
  <si>
    <t>OU a PrŠ</t>
  </si>
  <si>
    <t>Pedag.-psych.poradna</t>
  </si>
  <si>
    <t>Pomoc.škola a prakt.škola</t>
  </si>
  <si>
    <t>SOU technické a U</t>
  </si>
  <si>
    <t>Spec. MŠ a ZŠ při nem.</t>
  </si>
  <si>
    <t>Středisko služeb školám</t>
  </si>
  <si>
    <t>Střední odborné učiliště</t>
  </si>
  <si>
    <t>ZŠ při Dětské léčebně</t>
  </si>
  <si>
    <t>ZvŠ a PomŠ</t>
  </si>
  <si>
    <t>Gymnázium V. Makovského</t>
  </si>
  <si>
    <t>Hotelová škola a OA</t>
  </si>
  <si>
    <t>OU a Praktická škola</t>
  </si>
  <si>
    <t>SOŠ a SOU dopr. a služeb</t>
  </si>
  <si>
    <t>SOU lesnické</t>
  </si>
  <si>
    <t>SOU stroj. a Učiliště</t>
  </si>
  <si>
    <t>Spec. šk. pro ment. post.</t>
  </si>
  <si>
    <t>Speciální ZŠ při DPL</t>
  </si>
  <si>
    <t>VOŠ a SPŠ</t>
  </si>
  <si>
    <t>ZUŠ Františka Drdly</t>
  </si>
  <si>
    <t>ZUŠ Jana Štursy</t>
  </si>
  <si>
    <t>ZvŠ a Pomocná škola</t>
  </si>
  <si>
    <t>Telč</t>
  </si>
  <si>
    <t>Jihlava</t>
  </si>
  <si>
    <t>Třešť</t>
  </si>
  <si>
    <t>Urbanov</t>
  </si>
  <si>
    <t>Hrotovice</t>
  </si>
  <si>
    <t>Jemnice</t>
  </si>
  <si>
    <t>Budkov 1</t>
  </si>
  <si>
    <t>Třebíč</t>
  </si>
  <si>
    <t>Moravské Budějovice</t>
  </si>
  <si>
    <t>Lesonice 2</t>
  </si>
  <si>
    <t>Ledeč nad Sázavou</t>
  </si>
  <si>
    <t>Havlíčkův Brod</t>
  </si>
  <si>
    <t>Nová Ves u Chotěboře 1</t>
  </si>
  <si>
    <t>Světlá nad Sázavou</t>
  </si>
  <si>
    <t>Chotěboř</t>
  </si>
  <si>
    <t>Herálec 1</t>
  </si>
  <si>
    <t>Humpolec</t>
  </si>
  <si>
    <t>Senožaty 199</t>
  </si>
  <si>
    <t>Pelhřimov</t>
  </si>
  <si>
    <t>Pacov</t>
  </si>
  <si>
    <t>Černovice u Tábora</t>
  </si>
  <si>
    <t>Černovice</t>
  </si>
  <si>
    <t>Kamenice nad Lipou</t>
  </si>
  <si>
    <t>Počátky</t>
  </si>
  <si>
    <t>Rovečné 40</t>
  </si>
  <si>
    <t>Žďár nad Sázavou</t>
  </si>
  <si>
    <t>Bystřice nad Pernštejnem</t>
  </si>
  <si>
    <t>Velké Meziříčí</t>
  </si>
  <si>
    <t>Nové Město na Moravě</t>
  </si>
  <si>
    <t>Žďár nad Sázavou 3</t>
  </si>
  <si>
    <t>Velká Bíteš</t>
  </si>
  <si>
    <t>Nám.n.Osl.</t>
  </si>
  <si>
    <t>M.Budějovice</t>
  </si>
  <si>
    <t>Moravské Buděj.</t>
  </si>
  <si>
    <t>48461881</t>
  </si>
  <si>
    <t>48461504</t>
  </si>
  <si>
    <t>60545941</t>
  </si>
  <si>
    <t>60545984</t>
  </si>
  <si>
    <t>63442850</t>
  </si>
  <si>
    <t>60545267</t>
  </si>
  <si>
    <t>60545887</t>
  </si>
  <si>
    <t>70835381</t>
  </si>
  <si>
    <t>47366184</t>
  </si>
  <si>
    <t>48461636</t>
  </si>
  <si>
    <t>00836591</t>
  </si>
  <si>
    <t>13695461</t>
  </si>
  <si>
    <t>60545976</t>
  </si>
  <si>
    <t>13693697</t>
  </si>
  <si>
    <t>15058387</t>
  </si>
  <si>
    <t>00838721</t>
  </si>
  <si>
    <t>00226581</t>
  </si>
  <si>
    <t>60545895</t>
  </si>
  <si>
    <t>60545917</t>
  </si>
  <si>
    <t>60545992</t>
  </si>
  <si>
    <t>00638056</t>
  </si>
  <si>
    <t>00093203</t>
  </si>
  <si>
    <t>00093262</t>
  </si>
  <si>
    <t>60545411</t>
  </si>
  <si>
    <t>47366095</t>
  </si>
  <si>
    <t>00090743</t>
  </si>
  <si>
    <t>60418508</t>
  </si>
  <si>
    <t>60418516</t>
  </si>
  <si>
    <t>60418371</t>
  </si>
  <si>
    <t>47443014</t>
  </si>
  <si>
    <t>64271927</t>
  </si>
  <si>
    <t>60418427</t>
  </si>
  <si>
    <t>60418435</t>
  </si>
  <si>
    <t>60418443</t>
  </si>
  <si>
    <t>66597315</t>
  </si>
  <si>
    <t>64268993</t>
  </si>
  <si>
    <t>66610699</t>
  </si>
  <si>
    <t>00230944</t>
  </si>
  <si>
    <t>13691864</t>
  </si>
  <si>
    <t>00225924</t>
  </si>
  <si>
    <t>00055069</t>
  </si>
  <si>
    <t>00055077</t>
  </si>
  <si>
    <t>47443936</t>
  </si>
  <si>
    <t>60418451</t>
  </si>
  <si>
    <t>66610702</t>
  </si>
  <si>
    <t>60418460</t>
  </si>
  <si>
    <t>60418419</t>
  </si>
  <si>
    <t>44065485</t>
  </si>
  <si>
    <t>00638064</t>
  </si>
  <si>
    <t>00093271</t>
  </si>
  <si>
    <t>60418494</t>
  </si>
  <si>
    <t>60418486</t>
  </si>
  <si>
    <t>70153744</t>
  </si>
  <si>
    <t>70153353</t>
  </si>
  <si>
    <t>70155861</t>
  </si>
  <si>
    <t>70836175</t>
  </si>
  <si>
    <t>60126639</t>
  </si>
  <si>
    <t>60126647</t>
  </si>
  <si>
    <t>60126621</t>
  </si>
  <si>
    <t>00087742</t>
  </si>
  <si>
    <t>60126230</t>
  </si>
  <si>
    <t>60126817</t>
  </si>
  <si>
    <t>15060446</t>
  </si>
  <si>
    <t>60126663</t>
  </si>
  <si>
    <t>70837139</t>
  </si>
  <si>
    <t>67441351</t>
  </si>
  <si>
    <t>70837228</t>
  </si>
  <si>
    <t>70838593</t>
  </si>
  <si>
    <t>60126698</t>
  </si>
  <si>
    <t>60126680</t>
  </si>
  <si>
    <t>00581119</t>
  </si>
  <si>
    <t>00086967</t>
  </si>
  <si>
    <t>60126256</t>
  </si>
  <si>
    <t>60126671</t>
  </si>
  <si>
    <t>15060977</t>
  </si>
  <si>
    <t>70153701</t>
  </si>
  <si>
    <t>70153388</t>
  </si>
  <si>
    <t>70153558</t>
  </si>
  <si>
    <t>70826722</t>
  </si>
  <si>
    <t>70836329</t>
  </si>
  <si>
    <t>00083658</t>
  </si>
  <si>
    <t>70838241</t>
  </si>
  <si>
    <t>70841586</t>
  </si>
  <si>
    <t>70844330</t>
  </si>
  <si>
    <t>60860600</t>
  </si>
  <si>
    <t>70845239</t>
  </si>
  <si>
    <t>00511811</t>
  </si>
  <si>
    <t>62540041</t>
  </si>
  <si>
    <t>62540076</t>
  </si>
  <si>
    <t>62540009</t>
  </si>
  <si>
    <t>00071315</t>
  </si>
  <si>
    <t>62540068</t>
  </si>
  <si>
    <t>62540017</t>
  </si>
  <si>
    <t>70844186</t>
  </si>
  <si>
    <t>70842612</t>
  </si>
  <si>
    <t>00511790</t>
  </si>
  <si>
    <t>00073211</t>
  </si>
  <si>
    <t>70845395</t>
  </si>
  <si>
    <t>62540025</t>
  </si>
  <si>
    <t>14450470</t>
  </si>
  <si>
    <t>62540033</t>
  </si>
  <si>
    <t>62540050</t>
  </si>
  <si>
    <t>00072583</t>
  </si>
  <si>
    <t>63263998</t>
  </si>
  <si>
    <t>70845859</t>
  </si>
  <si>
    <t>70847576</t>
  </si>
  <si>
    <t>62540114</t>
  </si>
  <si>
    <t>70845719</t>
  </si>
  <si>
    <t>70852804</t>
  </si>
  <si>
    <t>70844194</t>
  </si>
  <si>
    <t>70844585</t>
  </si>
  <si>
    <t>48897558</t>
  </si>
  <si>
    <t>48895458</t>
  </si>
  <si>
    <t>43380093</t>
  </si>
  <si>
    <t>43380778</t>
  </si>
  <si>
    <t>69650560</t>
  </si>
  <si>
    <t>48895512</t>
  </si>
  <si>
    <t>48895393</t>
  </si>
  <si>
    <t>48895407</t>
  </si>
  <si>
    <t>48895466</t>
  </si>
  <si>
    <t>48895377</t>
  </si>
  <si>
    <t>48895474</t>
  </si>
  <si>
    <t>70832510</t>
  </si>
  <si>
    <t>00230952</t>
  </si>
  <si>
    <t>00226106</t>
  </si>
  <si>
    <t>00056286</t>
  </si>
  <si>
    <t>00055450</t>
  </si>
  <si>
    <t>48895555</t>
  </si>
  <si>
    <t>70832803</t>
  </si>
  <si>
    <t>70831386</t>
  </si>
  <si>
    <t>48895504</t>
  </si>
  <si>
    <t>00637696</t>
  </si>
  <si>
    <t>00093181</t>
  </si>
  <si>
    <t>48895598</t>
  </si>
  <si>
    <t>70281246</t>
  </si>
  <si>
    <t>70280185</t>
  </si>
  <si>
    <t>70282145</t>
  </si>
  <si>
    <t>70265429</t>
  </si>
  <si>
    <t>70282439</t>
  </si>
  <si>
    <t>70832811</t>
  </si>
  <si>
    <t>70831394</t>
  </si>
  <si>
    <t>70831432</t>
  </si>
  <si>
    <t>SPV, Brněnská</t>
  </si>
  <si>
    <t>SPV, Legionářů 6</t>
  </si>
  <si>
    <t>SPV, Tovární 4</t>
  </si>
  <si>
    <t>Zvláštní škola Sedlejov</t>
  </si>
  <si>
    <t>Celkem</t>
  </si>
  <si>
    <t>094854</t>
  </si>
  <si>
    <t>Oblastní Galerie Vysočiny</t>
  </si>
  <si>
    <t>Galerie výtv. Umění</t>
  </si>
  <si>
    <t>Horácká galerie</t>
  </si>
  <si>
    <t>Diagnostický ústav soc. péče</t>
  </si>
  <si>
    <t>SZeŠ a VOŠ</t>
  </si>
  <si>
    <t>znovuzřízení</t>
  </si>
  <si>
    <t>SÚS</t>
  </si>
  <si>
    <t>00090450</t>
  </si>
  <si>
    <t>00083437</t>
  </si>
  <si>
    <t>00071048</t>
  </si>
  <si>
    <t>00092789</t>
  </si>
  <si>
    <t>00091499</t>
  </si>
  <si>
    <t>poj. částka nemovitý majetek</t>
  </si>
  <si>
    <t>Název</t>
  </si>
  <si>
    <t>Město</t>
  </si>
  <si>
    <t>IČO</t>
  </si>
  <si>
    <t>Budovy, stavby</t>
  </si>
  <si>
    <t>Pozemky</t>
  </si>
  <si>
    <t>Hmot. dlouh. majetek</t>
  </si>
  <si>
    <t>Nehmotný dlouh. majetek</t>
  </si>
  <si>
    <t>Drobný hmotný dlouhod. majetek</t>
  </si>
  <si>
    <t>školství</t>
  </si>
  <si>
    <t>kultura</t>
  </si>
  <si>
    <t xml:space="preserve">sociální </t>
  </si>
  <si>
    <t>Budovy a stavby</t>
  </si>
  <si>
    <t>Vysvětlivky zkratek:</t>
  </si>
  <si>
    <t>HDM</t>
  </si>
  <si>
    <t>Hmotný dlouhodobý majetek</t>
  </si>
  <si>
    <t>NDM</t>
  </si>
  <si>
    <t>Nehmotný dlouhodobý majetek</t>
  </si>
  <si>
    <t>Žďár/Sáz.</t>
  </si>
  <si>
    <t>okres</t>
  </si>
  <si>
    <t>Správa a údržba silnic</t>
  </si>
  <si>
    <t>Drobný dlouhodobý hmotný majetek</t>
  </si>
  <si>
    <t>Drobný dlouhodobý nehmotný  majetek</t>
  </si>
  <si>
    <t>DDNM</t>
  </si>
  <si>
    <t>DDHM</t>
  </si>
  <si>
    <t>Jihlava - Hel.</t>
  </si>
  <si>
    <t>SOU opravárenské</t>
  </si>
  <si>
    <t>00056260</t>
  </si>
  <si>
    <t>SUM okres Jihlava</t>
  </si>
  <si>
    <t>SUM okres Třebíč</t>
  </si>
  <si>
    <t>okres Pelhřimov</t>
  </si>
  <si>
    <t>SUM okres Pelhřimov</t>
  </si>
  <si>
    <t>2716495.1</t>
  </si>
  <si>
    <t>SUM okres Havlíčkův Brod</t>
  </si>
  <si>
    <t>Drobný nehm.dlouhod.majetek</t>
  </si>
  <si>
    <t>znovu zřízení</t>
  </si>
  <si>
    <t>Drobný nehmotný dlouh. majetek</t>
  </si>
  <si>
    <t>Drobný nehmot. dlouhod. majetek</t>
  </si>
  <si>
    <t>Galerie výtvarného umění</t>
  </si>
  <si>
    <t>SUM školy okres Havlíčkův Brod</t>
  </si>
  <si>
    <t>SUM školy okres Pelhřimov</t>
  </si>
  <si>
    <t xml:space="preserve">SUM školy okres Žďár nad Sázavou </t>
  </si>
  <si>
    <t>Celkem okres Žďár nad Sázavou</t>
  </si>
  <si>
    <t>SUM školy okres Třebíč</t>
  </si>
  <si>
    <t>SUM školy okres Jihlava</t>
  </si>
  <si>
    <t>Drobný nehm. dlouh. majetek</t>
  </si>
  <si>
    <t>Doprava - silniční hospodářství</t>
  </si>
  <si>
    <t>Kultura</t>
  </si>
  <si>
    <t>Školství - dle jednotlivých okresů</t>
  </si>
  <si>
    <t>Odvětví:</t>
  </si>
  <si>
    <t>Druh majetku</t>
  </si>
  <si>
    <t>SUM kraj Vysočina</t>
  </si>
  <si>
    <t>doprava a silniční hospod.</t>
  </si>
  <si>
    <t>SUM okres</t>
  </si>
  <si>
    <t>SUM odvětví</t>
  </si>
  <si>
    <t>SUM kultura za kraj Vysočina</t>
  </si>
  <si>
    <t>SUM školství za kraj Vysočina</t>
  </si>
  <si>
    <t>Nové Město na Mor.</t>
  </si>
  <si>
    <t>pojištění nem. majetku na hodnotu</t>
  </si>
  <si>
    <t>pojištění nem. majetku na hodn.</t>
  </si>
  <si>
    <t>sociální /DÚSP Černovice/</t>
  </si>
  <si>
    <t>DÚSP Černovice</t>
  </si>
  <si>
    <t>Diagnostický ústav sociální péče Černovice</t>
  </si>
  <si>
    <t xml:space="preserve"> /pořízovací ceny v Kč/</t>
  </si>
  <si>
    <t xml:space="preserve">SUM </t>
  </si>
  <si>
    <t xml:space="preserve">Přehled majetku kraje Vysočina, který byl svěřen do správy příspěvkovým organizacím, organizačním složkám kraje Vysočina  </t>
  </si>
  <si>
    <t>SUM doprava - sil. hospod.  za kraj Vysočina</t>
  </si>
  <si>
    <t xml:space="preserve">Přehled uvádí stav v účetních hodnotách k datu převzetí tak, jak byl vymezen v přílohách rozhodnutí příslušných ministerstev. Jde o majetek, ke kterému byly oprávněny hospodařit státní příspěvkové organizace a organizační složky státu, které se podle zák. č. 157/2000 Sb. o přechodu některých věcí, práv a závazků z majetku České republiky do majetku krajů staly příspěvkovými organizacemi a organizačními složkami kraje Vysočina.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</si>
</sst>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00\ 00"/>
  </numFmts>
  <fonts count="14">
    <font>
      <sz val="10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3" fontId="9" fillId="0" borderId="0" xfId="0" applyNumberFormat="1" applyFont="1" applyAlignment="1">
      <alignment/>
    </xf>
    <xf numFmtId="3" fontId="6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3" fontId="9" fillId="0" borderId="8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tabSelected="1" zoomScale="85" zoomScaleNormal="85" zoomScaleSheetLayoutView="75" workbookViewId="0" topLeftCell="A1">
      <selection activeCell="C12" sqref="C12"/>
    </sheetView>
  </sheetViews>
  <sheetFormatPr defaultColWidth="9.00390625" defaultRowHeight="12.75"/>
  <cols>
    <col min="1" max="1" width="29.875" style="10" customWidth="1"/>
    <col min="2" max="2" width="19.875" style="10" customWidth="1"/>
    <col min="3" max="3" width="18.00390625" style="10" customWidth="1"/>
    <col min="4" max="4" width="18.125" style="10" customWidth="1"/>
    <col min="5" max="5" width="15.25390625" style="10" customWidth="1"/>
    <col min="6" max="6" width="16.25390625" style="10" customWidth="1"/>
    <col min="7" max="7" width="17.625" style="10" customWidth="1"/>
    <col min="8" max="8" width="15.875" style="9" customWidth="1"/>
    <col min="9" max="9" width="19.00390625" style="9" customWidth="1"/>
    <col min="10" max="10" width="16.75390625" style="9" customWidth="1"/>
    <col min="11" max="11" width="18.00390625" style="9" customWidth="1"/>
    <col min="12" max="16384" width="9.125" style="9" customWidth="1"/>
  </cols>
  <sheetData>
    <row r="1" ht="16.5" customHeight="1">
      <c r="A1" s="95" t="s">
        <v>335</v>
      </c>
    </row>
    <row r="2" spans="1:8" ht="68.25" customHeight="1">
      <c r="A2" s="114" t="s">
        <v>337</v>
      </c>
      <c r="B2" s="115"/>
      <c r="C2" s="115"/>
      <c r="D2" s="115"/>
      <c r="E2" s="115"/>
      <c r="F2" s="115"/>
      <c r="G2" s="115"/>
      <c r="H2" s="115"/>
    </row>
    <row r="3" spans="1:6" ht="16.5" customHeight="1">
      <c r="A3" s="15" t="s">
        <v>283</v>
      </c>
      <c r="B3" s="14" t="s">
        <v>284</v>
      </c>
      <c r="C3" s="14" t="s">
        <v>285</v>
      </c>
      <c r="D3" s="96"/>
      <c r="E3" s="14" t="s">
        <v>293</v>
      </c>
      <c r="F3" s="14" t="s">
        <v>292</v>
      </c>
    </row>
    <row r="4" spans="1:6" ht="16.5" customHeight="1">
      <c r="A4" s="11"/>
      <c r="B4" s="14" t="s">
        <v>286</v>
      </c>
      <c r="C4" s="14" t="s">
        <v>287</v>
      </c>
      <c r="D4" s="96"/>
      <c r="E4" s="14" t="s">
        <v>331</v>
      </c>
      <c r="F4" s="14" t="s">
        <v>332</v>
      </c>
    </row>
    <row r="5" spans="1:6" ht="16.5" customHeight="1">
      <c r="A5" s="11"/>
      <c r="B5" s="14" t="s">
        <v>294</v>
      </c>
      <c r="C5" s="14" t="s">
        <v>291</v>
      </c>
      <c r="D5" s="96"/>
      <c r="E5" s="96"/>
      <c r="F5" s="96"/>
    </row>
    <row r="6" spans="1:7" ht="16.5" customHeight="1">
      <c r="A6" s="11"/>
      <c r="B6" s="17"/>
      <c r="C6" s="14"/>
      <c r="D6" s="11"/>
      <c r="G6" s="16" t="s">
        <v>333</v>
      </c>
    </row>
    <row r="7" spans="1:8" ht="16.5" customHeight="1">
      <c r="A7" s="106" t="s">
        <v>319</v>
      </c>
      <c r="B7" s="104" t="s">
        <v>320</v>
      </c>
      <c r="C7" s="105"/>
      <c r="D7" s="105"/>
      <c r="E7" s="105"/>
      <c r="F7" s="105"/>
      <c r="G7" s="105"/>
      <c r="H7" s="97" t="s">
        <v>324</v>
      </c>
    </row>
    <row r="8" spans="1:8" ht="16.5" customHeight="1">
      <c r="A8" s="107"/>
      <c r="B8" s="84" t="s">
        <v>282</v>
      </c>
      <c r="C8" s="84" t="s">
        <v>275</v>
      </c>
      <c r="D8" s="84" t="s">
        <v>284</v>
      </c>
      <c r="E8" s="84" t="s">
        <v>286</v>
      </c>
      <c r="F8" s="85" t="s">
        <v>294</v>
      </c>
      <c r="G8" s="85" t="s">
        <v>293</v>
      </c>
      <c r="H8" s="98"/>
    </row>
    <row r="9" spans="1:8" ht="16.5" customHeight="1">
      <c r="A9" s="34" t="s">
        <v>279</v>
      </c>
      <c r="B9" s="77">
        <f aca="true" t="shared" si="0" ref="B9:G9">C43</f>
        <v>2275118130.18</v>
      </c>
      <c r="C9" s="77">
        <f t="shared" si="0"/>
        <v>88610722.75</v>
      </c>
      <c r="D9" s="77">
        <f t="shared" si="0"/>
        <v>577562315.27</v>
      </c>
      <c r="E9" s="76">
        <f t="shared" si="0"/>
        <v>13187615.770000001</v>
      </c>
      <c r="F9" s="76">
        <f t="shared" si="0"/>
        <v>570882166.44</v>
      </c>
      <c r="G9" s="76">
        <f t="shared" si="0"/>
        <v>2546158.23</v>
      </c>
      <c r="H9" s="31">
        <f>SUM(B9:G9)</f>
        <v>3527907108.64</v>
      </c>
    </row>
    <row r="10" spans="1:8" ht="15">
      <c r="A10" s="26" t="s">
        <v>280</v>
      </c>
      <c r="B10" s="35">
        <f>E35</f>
        <v>116015664</v>
      </c>
      <c r="C10" s="35">
        <f>F35</f>
        <v>2137552</v>
      </c>
      <c r="D10" s="35">
        <f>G35</f>
        <v>6564619</v>
      </c>
      <c r="E10" s="35">
        <f>H35</f>
        <v>64438</v>
      </c>
      <c r="F10" s="35">
        <f>I35</f>
        <v>2149724</v>
      </c>
      <c r="G10" s="87">
        <v>0</v>
      </c>
      <c r="H10" s="31">
        <f>SUM(B10:G10)</f>
        <v>126931997</v>
      </c>
    </row>
    <row r="11" spans="1:8" ht="15">
      <c r="A11" s="26" t="s">
        <v>322</v>
      </c>
      <c r="B11" s="35">
        <f>E29</f>
        <v>4549815666</v>
      </c>
      <c r="C11" s="35">
        <f>F29</f>
        <v>1614363819</v>
      </c>
      <c r="D11" s="35">
        <f>G29</f>
        <v>548406763</v>
      </c>
      <c r="E11" s="35">
        <f>H29</f>
        <v>494938</v>
      </c>
      <c r="F11" s="35">
        <f>I29</f>
        <v>27520180</v>
      </c>
      <c r="G11" s="87">
        <v>0</v>
      </c>
      <c r="H11" s="31">
        <f>SUM(B11:G11)</f>
        <v>6740601366</v>
      </c>
    </row>
    <row r="12" spans="1:8" ht="15">
      <c r="A12" s="26" t="s">
        <v>281</v>
      </c>
      <c r="B12" s="35">
        <v>113981069</v>
      </c>
      <c r="C12" s="35">
        <v>1159834</v>
      </c>
      <c r="D12" s="35">
        <v>1582573</v>
      </c>
      <c r="E12" s="35">
        <v>271970</v>
      </c>
      <c r="F12" s="86">
        <v>0</v>
      </c>
      <c r="G12" s="86">
        <v>0</v>
      </c>
      <c r="H12" s="31">
        <f>SUM(B12:G12)</f>
        <v>116995446</v>
      </c>
    </row>
    <row r="13" spans="1:8" s="36" customFormat="1" ht="15.75">
      <c r="A13" s="27" t="s">
        <v>321</v>
      </c>
      <c r="B13" s="75">
        <f aca="true" t="shared" si="1" ref="B13:G13">SUM(B9:B12)</f>
        <v>7054930529.18</v>
      </c>
      <c r="C13" s="75">
        <f t="shared" si="1"/>
        <v>1706271927.75</v>
      </c>
      <c r="D13" s="75">
        <f t="shared" si="1"/>
        <v>1134116270.27</v>
      </c>
      <c r="E13" s="75">
        <f t="shared" si="1"/>
        <v>14018961.770000001</v>
      </c>
      <c r="F13" s="75">
        <f t="shared" si="1"/>
        <v>600552070.44</v>
      </c>
      <c r="G13" s="75">
        <f t="shared" si="1"/>
        <v>2546158.23</v>
      </c>
      <c r="H13" s="31">
        <f>SUM(B13:G13)</f>
        <v>10512435917.640001</v>
      </c>
    </row>
    <row r="14" spans="1:8" s="36" customFormat="1" ht="15.75">
      <c r="A14" s="71"/>
      <c r="B14" s="82"/>
      <c r="C14" s="82"/>
      <c r="D14" s="82"/>
      <c r="E14" s="82"/>
      <c r="F14" s="82"/>
      <c r="G14" s="82"/>
      <c r="H14" s="54"/>
    </row>
    <row r="15" spans="1:8" ht="15">
      <c r="A15" s="106" t="s">
        <v>319</v>
      </c>
      <c r="B15" s="99" t="s">
        <v>289</v>
      </c>
      <c r="C15" s="102"/>
      <c r="D15" s="102"/>
      <c r="E15" s="102"/>
      <c r="F15" s="103"/>
      <c r="G15" s="97" t="s">
        <v>324</v>
      </c>
      <c r="H15" s="93"/>
    </row>
    <row r="16" spans="1:8" ht="15">
      <c r="A16" s="108"/>
      <c r="B16" s="88" t="s">
        <v>87</v>
      </c>
      <c r="C16" s="89" t="s">
        <v>77</v>
      </c>
      <c r="D16" s="89" t="s">
        <v>94</v>
      </c>
      <c r="E16" s="89" t="s">
        <v>83</v>
      </c>
      <c r="F16" s="89" t="s">
        <v>288</v>
      </c>
      <c r="G16" s="98"/>
      <c r="H16" s="18"/>
    </row>
    <row r="17" spans="1:8" s="30" customFormat="1" ht="14.25">
      <c r="A17" s="90" t="s">
        <v>279</v>
      </c>
      <c r="B17" s="35">
        <f>I38</f>
        <v>653093908.3100002</v>
      </c>
      <c r="C17" s="35">
        <f>I39</f>
        <v>905899015.77</v>
      </c>
      <c r="D17" s="35">
        <f>I40</f>
        <v>495637988</v>
      </c>
      <c r="E17" s="35">
        <f>I41</f>
        <v>792441787.5599998</v>
      </c>
      <c r="F17" s="35">
        <f>I42</f>
        <v>680834409</v>
      </c>
      <c r="G17" s="31">
        <f>SUM(B17:F17)</f>
        <v>3527907108.64</v>
      </c>
      <c r="H17" s="55"/>
    </row>
    <row r="18" spans="1:8" s="30" customFormat="1" ht="14.25">
      <c r="A18" s="91" t="s">
        <v>280</v>
      </c>
      <c r="B18" s="35">
        <f>J32</f>
        <v>24385625</v>
      </c>
      <c r="C18" s="35">
        <f>J33</f>
        <v>7478141</v>
      </c>
      <c r="D18" s="35">
        <v>0</v>
      </c>
      <c r="E18" s="35">
        <v>0</v>
      </c>
      <c r="F18" s="35">
        <f>J34</f>
        <v>95068231</v>
      </c>
      <c r="G18" s="31">
        <f>SUM(B18:F18)</f>
        <v>126931997</v>
      </c>
      <c r="H18" s="55"/>
    </row>
    <row r="19" spans="1:8" s="30" customFormat="1" ht="14.25">
      <c r="A19" s="26" t="s">
        <v>322</v>
      </c>
      <c r="B19" s="35">
        <f>J24</f>
        <v>1465659059</v>
      </c>
      <c r="C19" s="35">
        <f>J25</f>
        <v>1448328089</v>
      </c>
      <c r="D19" s="35">
        <f>J26</f>
        <v>884733691</v>
      </c>
      <c r="E19" s="35">
        <f>J27</f>
        <v>1545238907</v>
      </c>
      <c r="F19" s="35">
        <f>J28</f>
        <v>1396641620</v>
      </c>
      <c r="G19" s="31">
        <f>SUM(B19:F19)</f>
        <v>6740601366</v>
      </c>
      <c r="H19" s="55"/>
    </row>
    <row r="20" spans="1:8" s="30" customFormat="1" ht="14.25">
      <c r="A20" s="91" t="s">
        <v>330</v>
      </c>
      <c r="B20" s="35">
        <v>0</v>
      </c>
      <c r="C20" s="35">
        <v>0</v>
      </c>
      <c r="D20" s="35">
        <f>H12</f>
        <v>116995446</v>
      </c>
      <c r="E20" s="35">
        <v>0</v>
      </c>
      <c r="F20" s="35">
        <v>0</v>
      </c>
      <c r="G20" s="31">
        <f>SUM(B20:F20)</f>
        <v>116995446</v>
      </c>
      <c r="H20" s="55"/>
    </row>
    <row r="21" spans="1:8" s="18" customFormat="1" ht="14.25">
      <c r="A21" s="92" t="s">
        <v>323</v>
      </c>
      <c r="B21" s="31">
        <f aca="true" t="shared" si="2" ref="B21:G21">SUM(B17:B20)</f>
        <v>2143138592.3100002</v>
      </c>
      <c r="C21" s="31">
        <f t="shared" si="2"/>
        <v>2361705245.77</v>
      </c>
      <c r="D21" s="31">
        <f t="shared" si="2"/>
        <v>1497367125</v>
      </c>
      <c r="E21" s="31">
        <f t="shared" si="2"/>
        <v>2337680694.56</v>
      </c>
      <c r="F21" s="31">
        <f t="shared" si="2"/>
        <v>2172544260</v>
      </c>
      <c r="G21" s="31">
        <f t="shared" si="2"/>
        <v>10512435917.64</v>
      </c>
      <c r="H21" s="54"/>
    </row>
    <row r="22" ht="15"/>
    <row r="23" spans="1:10" s="74" customFormat="1" ht="36.75" customHeight="1">
      <c r="A23" s="73" t="s">
        <v>316</v>
      </c>
      <c r="B23" s="73" t="s">
        <v>272</v>
      </c>
      <c r="C23" s="73" t="s">
        <v>273</v>
      </c>
      <c r="D23" s="73" t="s">
        <v>329</v>
      </c>
      <c r="E23" s="73" t="s">
        <v>282</v>
      </c>
      <c r="F23" s="73" t="s">
        <v>275</v>
      </c>
      <c r="G23" s="72" t="s">
        <v>284</v>
      </c>
      <c r="H23" s="72" t="s">
        <v>286</v>
      </c>
      <c r="I23" s="83" t="s">
        <v>294</v>
      </c>
      <c r="J23" s="94" t="s">
        <v>334</v>
      </c>
    </row>
    <row r="24" spans="1:11" s="1" customFormat="1" ht="15">
      <c r="A24" s="23" t="s">
        <v>290</v>
      </c>
      <c r="B24" s="23" t="s">
        <v>87</v>
      </c>
      <c r="C24" s="24" t="s">
        <v>266</v>
      </c>
      <c r="D24" s="20">
        <v>49100000</v>
      </c>
      <c r="E24" s="20">
        <v>941398456</v>
      </c>
      <c r="F24" s="20">
        <v>394455050</v>
      </c>
      <c r="G24" s="20">
        <v>124446715</v>
      </c>
      <c r="H24" s="20">
        <v>431675</v>
      </c>
      <c r="I24" s="20">
        <v>4927163</v>
      </c>
      <c r="J24" s="32">
        <f>SUM(E24:I24)</f>
        <v>1465659059</v>
      </c>
      <c r="K24" s="7"/>
    </row>
    <row r="25" spans="1:11" ht="15">
      <c r="A25" s="23" t="s">
        <v>290</v>
      </c>
      <c r="B25" s="23" t="s">
        <v>77</v>
      </c>
      <c r="C25" s="25" t="s">
        <v>265</v>
      </c>
      <c r="D25" s="21">
        <v>1011000000</v>
      </c>
      <c r="E25" s="20">
        <v>1023924429</v>
      </c>
      <c r="F25" s="20">
        <v>302980957</v>
      </c>
      <c r="G25" s="20">
        <v>116278697</v>
      </c>
      <c r="H25" s="20">
        <v>9000</v>
      </c>
      <c r="I25" s="20">
        <v>5135006</v>
      </c>
      <c r="J25" s="32">
        <f>SUM(E25:I25)</f>
        <v>1448328089</v>
      </c>
      <c r="K25" s="7"/>
    </row>
    <row r="26" spans="1:11" s="1" customFormat="1" ht="15">
      <c r="A26" s="23" t="s">
        <v>290</v>
      </c>
      <c r="B26" s="23" t="s">
        <v>94</v>
      </c>
      <c r="C26" s="25" t="s">
        <v>267</v>
      </c>
      <c r="D26" s="20">
        <v>62607915</v>
      </c>
      <c r="E26" s="20">
        <v>454294416</v>
      </c>
      <c r="F26" s="20">
        <v>332415938</v>
      </c>
      <c r="G26" s="20">
        <v>95197573</v>
      </c>
      <c r="H26" s="20">
        <v>0</v>
      </c>
      <c r="I26" s="20">
        <v>2825764</v>
      </c>
      <c r="J26" s="32">
        <f>SUM(E26:I26)</f>
        <v>884733691</v>
      </c>
      <c r="K26" s="7"/>
    </row>
    <row r="27" spans="1:11" s="1" customFormat="1" ht="15">
      <c r="A27" s="23" t="s">
        <v>290</v>
      </c>
      <c r="B27" s="23" t="s">
        <v>83</v>
      </c>
      <c r="C27" s="25" t="s">
        <v>269</v>
      </c>
      <c r="D27" s="21">
        <v>181100000</v>
      </c>
      <c r="E27" s="20">
        <v>1069568805</v>
      </c>
      <c r="F27" s="20">
        <v>370844540</v>
      </c>
      <c r="G27" s="20">
        <v>94492109</v>
      </c>
      <c r="H27" s="20">
        <v>54263</v>
      </c>
      <c r="I27" s="20">
        <v>10279190</v>
      </c>
      <c r="J27" s="32">
        <f>SUM(E27:I27)</f>
        <v>1545238907</v>
      </c>
      <c r="K27" s="7"/>
    </row>
    <row r="28" spans="1:11" s="1" customFormat="1" ht="15">
      <c r="A28" s="23" t="s">
        <v>290</v>
      </c>
      <c r="B28" s="23" t="s">
        <v>101</v>
      </c>
      <c r="C28" s="24" t="s">
        <v>268</v>
      </c>
      <c r="D28" s="20">
        <v>26108700</v>
      </c>
      <c r="E28" s="20">
        <v>1060629560</v>
      </c>
      <c r="F28" s="20">
        <v>213667334</v>
      </c>
      <c r="G28" s="20">
        <v>117991669</v>
      </c>
      <c r="H28" s="20">
        <v>0</v>
      </c>
      <c r="I28" s="20">
        <v>4353057</v>
      </c>
      <c r="J28" s="32">
        <f>SUM(E28:I28)</f>
        <v>1396641620</v>
      </c>
      <c r="K28" s="7"/>
    </row>
    <row r="29" spans="1:11" s="33" customFormat="1" ht="16.5" customHeight="1">
      <c r="A29" s="99" t="s">
        <v>336</v>
      </c>
      <c r="B29" s="100"/>
      <c r="C29" s="101"/>
      <c r="D29" s="31">
        <f>SUM(D24:D28)</f>
        <v>1329916615</v>
      </c>
      <c r="E29" s="31">
        <f aca="true" t="shared" si="3" ref="E29:J29">SUM(E24:E28)</f>
        <v>4549815666</v>
      </c>
      <c r="F29" s="31">
        <f t="shared" si="3"/>
        <v>1614363819</v>
      </c>
      <c r="G29" s="31">
        <f t="shared" si="3"/>
        <v>548406763</v>
      </c>
      <c r="H29" s="31">
        <f t="shared" si="3"/>
        <v>494938</v>
      </c>
      <c r="I29" s="31">
        <f t="shared" si="3"/>
        <v>27520180</v>
      </c>
      <c r="J29" s="31">
        <f t="shared" si="3"/>
        <v>6740601366</v>
      </c>
      <c r="K29" s="7"/>
    </row>
    <row r="30" spans="1:11" s="33" customFormat="1" ht="15" customHeight="1">
      <c r="A30" s="70"/>
      <c r="B30" s="70"/>
      <c r="C30" s="70"/>
      <c r="D30" s="54"/>
      <c r="E30" s="54"/>
      <c r="F30" s="54"/>
      <c r="G30" s="54"/>
      <c r="H30" s="54"/>
      <c r="I30" s="54"/>
      <c r="J30" s="54"/>
      <c r="K30" s="7"/>
    </row>
    <row r="31" spans="1:10" s="74" customFormat="1" ht="30" customHeight="1">
      <c r="A31" s="73" t="s">
        <v>317</v>
      </c>
      <c r="B31" s="73" t="s">
        <v>272</v>
      </c>
      <c r="C31" s="73" t="s">
        <v>273</v>
      </c>
      <c r="D31" s="73" t="s">
        <v>329</v>
      </c>
      <c r="E31" s="73" t="s">
        <v>282</v>
      </c>
      <c r="F31" s="73" t="s">
        <v>275</v>
      </c>
      <c r="G31" s="72" t="s">
        <v>284</v>
      </c>
      <c r="H31" s="72" t="s">
        <v>286</v>
      </c>
      <c r="I31" s="83" t="s">
        <v>294</v>
      </c>
      <c r="J31" s="94" t="s">
        <v>334</v>
      </c>
    </row>
    <row r="32" spans="1:10" s="29" customFormat="1" ht="15">
      <c r="A32" s="23" t="s">
        <v>259</v>
      </c>
      <c r="B32" s="23" t="s">
        <v>87</v>
      </c>
      <c r="C32" s="28">
        <v>13582143</v>
      </c>
      <c r="D32" s="20">
        <v>13000000</v>
      </c>
      <c r="E32" s="20">
        <v>20927280</v>
      </c>
      <c r="F32" s="20">
        <v>0</v>
      </c>
      <c r="G32" s="20">
        <v>2448999</v>
      </c>
      <c r="H32" s="20">
        <v>36738</v>
      </c>
      <c r="I32" s="20">
        <v>972608</v>
      </c>
      <c r="J32" s="32">
        <f>SUM(E32:I32)</f>
        <v>24385625</v>
      </c>
    </row>
    <row r="33" spans="1:10" s="29" customFormat="1" ht="15">
      <c r="A33" s="23" t="s">
        <v>258</v>
      </c>
      <c r="B33" s="23" t="s">
        <v>77</v>
      </c>
      <c r="C33" s="25" t="s">
        <v>257</v>
      </c>
      <c r="D33" s="21">
        <v>39225000</v>
      </c>
      <c r="E33" s="20">
        <v>4792110</v>
      </c>
      <c r="F33" s="20">
        <v>0</v>
      </c>
      <c r="G33" s="20">
        <v>2188595</v>
      </c>
      <c r="H33" s="20">
        <v>27700</v>
      </c>
      <c r="I33" s="20">
        <v>469736</v>
      </c>
      <c r="J33" s="32">
        <f>SUM(E33:I33)</f>
        <v>7478141</v>
      </c>
    </row>
    <row r="34" spans="1:10" s="29" customFormat="1" ht="15">
      <c r="A34" s="23" t="s">
        <v>260</v>
      </c>
      <c r="B34" s="23" t="s">
        <v>327</v>
      </c>
      <c r="C34" s="28">
        <v>167959</v>
      </c>
      <c r="D34" s="20">
        <v>99500000</v>
      </c>
      <c r="E34" s="20">
        <v>90296274</v>
      </c>
      <c r="F34" s="20">
        <v>2137552</v>
      </c>
      <c r="G34" s="20">
        <v>1927025</v>
      </c>
      <c r="H34" s="20">
        <v>0</v>
      </c>
      <c r="I34" s="20">
        <v>707380</v>
      </c>
      <c r="J34" s="32">
        <f>SUM(E34:I34)</f>
        <v>95068231</v>
      </c>
    </row>
    <row r="35" spans="1:10" s="18" customFormat="1" ht="16.5" customHeight="1">
      <c r="A35" s="99" t="s">
        <v>325</v>
      </c>
      <c r="B35" s="102"/>
      <c r="C35" s="103"/>
      <c r="D35" s="31">
        <f aca="true" t="shared" si="4" ref="D35:I35">SUM(D32:D34)</f>
        <v>151725000</v>
      </c>
      <c r="E35" s="31">
        <f t="shared" si="4"/>
        <v>116015664</v>
      </c>
      <c r="F35" s="31">
        <f t="shared" si="4"/>
        <v>2137552</v>
      </c>
      <c r="G35" s="31">
        <f t="shared" si="4"/>
        <v>6564619</v>
      </c>
      <c r="H35" s="31">
        <f t="shared" si="4"/>
        <v>64438</v>
      </c>
      <c r="I35" s="31">
        <f t="shared" si="4"/>
        <v>2149724</v>
      </c>
      <c r="J35" s="32">
        <f>SUM(E35:I35)</f>
        <v>126931997</v>
      </c>
    </row>
    <row r="36" spans="1:10" s="18" customFormat="1" ht="16.5" customHeight="1">
      <c r="A36" s="71"/>
      <c r="B36" s="71"/>
      <c r="C36" s="71"/>
      <c r="D36" s="54"/>
      <c r="E36" s="54"/>
      <c r="F36" s="54"/>
      <c r="G36" s="54"/>
      <c r="H36" s="54"/>
      <c r="I36" s="54"/>
      <c r="J36" s="52"/>
    </row>
    <row r="37" spans="1:9" s="74" customFormat="1" ht="30" customHeight="1">
      <c r="A37" s="73" t="s">
        <v>318</v>
      </c>
      <c r="B37" s="73" t="s">
        <v>328</v>
      </c>
      <c r="C37" s="72" t="s">
        <v>282</v>
      </c>
      <c r="D37" s="72" t="s">
        <v>275</v>
      </c>
      <c r="E37" s="72" t="s">
        <v>284</v>
      </c>
      <c r="F37" s="72" t="s">
        <v>286</v>
      </c>
      <c r="G37" s="72" t="s">
        <v>294</v>
      </c>
      <c r="H37" s="72" t="s">
        <v>293</v>
      </c>
      <c r="I37" s="94" t="s">
        <v>324</v>
      </c>
    </row>
    <row r="38" spans="1:10" s="5" customFormat="1" ht="15">
      <c r="A38" s="28" t="s">
        <v>87</v>
      </c>
      <c r="B38" s="78">
        <v>1354000345</v>
      </c>
      <c r="C38" s="35">
        <v>442034896.75</v>
      </c>
      <c r="D38" s="35">
        <v>26289001.119999997</v>
      </c>
      <c r="E38" s="35">
        <v>109055453.31</v>
      </c>
      <c r="F38" s="35">
        <v>7523849.07</v>
      </c>
      <c r="G38" s="35">
        <v>68078514.06</v>
      </c>
      <c r="H38" s="35">
        <v>112194</v>
      </c>
      <c r="I38" s="31">
        <f>SUM(C38:H38)</f>
        <v>653093908.3100002</v>
      </c>
      <c r="J38" s="81"/>
    </row>
    <row r="39" spans="1:10" ht="15.75">
      <c r="A39" s="28" t="s">
        <v>77</v>
      </c>
      <c r="B39" s="35">
        <v>1191942094</v>
      </c>
      <c r="C39" s="20">
        <v>457370939.21</v>
      </c>
      <c r="D39" s="20">
        <v>24814579.99</v>
      </c>
      <c r="E39" s="20">
        <v>142718783.62</v>
      </c>
      <c r="F39" s="20">
        <v>2901184.73</v>
      </c>
      <c r="G39" s="20">
        <v>276733811.17</v>
      </c>
      <c r="H39" s="20">
        <v>1359717.05</v>
      </c>
      <c r="I39" s="31">
        <f>SUM(C39:H39)</f>
        <v>905899015.77</v>
      </c>
      <c r="J39" s="81"/>
    </row>
    <row r="40" spans="1:10" ht="16.5" customHeight="1">
      <c r="A40" s="28" t="s">
        <v>94</v>
      </c>
      <c r="B40" s="35">
        <v>1131140000</v>
      </c>
      <c r="C40" s="35">
        <v>354448493</v>
      </c>
      <c r="D40" s="35">
        <v>8250364</v>
      </c>
      <c r="E40" s="35">
        <v>71191339</v>
      </c>
      <c r="F40" s="35">
        <v>964142</v>
      </c>
      <c r="G40" s="35">
        <v>60340477</v>
      </c>
      <c r="H40" s="35">
        <v>443173</v>
      </c>
      <c r="I40" s="31">
        <f>SUM(C40:H40)</f>
        <v>495637988</v>
      </c>
      <c r="J40" s="81"/>
    </row>
    <row r="41" spans="1:10" ht="16.5" customHeight="1">
      <c r="A41" s="28" t="s">
        <v>83</v>
      </c>
      <c r="B41" s="79">
        <v>792069622</v>
      </c>
      <c r="C41" s="35">
        <v>555235363.2199999</v>
      </c>
      <c r="D41" s="35">
        <v>19077458.64</v>
      </c>
      <c r="E41" s="35">
        <v>131438438.34</v>
      </c>
      <c r="F41" s="35">
        <v>1222189.97</v>
      </c>
      <c r="G41" s="35">
        <v>85177537.20999998</v>
      </c>
      <c r="H41" s="35">
        <v>290800.18</v>
      </c>
      <c r="I41" s="31">
        <v>792441787.5599998</v>
      </c>
      <c r="J41" s="81"/>
    </row>
    <row r="42" spans="1:10" ht="16.5" customHeight="1">
      <c r="A42" s="28" t="s">
        <v>101</v>
      </c>
      <c r="B42" s="79">
        <v>940233016</v>
      </c>
      <c r="C42" s="35">
        <v>466028438</v>
      </c>
      <c r="D42" s="35">
        <v>10179319</v>
      </c>
      <c r="E42" s="35">
        <v>123158301</v>
      </c>
      <c r="F42" s="35">
        <v>576250</v>
      </c>
      <c r="G42" s="35">
        <v>80551827</v>
      </c>
      <c r="H42" s="35">
        <v>340274</v>
      </c>
      <c r="I42" s="31">
        <v>680834409</v>
      </c>
      <c r="J42" s="81"/>
    </row>
    <row r="43" spans="1:10" ht="16.5" customHeight="1">
      <c r="A43" s="27" t="s">
        <v>326</v>
      </c>
      <c r="B43" s="80">
        <f>SUM(B38:B42)</f>
        <v>5409385077</v>
      </c>
      <c r="C43" s="80">
        <f aca="true" t="shared" si="5" ref="C43:H43">SUM(C38:C42)</f>
        <v>2275118130.18</v>
      </c>
      <c r="D43" s="80">
        <f t="shared" si="5"/>
        <v>88610722.75</v>
      </c>
      <c r="E43" s="80">
        <f t="shared" si="5"/>
        <v>577562315.27</v>
      </c>
      <c r="F43" s="80">
        <f t="shared" si="5"/>
        <v>13187615.770000001</v>
      </c>
      <c r="G43" s="80">
        <f t="shared" si="5"/>
        <v>570882166.44</v>
      </c>
      <c r="H43" s="80">
        <f t="shared" si="5"/>
        <v>2546158.23</v>
      </c>
      <c r="I43" s="31">
        <f>SUM(I38:I42)</f>
        <v>3527907108.64</v>
      </c>
      <c r="J43" s="81"/>
    </row>
    <row r="44" spans="3:9" ht="16.5" customHeight="1">
      <c r="C44" s="11"/>
      <c r="D44" s="11"/>
      <c r="I44" s="22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9" ht="16.5" customHeight="1"/>
    <row r="80" spans="1:4" ht="16.5" customHeight="1">
      <c r="A80" s="11"/>
      <c r="B80" s="11"/>
      <c r="C80" s="11"/>
      <c r="D80" s="11"/>
    </row>
    <row r="81" spans="1:4" ht="16.5" customHeight="1">
      <c r="A81" s="11"/>
      <c r="B81" s="11"/>
      <c r="C81" s="11"/>
      <c r="D81" s="11"/>
    </row>
    <row r="82" spans="1:4" ht="16.5" customHeight="1">
      <c r="A82" s="11"/>
      <c r="B82" s="11"/>
      <c r="C82" s="11"/>
      <c r="D82" s="11"/>
    </row>
    <row r="83" spans="1:4" ht="16.5" customHeight="1">
      <c r="A83" s="11"/>
      <c r="B83" s="11"/>
      <c r="C83" s="11"/>
      <c r="D83" s="11"/>
    </row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8" ht="16.5" customHeight="1">
      <c r="A118" s="12"/>
    </row>
    <row r="119" spans="1:4" ht="16.5" customHeight="1">
      <c r="A119" s="11"/>
      <c r="B119" s="11"/>
      <c r="C119" s="11"/>
      <c r="D119" s="11"/>
    </row>
    <row r="120" spans="1:4" ht="16.5" customHeight="1">
      <c r="A120" s="11"/>
      <c r="B120" s="11"/>
      <c r="C120" s="11"/>
      <c r="D120" s="11"/>
    </row>
    <row r="121" spans="1:4" ht="16.5" customHeight="1">
      <c r="A121" s="11"/>
      <c r="B121" s="11"/>
      <c r="C121" s="11"/>
      <c r="D121" s="11"/>
    </row>
    <row r="122" spans="1:4" ht="16.5" customHeight="1">
      <c r="A122" s="11"/>
      <c r="B122" s="11"/>
      <c r="C122" s="11"/>
      <c r="D122" s="11"/>
    </row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9" ht="16.5" customHeight="1"/>
    <row r="160" spans="1:4" ht="16.5" customHeight="1">
      <c r="A160" s="11"/>
      <c r="B160" s="11"/>
      <c r="C160" s="11"/>
      <c r="D160" s="11"/>
    </row>
    <row r="161" spans="1:4" ht="16.5" customHeight="1">
      <c r="A161" s="11"/>
      <c r="B161" s="11"/>
      <c r="C161" s="11"/>
      <c r="D161" s="11"/>
    </row>
    <row r="162" spans="1:4" ht="16.5" customHeight="1">
      <c r="A162" s="11"/>
      <c r="B162" s="11"/>
      <c r="C162" s="11"/>
      <c r="D162" s="11"/>
    </row>
    <row r="163" spans="1:4" ht="16.5" customHeight="1">
      <c r="A163" s="11"/>
      <c r="B163" s="11"/>
      <c r="C163" s="11"/>
      <c r="D163" s="11"/>
    </row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27" customHeight="1"/>
    <row r="196" ht="25.5" customHeight="1"/>
    <row r="197" ht="25.5" customHeight="1"/>
    <row r="198" ht="18" customHeight="1">
      <c r="A198" s="13"/>
    </row>
    <row r="199" ht="18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</sheetData>
  <mergeCells count="9">
    <mergeCell ref="A2:H2"/>
    <mergeCell ref="H7:H8"/>
    <mergeCell ref="A29:C29"/>
    <mergeCell ref="A35:C35"/>
    <mergeCell ref="B7:G7"/>
    <mergeCell ref="A7:A8"/>
    <mergeCell ref="A15:A16"/>
    <mergeCell ref="B15:F15"/>
    <mergeCell ref="G15:G16"/>
  </mergeCells>
  <printOptions horizontalCentered="1" verticalCentered="1"/>
  <pageMargins left="0" right="0" top="0" bottom="0" header="0.5118110236220472" footer="0.41"/>
  <pageSetup fitToHeight="0" fitToWidth="1" horizontalDpi="600" verticalDpi="600" orientation="landscape" paperSize="8" r:id="rId3"/>
  <rowBreaks count="3" manualBreakCount="3">
    <brk id="77" max="255" man="1"/>
    <brk id="116" max="255" man="1"/>
    <brk id="1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F16384"/>
    </sheetView>
  </sheetViews>
  <sheetFormatPr defaultColWidth="9.00390625" defaultRowHeight="12.75"/>
  <cols>
    <col min="1" max="1" width="26.875" style="0" customWidth="1"/>
    <col min="2" max="2" width="15.375" style="0" customWidth="1"/>
    <col min="3" max="3" width="10.125" style="0" customWidth="1"/>
    <col min="4" max="4" width="14.75390625" style="0" customWidth="1"/>
    <col min="5" max="5" width="15.75390625" style="0" customWidth="1"/>
    <col min="6" max="6" width="12.75390625" style="0" customWidth="1"/>
    <col min="7" max="7" width="14.25390625" style="0" customWidth="1"/>
    <col min="8" max="8" width="12.375" style="0" customWidth="1"/>
    <col min="9" max="9" width="15.75390625" style="0" customWidth="1"/>
    <col min="10" max="10" width="11.25390625" style="0" customWidth="1"/>
    <col min="11" max="11" width="14.00390625" style="0" customWidth="1"/>
  </cols>
  <sheetData>
    <row r="1" spans="1:11" s="43" customFormat="1" ht="51">
      <c r="A1" s="6" t="s">
        <v>271</v>
      </c>
      <c r="B1" s="6" t="s">
        <v>272</v>
      </c>
      <c r="C1" s="6" t="s">
        <v>273</v>
      </c>
      <c r="D1" s="3" t="s">
        <v>270</v>
      </c>
      <c r="E1" s="6" t="s">
        <v>274</v>
      </c>
      <c r="F1" s="6" t="s">
        <v>275</v>
      </c>
      <c r="G1" s="6" t="s">
        <v>276</v>
      </c>
      <c r="H1" s="6" t="s">
        <v>277</v>
      </c>
      <c r="I1" s="6" t="s">
        <v>278</v>
      </c>
      <c r="J1" s="6" t="s">
        <v>315</v>
      </c>
      <c r="K1" s="6" t="s">
        <v>256</v>
      </c>
    </row>
    <row r="2" spans="1:11" ht="14.25">
      <c r="A2" s="23" t="s">
        <v>0</v>
      </c>
      <c r="B2" s="23" t="s">
        <v>76</v>
      </c>
      <c r="C2" s="23" t="s">
        <v>110</v>
      </c>
      <c r="D2" s="20">
        <v>7800000</v>
      </c>
      <c r="E2" s="20">
        <v>1555382</v>
      </c>
      <c r="F2" s="20"/>
      <c r="G2" s="20">
        <v>787443.8</v>
      </c>
      <c r="H2" s="20"/>
      <c r="I2" s="20"/>
      <c r="J2" s="20"/>
      <c r="K2" s="20">
        <f>SUM(E2:J2)</f>
        <v>2342825.8</v>
      </c>
    </row>
    <row r="3" spans="1:11" ht="14.25">
      <c r="A3" s="23" t="s">
        <v>1</v>
      </c>
      <c r="B3" s="23" t="s">
        <v>77</v>
      </c>
      <c r="C3" s="28">
        <v>60545356</v>
      </c>
      <c r="D3" s="20">
        <v>81000000</v>
      </c>
      <c r="E3" s="20">
        <v>17452839.15</v>
      </c>
      <c r="F3" s="20">
        <v>681702</v>
      </c>
      <c r="G3" s="20">
        <v>8142604.7</v>
      </c>
      <c r="H3" s="20"/>
      <c r="I3" s="20">
        <v>8274521.11</v>
      </c>
      <c r="J3" s="20">
        <v>64290</v>
      </c>
      <c r="K3" s="20">
        <f aca="true" t="shared" si="0" ref="K3:K30">SUM(E3:J3)</f>
        <v>34615956.96</v>
      </c>
    </row>
    <row r="4" spans="1:11" ht="14.25">
      <c r="A4" s="23" t="s">
        <v>2</v>
      </c>
      <c r="B4" s="23" t="s">
        <v>77</v>
      </c>
      <c r="C4" s="23" t="s">
        <v>111</v>
      </c>
      <c r="D4" s="20">
        <v>16900000</v>
      </c>
      <c r="E4" s="20">
        <v>745642.6</v>
      </c>
      <c r="F4" s="20">
        <v>147990</v>
      </c>
      <c r="G4" s="20">
        <v>215090.8</v>
      </c>
      <c r="H4" s="20"/>
      <c r="I4" s="20">
        <v>1210252.83</v>
      </c>
      <c r="J4" s="20"/>
      <c r="K4" s="20">
        <f t="shared" si="0"/>
        <v>2318976.23</v>
      </c>
    </row>
    <row r="5" spans="1:11" ht="14.25">
      <c r="A5" s="23" t="s">
        <v>4</v>
      </c>
      <c r="B5" s="23" t="s">
        <v>77</v>
      </c>
      <c r="C5" s="23" t="s">
        <v>113</v>
      </c>
      <c r="D5" s="20">
        <f>30000000+50000000+16000000</f>
        <v>96000000</v>
      </c>
      <c r="E5" s="20">
        <v>43833159</v>
      </c>
      <c r="G5" s="20">
        <v>1935535</v>
      </c>
      <c r="H5" s="20"/>
      <c r="I5" s="20">
        <v>5401970</v>
      </c>
      <c r="J5" s="20"/>
      <c r="K5" s="20">
        <f t="shared" si="0"/>
        <v>51170664</v>
      </c>
    </row>
    <row r="6" spans="1:11" ht="14.25">
      <c r="A6" s="23" t="s">
        <v>3</v>
      </c>
      <c r="B6" s="23" t="s">
        <v>76</v>
      </c>
      <c r="C6" s="23" t="s">
        <v>112</v>
      </c>
      <c r="D6" s="20">
        <v>34450000</v>
      </c>
      <c r="E6" s="20">
        <v>8510860.5</v>
      </c>
      <c r="F6" s="20">
        <v>527560</v>
      </c>
      <c r="G6" s="20">
        <v>3804810.44</v>
      </c>
      <c r="H6" s="20"/>
      <c r="I6" s="20">
        <v>3175216.83</v>
      </c>
      <c r="J6" s="20"/>
      <c r="K6" s="20">
        <f t="shared" si="0"/>
        <v>16018447.77</v>
      </c>
    </row>
    <row r="7" spans="1:11" ht="14.25">
      <c r="A7" s="23" t="s">
        <v>5</v>
      </c>
      <c r="B7" s="23" t="s">
        <v>77</v>
      </c>
      <c r="C7" s="23" t="s">
        <v>114</v>
      </c>
      <c r="D7" s="20">
        <v>7920000</v>
      </c>
      <c r="E7" s="20">
        <v>8162989</v>
      </c>
      <c r="F7" s="20">
        <v>270105</v>
      </c>
      <c r="G7" s="20">
        <v>2215890</v>
      </c>
      <c r="H7" s="20">
        <v>47304</v>
      </c>
      <c r="I7" s="20">
        <v>4876435</v>
      </c>
      <c r="J7" s="20"/>
      <c r="K7" s="20">
        <f t="shared" si="0"/>
        <v>15572723</v>
      </c>
    </row>
    <row r="8" spans="1:11" ht="14.25">
      <c r="A8" s="23" t="s">
        <v>6</v>
      </c>
      <c r="B8" s="23" t="s">
        <v>77</v>
      </c>
      <c r="C8" s="23" t="s">
        <v>115</v>
      </c>
      <c r="D8" s="20">
        <v>91650000</v>
      </c>
      <c r="E8" s="20">
        <v>46699940.68</v>
      </c>
      <c r="F8" s="20">
        <v>217074</v>
      </c>
      <c r="G8" s="20">
        <v>3802715.6</v>
      </c>
      <c r="H8" s="20">
        <v>41000</v>
      </c>
      <c r="I8" s="20">
        <v>6016001</v>
      </c>
      <c r="J8" s="20"/>
      <c r="K8" s="20">
        <f t="shared" si="0"/>
        <v>56776731.28</v>
      </c>
    </row>
    <row r="9" spans="1:11" ht="14.25">
      <c r="A9" s="23" t="s">
        <v>7</v>
      </c>
      <c r="B9" s="23" t="s">
        <v>77</v>
      </c>
      <c r="C9" s="23" t="s">
        <v>116</v>
      </c>
      <c r="D9" s="20">
        <v>65000000</v>
      </c>
      <c r="E9" s="20"/>
      <c r="F9" s="20"/>
      <c r="G9" s="20">
        <v>4899306.33</v>
      </c>
      <c r="H9" s="20">
        <v>309705.76</v>
      </c>
      <c r="I9" s="20">
        <v>6423821.88</v>
      </c>
      <c r="J9" s="20">
        <v>161010.65</v>
      </c>
      <c r="K9" s="20">
        <f t="shared" si="0"/>
        <v>11793844.62</v>
      </c>
    </row>
    <row r="10" spans="1:11" ht="14.25">
      <c r="A10" s="23" t="s">
        <v>8</v>
      </c>
      <c r="B10" s="23" t="s">
        <v>77</v>
      </c>
      <c r="C10" s="23" t="s">
        <v>117</v>
      </c>
      <c r="D10" s="20">
        <v>15500000</v>
      </c>
      <c r="E10" s="20">
        <v>1931023.12</v>
      </c>
      <c r="F10" s="20">
        <v>104580</v>
      </c>
      <c r="G10" s="20">
        <v>99194.6</v>
      </c>
      <c r="H10" s="20">
        <v>27463</v>
      </c>
      <c r="I10" s="20">
        <v>627945.69</v>
      </c>
      <c r="J10" s="20"/>
      <c r="K10" s="20">
        <f t="shared" si="0"/>
        <v>2790206.41</v>
      </c>
    </row>
    <row r="11" spans="1:11" ht="14.25">
      <c r="A11" s="23" t="s">
        <v>9</v>
      </c>
      <c r="B11" s="23" t="s">
        <v>77</v>
      </c>
      <c r="C11" s="23" t="s">
        <v>118</v>
      </c>
      <c r="D11" s="20">
        <v>0</v>
      </c>
      <c r="E11" s="20"/>
      <c r="F11" s="20"/>
      <c r="G11" s="20">
        <v>155525</v>
      </c>
      <c r="H11" s="20"/>
      <c r="I11" s="20">
        <v>12456</v>
      </c>
      <c r="J11" s="20"/>
      <c r="K11" s="20">
        <f t="shared" si="0"/>
        <v>167981</v>
      </c>
    </row>
    <row r="12" spans="1:11" ht="14.25">
      <c r="A12" s="23" t="s">
        <v>10</v>
      </c>
      <c r="B12" s="23" t="s">
        <v>78</v>
      </c>
      <c r="C12" s="23" t="s">
        <v>119</v>
      </c>
      <c r="D12" s="20">
        <v>208000000</v>
      </c>
      <c r="E12" s="20">
        <v>56807669</v>
      </c>
      <c r="F12" s="20">
        <v>881020</v>
      </c>
      <c r="G12" s="20">
        <v>7818512</v>
      </c>
      <c r="H12" s="20"/>
      <c r="I12" s="20">
        <v>15889087.3</v>
      </c>
      <c r="J12" s="20"/>
      <c r="K12" s="20">
        <f t="shared" si="0"/>
        <v>81396288.3</v>
      </c>
    </row>
    <row r="13" spans="1:11" ht="14.25">
      <c r="A13" s="23" t="s">
        <v>11</v>
      </c>
      <c r="B13" s="23" t="s">
        <v>77</v>
      </c>
      <c r="C13" s="23" t="s">
        <v>120</v>
      </c>
      <c r="D13" s="20">
        <v>67600000</v>
      </c>
      <c r="E13" s="20">
        <v>20278272</v>
      </c>
      <c r="F13" s="20">
        <v>696900</v>
      </c>
      <c r="G13" s="20">
        <v>7130978</v>
      </c>
      <c r="H13" s="20">
        <v>40156.4</v>
      </c>
      <c r="I13" s="20">
        <v>10376219.35</v>
      </c>
      <c r="J13" s="20">
        <v>335458</v>
      </c>
      <c r="K13" s="20">
        <f t="shared" si="0"/>
        <v>38857983.75</v>
      </c>
    </row>
    <row r="14" spans="1:11" ht="14.25">
      <c r="A14" s="23" t="s">
        <v>12</v>
      </c>
      <c r="B14" s="23" t="s">
        <v>77</v>
      </c>
      <c r="C14" s="23" t="s">
        <v>121</v>
      </c>
      <c r="D14" s="20">
        <v>34120000</v>
      </c>
      <c r="E14" s="20">
        <v>28805205</v>
      </c>
      <c r="F14" s="20">
        <v>606440</v>
      </c>
      <c r="G14" s="20">
        <v>13620108</v>
      </c>
      <c r="H14" s="20">
        <v>1212867.07</v>
      </c>
      <c r="I14" s="20">
        <v>6622617.84</v>
      </c>
      <c r="J14" s="20"/>
      <c r="K14" s="20">
        <f t="shared" si="0"/>
        <v>50867237.91</v>
      </c>
    </row>
    <row r="15" spans="1:11" ht="14.25">
      <c r="A15" s="23" t="s">
        <v>13</v>
      </c>
      <c r="B15" s="23" t="s">
        <v>295</v>
      </c>
      <c r="C15" s="23" t="s">
        <v>122</v>
      </c>
      <c r="D15" s="20">
        <v>0</v>
      </c>
      <c r="E15" s="20">
        <v>44829948</v>
      </c>
      <c r="F15" s="20">
        <v>4087093</v>
      </c>
      <c r="G15" s="20">
        <v>14272326.26</v>
      </c>
      <c r="H15" s="20">
        <v>86000</v>
      </c>
      <c r="I15" s="20">
        <v>7215384.9</v>
      </c>
      <c r="J15" s="20"/>
      <c r="K15" s="20">
        <f t="shared" si="0"/>
        <v>70490752.16</v>
      </c>
    </row>
    <row r="16" spans="1:11" ht="14.25">
      <c r="A16" s="23" t="s">
        <v>252</v>
      </c>
      <c r="B16" s="23" t="s">
        <v>77</v>
      </c>
      <c r="C16" s="23" t="s">
        <v>123</v>
      </c>
      <c r="D16" s="20">
        <f>18700000+22200000</f>
        <v>40900000</v>
      </c>
      <c r="E16" s="20">
        <v>8026929.2</v>
      </c>
      <c r="F16" s="20">
        <v>3136698.5</v>
      </c>
      <c r="G16" s="20">
        <v>3210224</v>
      </c>
      <c r="H16" s="20">
        <v>22785</v>
      </c>
      <c r="I16" s="20">
        <v>3726733.11</v>
      </c>
      <c r="J16" s="20"/>
      <c r="K16" s="20">
        <f t="shared" si="0"/>
        <v>18123369.81</v>
      </c>
    </row>
    <row r="17" spans="1:11" ht="14.25">
      <c r="A17" s="23" t="s">
        <v>253</v>
      </c>
      <c r="B17" s="23" t="s">
        <v>77</v>
      </c>
      <c r="C17" s="23" t="s">
        <v>124</v>
      </c>
      <c r="D17" s="20">
        <v>0</v>
      </c>
      <c r="E17" s="20"/>
      <c r="F17" s="20"/>
      <c r="G17" s="20"/>
      <c r="H17" s="20">
        <v>47800.7</v>
      </c>
      <c r="I17" s="20">
        <v>931068.45</v>
      </c>
      <c r="J17" s="20"/>
      <c r="K17" s="20">
        <f t="shared" si="0"/>
        <v>978869.1499999999</v>
      </c>
    </row>
    <row r="18" spans="1:11" ht="14.25">
      <c r="A18" s="23" t="s">
        <v>254</v>
      </c>
      <c r="B18" s="23" t="s">
        <v>77</v>
      </c>
      <c r="C18" s="23" t="s">
        <v>125</v>
      </c>
      <c r="D18" s="20">
        <v>5000000</v>
      </c>
      <c r="E18" s="20">
        <v>8576986</v>
      </c>
      <c r="F18" s="20">
        <v>1854600</v>
      </c>
      <c r="G18" s="20">
        <v>2080641</v>
      </c>
      <c r="H18" s="20"/>
      <c r="I18" s="20">
        <v>201804.01</v>
      </c>
      <c r="J18" s="20"/>
      <c r="K18" s="20">
        <f t="shared" si="0"/>
        <v>12714031.01</v>
      </c>
    </row>
    <row r="19" spans="1:11" ht="14.25">
      <c r="A19" s="23" t="s">
        <v>14</v>
      </c>
      <c r="B19" s="23" t="s">
        <v>78</v>
      </c>
      <c r="C19" s="23" t="s">
        <v>126</v>
      </c>
      <c r="D19" s="20">
        <v>8900000</v>
      </c>
      <c r="E19" s="20">
        <v>2054345</v>
      </c>
      <c r="F19" s="20">
        <v>68300</v>
      </c>
      <c r="G19" s="20">
        <v>610610</v>
      </c>
      <c r="H19" s="20"/>
      <c r="I19" s="20">
        <v>631098</v>
      </c>
      <c r="J19" s="20"/>
      <c r="K19" s="20">
        <f t="shared" si="0"/>
        <v>3364353</v>
      </c>
    </row>
    <row r="20" spans="1:11" ht="14.25">
      <c r="A20" s="23" t="s">
        <v>15</v>
      </c>
      <c r="B20" s="23" t="s">
        <v>77</v>
      </c>
      <c r="C20" s="23" t="s">
        <v>127</v>
      </c>
      <c r="D20" s="20">
        <v>97150000</v>
      </c>
      <c r="E20" s="20">
        <v>8321674.3</v>
      </c>
      <c r="F20" s="20">
        <v>1197627</v>
      </c>
      <c r="G20" s="20">
        <v>5518468.76</v>
      </c>
      <c r="H20" s="20">
        <v>113957.8</v>
      </c>
      <c r="I20" s="20">
        <v>2267165.25</v>
      </c>
      <c r="J20" s="20"/>
      <c r="K20" s="20">
        <f t="shared" si="0"/>
        <v>17418893.11</v>
      </c>
    </row>
    <row r="21" spans="1:11" ht="14.25">
      <c r="A21" s="23" t="s">
        <v>15</v>
      </c>
      <c r="B21" s="23" t="s">
        <v>76</v>
      </c>
      <c r="C21" s="23" t="s">
        <v>128</v>
      </c>
      <c r="D21" s="20">
        <f>62979000+18700000+18334000+9800000</f>
        <v>109813000</v>
      </c>
      <c r="E21" s="20">
        <v>39273815.42</v>
      </c>
      <c r="F21" s="20">
        <v>3430054</v>
      </c>
      <c r="G21" s="20">
        <v>5573609.42</v>
      </c>
      <c r="H21" s="20">
        <v>53551</v>
      </c>
      <c r="I21" s="20">
        <v>7523498.2</v>
      </c>
      <c r="J21" s="20"/>
      <c r="K21" s="20">
        <f t="shared" si="0"/>
        <v>55854528.04000001</v>
      </c>
    </row>
    <row r="22" spans="1:11" ht="14.25">
      <c r="A22" s="23" t="s">
        <v>16</v>
      </c>
      <c r="B22" s="23" t="s">
        <v>77</v>
      </c>
      <c r="C22" s="23" t="s">
        <v>129</v>
      </c>
      <c r="D22" s="20">
        <v>87000000</v>
      </c>
      <c r="E22" s="20">
        <v>11279860</v>
      </c>
      <c r="F22" s="20">
        <v>805390</v>
      </c>
      <c r="G22" s="20">
        <v>11992366.14</v>
      </c>
      <c r="H22" s="20">
        <v>453594.1</v>
      </c>
      <c r="I22" s="20">
        <v>4853109.05</v>
      </c>
      <c r="J22" s="20"/>
      <c r="K22" s="20">
        <f t="shared" si="0"/>
        <v>29384319.290000003</v>
      </c>
    </row>
    <row r="23" spans="1:11" ht="14.25">
      <c r="A23" s="23" t="s">
        <v>17</v>
      </c>
      <c r="B23" s="23" t="s">
        <v>77</v>
      </c>
      <c r="C23" s="23" t="s">
        <v>130</v>
      </c>
      <c r="D23" s="35" t="s">
        <v>263</v>
      </c>
      <c r="E23" s="20">
        <v>6345835.4</v>
      </c>
      <c r="F23" s="20">
        <v>992030</v>
      </c>
      <c r="G23" s="20">
        <v>3557415.4</v>
      </c>
      <c r="H23" s="20">
        <v>177598.2</v>
      </c>
      <c r="I23" s="20">
        <v>3871329.96</v>
      </c>
      <c r="J23" s="20"/>
      <c r="K23" s="20">
        <f t="shared" si="0"/>
        <v>14944208.96</v>
      </c>
    </row>
    <row r="24" spans="1:11" ht="14.25">
      <c r="A24" s="23" t="s">
        <v>18</v>
      </c>
      <c r="B24" s="23" t="s">
        <v>77</v>
      </c>
      <c r="C24" s="23" t="s">
        <v>131</v>
      </c>
      <c r="D24" s="20">
        <v>635826</v>
      </c>
      <c r="E24" s="20">
        <v>6000</v>
      </c>
      <c r="F24" s="20">
        <v>3424</v>
      </c>
      <c r="G24" s="20">
        <v>4621607</v>
      </c>
      <c r="H24" s="20"/>
      <c r="I24" s="20">
        <v>546932.53</v>
      </c>
      <c r="J24" s="20"/>
      <c r="K24" s="20">
        <f t="shared" si="0"/>
        <v>5177963.53</v>
      </c>
    </row>
    <row r="25" spans="1:11" ht="14.25">
      <c r="A25" s="23" t="s">
        <v>18</v>
      </c>
      <c r="B25" s="23" t="s">
        <v>76</v>
      </c>
      <c r="C25" s="23" t="s">
        <v>132</v>
      </c>
      <c r="D25" s="20">
        <v>34803268</v>
      </c>
      <c r="E25" s="20">
        <v>15197468</v>
      </c>
      <c r="F25" s="20">
        <v>339096.49</v>
      </c>
      <c r="G25" s="20">
        <v>17228985.03</v>
      </c>
      <c r="H25" s="20"/>
      <c r="I25" s="20">
        <v>698194.34</v>
      </c>
      <c r="J25" s="20"/>
      <c r="K25" s="20">
        <f t="shared" si="0"/>
        <v>33463743.860000003</v>
      </c>
    </row>
    <row r="26" spans="1:11" ht="14.25">
      <c r="A26" s="23" t="s">
        <v>19</v>
      </c>
      <c r="B26" s="23" t="s">
        <v>77</v>
      </c>
      <c r="C26" s="23" t="s">
        <v>133</v>
      </c>
      <c r="D26" s="20">
        <v>39800000</v>
      </c>
      <c r="E26" s="20">
        <v>39772316.14</v>
      </c>
      <c r="F26" s="20">
        <v>1877415</v>
      </c>
      <c r="G26" s="20">
        <v>9976479.84</v>
      </c>
      <c r="H26" s="20">
        <v>267401.7</v>
      </c>
      <c r="I26" s="20">
        <v>169877039.59</v>
      </c>
      <c r="J26" s="20">
        <v>798958.4</v>
      </c>
      <c r="K26" s="20">
        <f t="shared" si="0"/>
        <v>222569610.67000002</v>
      </c>
    </row>
    <row r="27" spans="1:11" ht="14.25">
      <c r="A27" s="23" t="s">
        <v>20</v>
      </c>
      <c r="B27" s="23" t="s">
        <v>77</v>
      </c>
      <c r="C27" s="23" t="s">
        <v>134</v>
      </c>
      <c r="D27" s="20">
        <v>42000000</v>
      </c>
      <c r="E27" s="20">
        <v>3749733.7</v>
      </c>
      <c r="F27" s="20">
        <v>321000</v>
      </c>
      <c r="G27" s="20">
        <v>1658662.5</v>
      </c>
      <c r="H27" s="20"/>
      <c r="I27" s="20">
        <v>1766212.25</v>
      </c>
      <c r="J27" s="20"/>
      <c r="K27" s="20">
        <f t="shared" si="0"/>
        <v>7495608.45</v>
      </c>
    </row>
    <row r="28" spans="1:11" ht="14.25">
      <c r="A28" s="23" t="s">
        <v>21</v>
      </c>
      <c r="B28" s="23" t="s">
        <v>77</v>
      </c>
      <c r="C28" s="23" t="s">
        <v>135</v>
      </c>
      <c r="D28" s="20">
        <v>0</v>
      </c>
      <c r="E28" s="20"/>
      <c r="F28" s="20"/>
      <c r="G28" s="20">
        <v>49480</v>
      </c>
      <c r="H28" s="20"/>
      <c r="I28" s="20">
        <v>334219</v>
      </c>
      <c r="J28" s="20"/>
      <c r="K28" s="20">
        <f t="shared" si="0"/>
        <v>383699</v>
      </c>
    </row>
    <row r="29" spans="1:11" ht="14.25">
      <c r="A29" s="23" t="s">
        <v>255</v>
      </c>
      <c r="B29" s="23" t="s">
        <v>79</v>
      </c>
      <c r="C29" s="23" t="s">
        <v>135</v>
      </c>
      <c r="D29" s="20">
        <v>0</v>
      </c>
      <c r="E29" s="20"/>
      <c r="F29" s="20"/>
      <c r="G29" s="20"/>
      <c r="H29" s="20"/>
      <c r="I29" s="20">
        <v>505386.7</v>
      </c>
      <c r="J29" s="20"/>
      <c r="K29" s="20">
        <f t="shared" si="0"/>
        <v>505386.7</v>
      </c>
    </row>
    <row r="30" spans="1:11" ht="14.25">
      <c r="A30" s="67" t="s">
        <v>296</v>
      </c>
      <c r="B30" s="67" t="s">
        <v>77</v>
      </c>
      <c r="C30" s="25" t="s">
        <v>297</v>
      </c>
      <c r="D30" s="20"/>
      <c r="E30" s="20">
        <v>35153046</v>
      </c>
      <c r="F30" s="20">
        <v>2568481</v>
      </c>
      <c r="G30" s="37">
        <v>7740194</v>
      </c>
      <c r="H30" s="37"/>
      <c r="I30" s="37">
        <v>2878091</v>
      </c>
      <c r="J30" s="37"/>
      <c r="K30" s="20">
        <f t="shared" si="0"/>
        <v>48339812</v>
      </c>
    </row>
    <row r="31" spans="1:11" ht="15">
      <c r="A31" s="105" t="s">
        <v>314</v>
      </c>
      <c r="B31" s="105"/>
      <c r="C31" s="112"/>
      <c r="D31" s="32">
        <f>SUM(D2:D30)</f>
        <v>1191942094</v>
      </c>
      <c r="E31" s="32">
        <f>SUM(E2:E30)</f>
        <v>457370939.21</v>
      </c>
      <c r="F31" s="32">
        <f aca="true" t="shared" si="1" ref="F31:K31">SUM(F2:F30)</f>
        <v>24814579.99</v>
      </c>
      <c r="G31" s="32">
        <f t="shared" si="1"/>
        <v>142718783.62</v>
      </c>
      <c r="H31" s="32">
        <f t="shared" si="1"/>
        <v>2901184.7300000004</v>
      </c>
      <c r="I31" s="32">
        <f t="shared" si="1"/>
        <v>276733811.17</v>
      </c>
      <c r="J31" s="32">
        <f t="shared" si="1"/>
        <v>1359717.05</v>
      </c>
      <c r="K31" s="32">
        <f t="shared" si="1"/>
        <v>905899015.77</v>
      </c>
    </row>
    <row r="32" spans="1:11" ht="14.25">
      <c r="A32" s="68"/>
      <c r="B32" s="69"/>
      <c r="C32" s="66"/>
      <c r="D32" s="38"/>
      <c r="E32" s="38"/>
      <c r="F32" s="38"/>
      <c r="G32" s="38"/>
      <c r="H32" s="38"/>
      <c r="I32" s="38"/>
      <c r="J32" s="38"/>
      <c r="K32" s="63"/>
    </row>
    <row r="33" spans="1:11" s="40" customFormat="1" ht="15">
      <c r="A33" s="39" t="s">
        <v>264</v>
      </c>
      <c r="B33" s="39" t="s">
        <v>77</v>
      </c>
      <c r="C33" s="25" t="s">
        <v>265</v>
      </c>
      <c r="D33" s="32">
        <v>1011000000</v>
      </c>
      <c r="E33" s="32">
        <v>1023924429</v>
      </c>
      <c r="F33" s="32">
        <v>302980957</v>
      </c>
      <c r="G33" s="32">
        <v>116278697</v>
      </c>
      <c r="H33" s="32">
        <v>9000</v>
      </c>
      <c r="I33" s="32">
        <v>5135006</v>
      </c>
      <c r="J33" s="32">
        <v>0</v>
      </c>
      <c r="K33" s="32">
        <f>SUM(E33:J33)</f>
        <v>1448328089</v>
      </c>
    </row>
    <row r="34" spans="1:11" ht="14.25">
      <c r="A34" s="62"/>
      <c r="B34" s="44"/>
      <c r="C34" s="44"/>
      <c r="D34" s="38"/>
      <c r="E34" s="38"/>
      <c r="F34" s="38"/>
      <c r="G34" s="38"/>
      <c r="H34" s="38"/>
      <c r="I34" s="38"/>
      <c r="J34" s="38"/>
      <c r="K34" s="63"/>
    </row>
    <row r="35" spans="1:11" s="5" customFormat="1" ht="15">
      <c r="A35" s="39" t="s">
        <v>258</v>
      </c>
      <c r="B35" s="39" t="s">
        <v>77</v>
      </c>
      <c r="C35" s="24" t="s">
        <v>257</v>
      </c>
      <c r="D35" s="42">
        <v>39225000</v>
      </c>
      <c r="E35" s="32">
        <v>4792110</v>
      </c>
      <c r="F35" s="32">
        <v>0</v>
      </c>
      <c r="G35" s="32">
        <v>2188595</v>
      </c>
      <c r="H35" s="32">
        <v>27700</v>
      </c>
      <c r="I35" s="32">
        <v>469736</v>
      </c>
      <c r="J35" s="32">
        <v>0</v>
      </c>
      <c r="K35" s="32">
        <f>SUM(E35:J35)</f>
        <v>7478141</v>
      </c>
    </row>
    <row r="36" spans="1:11" ht="14.25">
      <c r="A36" s="29"/>
      <c r="B36" s="29"/>
      <c r="C36" s="29"/>
      <c r="D36" s="41"/>
      <c r="E36" s="41"/>
      <c r="F36" s="41"/>
      <c r="G36" s="41"/>
      <c r="H36" s="41"/>
      <c r="I36" s="41"/>
      <c r="J36" s="41"/>
      <c r="K36" s="41"/>
    </row>
    <row r="37" spans="1:11" s="40" customFormat="1" ht="15">
      <c r="A37" s="109" t="s">
        <v>298</v>
      </c>
      <c r="B37" s="110"/>
      <c r="C37" s="111"/>
      <c r="D37" s="32">
        <f>D31+D33+D35</f>
        <v>2242167094</v>
      </c>
      <c r="E37" s="32">
        <f aca="true" t="shared" si="2" ref="E37:K37">E31+E33+E35</f>
        <v>1486087478.21</v>
      </c>
      <c r="F37" s="32">
        <f t="shared" si="2"/>
        <v>327795536.99</v>
      </c>
      <c r="G37" s="32">
        <f t="shared" si="2"/>
        <v>261186075.62</v>
      </c>
      <c r="H37" s="32">
        <f t="shared" si="2"/>
        <v>2937884.7300000004</v>
      </c>
      <c r="I37" s="32">
        <f t="shared" si="2"/>
        <v>282338553.17</v>
      </c>
      <c r="J37" s="32">
        <f t="shared" si="2"/>
        <v>1359717.05</v>
      </c>
      <c r="K37" s="32">
        <f t="shared" si="2"/>
        <v>2361705245.77</v>
      </c>
    </row>
  </sheetData>
  <mergeCells count="2">
    <mergeCell ref="A37:C37"/>
    <mergeCell ref="A31:C31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D16384"/>
    </sheetView>
  </sheetViews>
  <sheetFormatPr defaultColWidth="9.00390625" defaultRowHeight="12.75"/>
  <cols>
    <col min="1" max="1" width="29.125" style="1" customWidth="1"/>
    <col min="2" max="2" width="22.375" style="1" customWidth="1"/>
    <col min="3" max="3" width="12.25390625" style="1" customWidth="1"/>
    <col min="4" max="4" width="17.25390625" style="1" customWidth="1"/>
    <col min="5" max="5" width="18.25390625" style="1" customWidth="1"/>
    <col min="6" max="7" width="15.375" style="1" customWidth="1"/>
    <col min="8" max="8" width="14.375" style="1" customWidth="1"/>
    <col min="9" max="9" width="14.25390625" style="1" customWidth="1"/>
    <col min="10" max="10" width="11.75390625" style="1" customWidth="1"/>
    <col min="11" max="11" width="18.375" style="1" customWidth="1"/>
    <col min="12" max="12" width="11.625" style="1" bestFit="1" customWidth="1"/>
    <col min="13" max="16384" width="9.125" style="1" customWidth="1"/>
  </cols>
  <sheetData>
    <row r="1" spans="1:11" s="43" customFormat="1" ht="51">
      <c r="A1" s="8" t="s">
        <v>271</v>
      </c>
      <c r="B1" s="8" t="s">
        <v>272</v>
      </c>
      <c r="C1" s="8" t="s">
        <v>273</v>
      </c>
      <c r="D1" s="2" t="s">
        <v>270</v>
      </c>
      <c r="E1" s="8" t="s">
        <v>274</v>
      </c>
      <c r="F1" s="6" t="s">
        <v>275</v>
      </c>
      <c r="G1" s="6" t="s">
        <v>276</v>
      </c>
      <c r="H1" s="6" t="s">
        <v>277</v>
      </c>
      <c r="I1" s="6" t="s">
        <v>278</v>
      </c>
      <c r="J1" s="6" t="s">
        <v>306</v>
      </c>
      <c r="K1" s="6" t="s">
        <v>256</v>
      </c>
    </row>
    <row r="2" spans="1:11" ht="15.75">
      <c r="A2" s="4" t="s">
        <v>0</v>
      </c>
      <c r="B2" s="4" t="s">
        <v>80</v>
      </c>
      <c r="C2" s="4" t="s">
        <v>136</v>
      </c>
      <c r="D2" s="20">
        <v>3174350</v>
      </c>
      <c r="E2" s="20">
        <v>1079239.8</v>
      </c>
      <c r="F2" s="20">
        <v>42960</v>
      </c>
      <c r="G2" s="20">
        <v>859961.4</v>
      </c>
      <c r="H2" s="20">
        <v>27877</v>
      </c>
      <c r="I2" s="20">
        <v>710216.7</v>
      </c>
      <c r="J2" s="21"/>
      <c r="K2" s="32">
        <f>SUM(E2:J2)</f>
        <v>2720254.9000000004</v>
      </c>
    </row>
    <row r="3" spans="1:11" ht="15.75">
      <c r="A3" s="4" t="s">
        <v>0</v>
      </c>
      <c r="B3" s="4" t="s">
        <v>81</v>
      </c>
      <c r="C3" s="4" t="s">
        <v>137</v>
      </c>
      <c r="D3" s="20">
        <f>13860000+580000</f>
        <v>14440000</v>
      </c>
      <c r="E3" s="20">
        <v>3234470</v>
      </c>
      <c r="F3" s="20">
        <v>208287</v>
      </c>
      <c r="G3" s="20">
        <v>1022542.5</v>
      </c>
      <c r="H3" s="20"/>
      <c r="I3" s="20">
        <v>1273854.1</v>
      </c>
      <c r="J3" s="21"/>
      <c r="K3" s="32">
        <f aca="true" t="shared" si="0" ref="K3:K27">SUM(E3:J3)</f>
        <v>5739153.6</v>
      </c>
    </row>
    <row r="4" spans="1:11" ht="15.75">
      <c r="A4" s="4" t="s">
        <v>0</v>
      </c>
      <c r="B4" s="4" t="s">
        <v>107</v>
      </c>
      <c r="C4" s="4" t="s">
        <v>138</v>
      </c>
      <c r="D4" s="21">
        <v>1550000</v>
      </c>
      <c r="E4" s="20">
        <v>1539948.4</v>
      </c>
      <c r="F4" s="20">
        <v>226900</v>
      </c>
      <c r="G4" s="20">
        <v>779573.9</v>
      </c>
      <c r="H4" s="20">
        <v>54176.4</v>
      </c>
      <c r="I4" s="20">
        <v>732297.7</v>
      </c>
      <c r="J4" s="21"/>
      <c r="K4" s="32">
        <f t="shared" si="0"/>
        <v>3332896.3999999994</v>
      </c>
    </row>
    <row r="5" spans="1:11" ht="15.75">
      <c r="A5" s="23" t="s">
        <v>0</v>
      </c>
      <c r="B5" s="23" t="s">
        <v>82</v>
      </c>
      <c r="C5" s="23" t="s">
        <v>139</v>
      </c>
      <c r="D5" s="21">
        <v>10762138</v>
      </c>
      <c r="E5" s="20">
        <v>4488926</v>
      </c>
      <c r="F5" s="20">
        <v>2276020</v>
      </c>
      <c r="G5" s="20">
        <v>1463971.14</v>
      </c>
      <c r="H5" s="20"/>
      <c r="I5" s="20">
        <v>1137312.32</v>
      </c>
      <c r="J5" s="21"/>
      <c r="K5" s="32">
        <f t="shared" si="0"/>
        <v>9366229.459999999</v>
      </c>
    </row>
    <row r="6" spans="1:11" ht="15.75">
      <c r="A6" s="23" t="s">
        <v>2</v>
      </c>
      <c r="B6" s="23" t="s">
        <v>83</v>
      </c>
      <c r="C6" s="23" t="s">
        <v>140</v>
      </c>
      <c r="D6" s="21">
        <v>14300000</v>
      </c>
      <c r="E6" s="20">
        <v>4961458</v>
      </c>
      <c r="F6" s="20">
        <v>17088</v>
      </c>
      <c r="G6" s="20">
        <v>1552834</v>
      </c>
      <c r="H6" s="20">
        <v>22583</v>
      </c>
      <c r="I6" s="20">
        <v>1192250</v>
      </c>
      <c r="J6" s="21"/>
      <c r="K6" s="32">
        <f t="shared" si="0"/>
        <v>7746213</v>
      </c>
    </row>
    <row r="7" spans="1:11" ht="15.75">
      <c r="A7" s="23" t="s">
        <v>4</v>
      </c>
      <c r="B7" s="23" t="s">
        <v>108</v>
      </c>
      <c r="C7" s="23" t="s">
        <v>141</v>
      </c>
      <c r="D7" s="21">
        <v>41540858</v>
      </c>
      <c r="E7" s="20">
        <v>41999835.8</v>
      </c>
      <c r="F7" s="20">
        <v>1015866</v>
      </c>
      <c r="G7" s="20">
        <v>4902325.39</v>
      </c>
      <c r="H7" s="20">
        <v>212099.24</v>
      </c>
      <c r="I7" s="20">
        <v>3273201.67</v>
      </c>
      <c r="J7" s="21"/>
      <c r="K7" s="32">
        <f t="shared" si="0"/>
        <v>51403328.1</v>
      </c>
    </row>
    <row r="8" spans="1:11" ht="15.75">
      <c r="A8" s="23" t="s">
        <v>4</v>
      </c>
      <c r="B8" s="23" t="s">
        <v>83</v>
      </c>
      <c r="C8" s="23" t="s">
        <v>142</v>
      </c>
      <c r="D8" s="21">
        <v>30000000</v>
      </c>
      <c r="E8" s="20">
        <v>30062572.7</v>
      </c>
      <c r="F8" s="20"/>
      <c r="G8" s="20">
        <v>4082478.28</v>
      </c>
      <c r="H8" s="20">
        <v>32450</v>
      </c>
      <c r="I8" s="20">
        <v>2758000</v>
      </c>
      <c r="J8" s="21"/>
      <c r="K8" s="32">
        <f t="shared" si="0"/>
        <v>36935500.98</v>
      </c>
    </row>
    <row r="9" spans="1:11" ht="15.75">
      <c r="A9" s="23" t="s">
        <v>23</v>
      </c>
      <c r="B9" s="23" t="s">
        <v>83</v>
      </c>
      <c r="C9" s="23" t="s">
        <v>143</v>
      </c>
      <c r="D9" s="21">
        <v>11790000</v>
      </c>
      <c r="E9" s="20">
        <v>23113640</v>
      </c>
      <c r="F9" s="20">
        <v>394950</v>
      </c>
      <c r="G9" s="20">
        <v>5406557.86</v>
      </c>
      <c r="H9" s="20">
        <v>180688</v>
      </c>
      <c r="I9" s="20">
        <v>3006765</v>
      </c>
      <c r="J9" s="21"/>
      <c r="K9" s="32">
        <f t="shared" si="0"/>
        <v>32102600.86</v>
      </c>
    </row>
    <row r="10" spans="1:11" ht="15.75">
      <c r="A10" s="23" t="s">
        <v>24</v>
      </c>
      <c r="B10" s="23" t="s">
        <v>83</v>
      </c>
      <c r="C10" s="23" t="s">
        <v>144</v>
      </c>
      <c r="D10" s="21">
        <v>100000</v>
      </c>
      <c r="E10" s="20"/>
      <c r="F10" s="20"/>
      <c r="G10" s="20">
        <v>328846.6</v>
      </c>
      <c r="H10" s="20">
        <v>126288.3</v>
      </c>
      <c r="I10" s="20">
        <v>1148178.99</v>
      </c>
      <c r="J10" s="21"/>
      <c r="K10" s="32">
        <f t="shared" si="0"/>
        <v>1603313.89</v>
      </c>
    </row>
    <row r="11" spans="1:11" ht="15.75">
      <c r="A11" s="23" t="s">
        <v>9</v>
      </c>
      <c r="B11" s="23" t="s">
        <v>83</v>
      </c>
      <c r="C11" s="23" t="s">
        <v>145</v>
      </c>
      <c r="D11" s="21">
        <v>0</v>
      </c>
      <c r="E11" s="20"/>
      <c r="F11" s="20"/>
      <c r="G11" s="20">
        <v>125032</v>
      </c>
      <c r="H11" s="20">
        <v>18333</v>
      </c>
      <c r="I11" s="20">
        <v>160553.66</v>
      </c>
      <c r="J11" s="21"/>
      <c r="K11" s="32">
        <f t="shared" si="0"/>
        <v>303918.66000000003</v>
      </c>
    </row>
    <row r="12" spans="1:11" ht="15.75">
      <c r="A12" s="23" t="s">
        <v>25</v>
      </c>
      <c r="B12" s="23" t="s">
        <v>83</v>
      </c>
      <c r="C12" s="23" t="s">
        <v>146</v>
      </c>
      <c r="D12" s="21">
        <f>106032610+17000000</f>
        <v>123032610</v>
      </c>
      <c r="E12" s="20">
        <v>40113669</v>
      </c>
      <c r="F12" s="20">
        <v>443190</v>
      </c>
      <c r="G12" s="20">
        <v>10759883.5</v>
      </c>
      <c r="H12" s="20">
        <v>136500</v>
      </c>
      <c r="I12" s="20">
        <v>14403797</v>
      </c>
      <c r="J12" s="21"/>
      <c r="K12" s="32">
        <f t="shared" si="0"/>
        <v>65857039.5</v>
      </c>
    </row>
    <row r="13" spans="1:11" ht="15.75">
      <c r="A13" s="23" t="s">
        <v>26</v>
      </c>
      <c r="B13" s="23" t="s">
        <v>85</v>
      </c>
      <c r="C13" s="23" t="s">
        <v>147</v>
      </c>
      <c r="D13" s="21">
        <v>17494293</v>
      </c>
      <c r="E13" s="20">
        <v>20871701.79</v>
      </c>
      <c r="F13" s="20">
        <v>112424.64</v>
      </c>
      <c r="G13" s="20">
        <v>4969226.62</v>
      </c>
      <c r="H13" s="20"/>
      <c r="I13" s="20">
        <v>5348733.32</v>
      </c>
      <c r="J13" s="21"/>
      <c r="K13" s="32">
        <f t="shared" si="0"/>
        <v>31302086.37</v>
      </c>
    </row>
    <row r="14" spans="1:11" ht="15.75">
      <c r="A14" s="23" t="s">
        <v>27</v>
      </c>
      <c r="B14" s="23" t="s">
        <v>83</v>
      </c>
      <c r="C14" s="23" t="s">
        <v>148</v>
      </c>
      <c r="D14" s="21">
        <v>23060561</v>
      </c>
      <c r="E14" s="20">
        <v>23060560.84</v>
      </c>
      <c r="F14" s="20">
        <v>1099033</v>
      </c>
      <c r="G14" s="20">
        <v>4076577.1</v>
      </c>
      <c r="H14" s="20"/>
      <c r="I14" s="20">
        <v>6069056.09</v>
      </c>
      <c r="J14" s="21">
        <v>54913.5</v>
      </c>
      <c r="K14" s="32">
        <f t="shared" si="0"/>
        <v>34360140.53</v>
      </c>
    </row>
    <row r="15" spans="1:11" ht="15.75">
      <c r="A15" s="23" t="s">
        <v>28</v>
      </c>
      <c r="B15" s="23" t="s">
        <v>109</v>
      </c>
      <c r="C15" s="23" t="s">
        <v>149</v>
      </c>
      <c r="D15" s="21">
        <f>28908000+6585000</f>
        <v>35493000</v>
      </c>
      <c r="E15" s="20">
        <v>11486074</v>
      </c>
      <c r="F15" s="20">
        <v>172395</v>
      </c>
      <c r="G15" s="20">
        <v>4529301</v>
      </c>
      <c r="H15" s="20"/>
      <c r="I15" s="20">
        <v>2325058</v>
      </c>
      <c r="J15" s="21">
        <v>127423</v>
      </c>
      <c r="K15" s="32">
        <f t="shared" si="0"/>
        <v>18640251</v>
      </c>
    </row>
    <row r="16" spans="1:11" ht="15.75">
      <c r="A16" s="23" t="s">
        <v>29</v>
      </c>
      <c r="B16" s="23" t="s">
        <v>84</v>
      </c>
      <c r="C16" s="23" t="s">
        <v>150</v>
      </c>
      <c r="D16" s="21">
        <v>108800000</v>
      </c>
      <c r="E16" s="20">
        <v>40190902.7</v>
      </c>
      <c r="F16" s="20">
        <v>979206</v>
      </c>
      <c r="G16" s="20">
        <v>10379057.66</v>
      </c>
      <c r="H16" s="20"/>
      <c r="I16" s="20">
        <v>7899574.55</v>
      </c>
      <c r="J16" s="21"/>
      <c r="K16" s="32">
        <f t="shared" si="0"/>
        <v>59448740.91</v>
      </c>
    </row>
    <row r="17" spans="1:11" ht="15.75">
      <c r="A17" s="23" t="s">
        <v>29</v>
      </c>
      <c r="B17" s="23" t="s">
        <v>83</v>
      </c>
      <c r="C17" s="23" t="s">
        <v>151</v>
      </c>
      <c r="D17" s="21">
        <v>75600000</v>
      </c>
      <c r="E17" s="20">
        <v>56917683.3</v>
      </c>
      <c r="F17" s="20">
        <v>1900990</v>
      </c>
      <c r="G17" s="20">
        <v>10794176.44</v>
      </c>
      <c r="H17" s="20"/>
      <c r="I17" s="20">
        <v>2038922.64</v>
      </c>
      <c r="J17" s="21">
        <v>20466</v>
      </c>
      <c r="K17" s="32">
        <f t="shared" si="0"/>
        <v>71672238.38</v>
      </c>
    </row>
    <row r="18" spans="1:11" ht="15.75">
      <c r="A18" s="23" t="s">
        <v>30</v>
      </c>
      <c r="B18" s="23" t="s">
        <v>83</v>
      </c>
      <c r="C18" s="23" t="s">
        <v>152</v>
      </c>
      <c r="D18" s="21">
        <v>12200000</v>
      </c>
      <c r="E18" s="20">
        <v>4385391.8</v>
      </c>
      <c r="F18" s="20">
        <v>295588</v>
      </c>
      <c r="G18" s="20">
        <v>434606.1</v>
      </c>
      <c r="H18" s="20"/>
      <c r="I18" s="20">
        <v>2096139.29</v>
      </c>
      <c r="J18" s="21">
        <v>87997.68</v>
      </c>
      <c r="K18" s="32">
        <f t="shared" si="0"/>
        <v>7299722.869999999</v>
      </c>
    </row>
    <row r="19" spans="1:11" ht="15.75">
      <c r="A19" s="23" t="s">
        <v>31</v>
      </c>
      <c r="B19" s="23" t="s">
        <v>83</v>
      </c>
      <c r="C19" s="23" t="s">
        <v>153</v>
      </c>
      <c r="D19" s="21">
        <v>1200000</v>
      </c>
      <c r="E19" s="20">
        <v>378538</v>
      </c>
      <c r="F19" s="20"/>
      <c r="G19" s="20">
        <v>6175397.7</v>
      </c>
      <c r="H19" s="20"/>
      <c r="I19" s="20">
        <v>6131348.75</v>
      </c>
      <c r="J19" s="21"/>
      <c r="K19" s="32">
        <f t="shared" si="0"/>
        <v>12685284.45</v>
      </c>
    </row>
    <row r="20" spans="1:11" ht="15.75">
      <c r="A20" s="23" t="s">
        <v>32</v>
      </c>
      <c r="B20" s="23" t="s">
        <v>83</v>
      </c>
      <c r="C20" s="23" t="s">
        <v>154</v>
      </c>
      <c r="D20" s="21">
        <f>72000000+33000000</f>
        <v>105000000</v>
      </c>
      <c r="E20" s="20">
        <v>160407539</v>
      </c>
      <c r="F20" s="20">
        <v>6736515</v>
      </c>
      <c r="G20" s="20">
        <v>30855606</v>
      </c>
      <c r="H20" s="20">
        <v>133118</v>
      </c>
      <c r="I20" s="20">
        <v>10956332.29</v>
      </c>
      <c r="J20" s="21"/>
      <c r="K20" s="32">
        <f t="shared" si="0"/>
        <v>209089110.29</v>
      </c>
    </row>
    <row r="21" spans="1:11" ht="15.75">
      <c r="A21" s="23" t="s">
        <v>33</v>
      </c>
      <c r="B21" s="23" t="s">
        <v>83</v>
      </c>
      <c r="C21" s="23" t="s">
        <v>155</v>
      </c>
      <c r="D21" s="21">
        <v>134800000</v>
      </c>
      <c r="E21" s="20">
        <v>35640863.75</v>
      </c>
      <c r="F21" s="20">
        <v>2660241</v>
      </c>
      <c r="G21" s="20">
        <v>2811727.95</v>
      </c>
      <c r="H21" s="20">
        <v>59375.2</v>
      </c>
      <c r="I21" s="20">
        <v>3147770.85</v>
      </c>
      <c r="J21" s="21"/>
      <c r="K21" s="32">
        <f t="shared" si="0"/>
        <v>44319978.75000001</v>
      </c>
    </row>
    <row r="22" spans="1:11" ht="15.75">
      <c r="A22" s="23" t="s">
        <v>34</v>
      </c>
      <c r="B22" s="23" t="s">
        <v>83</v>
      </c>
      <c r="C22" s="23" t="s">
        <v>156</v>
      </c>
      <c r="D22" s="21">
        <v>0</v>
      </c>
      <c r="E22" s="20"/>
      <c r="F22" s="20"/>
      <c r="G22" s="20">
        <v>320640</v>
      </c>
      <c r="H22" s="20">
        <v>20780</v>
      </c>
      <c r="I22" s="20"/>
      <c r="J22" s="21"/>
      <c r="K22" s="32">
        <f t="shared" si="0"/>
        <v>341420</v>
      </c>
    </row>
    <row r="23" spans="1:11" ht="15.75">
      <c r="A23" s="23" t="s">
        <v>15</v>
      </c>
      <c r="B23" s="23" t="s">
        <v>84</v>
      </c>
      <c r="C23" s="23" t="s">
        <v>157</v>
      </c>
      <c r="D23" s="21">
        <v>0</v>
      </c>
      <c r="E23" s="20"/>
      <c r="F23" s="20"/>
      <c r="G23" s="20">
        <v>1378315.2</v>
      </c>
      <c r="H23" s="20"/>
      <c r="I23" s="20">
        <v>2609839.5</v>
      </c>
      <c r="J23" s="21"/>
      <c r="K23" s="32">
        <f t="shared" si="0"/>
        <v>3988154.7</v>
      </c>
    </row>
    <row r="24" spans="1:11" ht="15.75">
      <c r="A24" s="23" t="s">
        <v>35</v>
      </c>
      <c r="B24" s="23" t="s">
        <v>83</v>
      </c>
      <c r="C24" s="23" t="s">
        <v>158</v>
      </c>
      <c r="D24" s="21">
        <v>0</v>
      </c>
      <c r="E24" s="20"/>
      <c r="F24" s="20"/>
      <c r="G24" s="20">
        <v>1350097.4</v>
      </c>
      <c r="H24" s="20">
        <v>167421.83</v>
      </c>
      <c r="I24" s="20">
        <v>3872416.53</v>
      </c>
      <c r="J24" s="21"/>
      <c r="K24" s="32">
        <f t="shared" si="0"/>
        <v>5389935.76</v>
      </c>
    </row>
    <row r="25" spans="1:11" ht="15.75">
      <c r="A25" s="23" t="s">
        <v>18</v>
      </c>
      <c r="B25" s="23" t="s">
        <v>83</v>
      </c>
      <c r="C25" s="23" t="s">
        <v>159</v>
      </c>
      <c r="D25" s="21">
        <f>24648000+1753267</f>
        <v>26401267</v>
      </c>
      <c r="E25" s="20">
        <v>49971803.18</v>
      </c>
      <c r="F25" s="20">
        <v>4580</v>
      </c>
      <c r="G25" s="20">
        <v>21479312.3</v>
      </c>
      <c r="H25" s="20">
        <v>30500</v>
      </c>
      <c r="I25" s="20">
        <v>1025297.2</v>
      </c>
      <c r="J25" s="21"/>
      <c r="K25" s="32">
        <f t="shared" si="0"/>
        <v>72511492.68</v>
      </c>
    </row>
    <row r="26" spans="1:11" ht="15.75">
      <c r="A26" s="23" t="s">
        <v>22</v>
      </c>
      <c r="B26" s="23" t="s">
        <v>84</v>
      </c>
      <c r="C26" s="23" t="s">
        <v>160</v>
      </c>
      <c r="D26" s="21">
        <v>0</v>
      </c>
      <c r="E26" s="20"/>
      <c r="F26" s="20"/>
      <c r="G26" s="20">
        <v>209166.2</v>
      </c>
      <c r="H26" s="20"/>
      <c r="I26" s="20">
        <v>738556.1</v>
      </c>
      <c r="J26" s="21"/>
      <c r="K26" s="32">
        <f t="shared" si="0"/>
        <v>947722.3</v>
      </c>
    </row>
    <row r="27" spans="1:11" ht="15.75">
      <c r="A27" s="23" t="s">
        <v>36</v>
      </c>
      <c r="B27" s="23" t="s">
        <v>83</v>
      </c>
      <c r="C27" s="23" t="s">
        <v>161</v>
      </c>
      <c r="D27" s="21">
        <v>1330545</v>
      </c>
      <c r="E27" s="20">
        <v>1330545.16</v>
      </c>
      <c r="F27" s="20">
        <v>491225</v>
      </c>
      <c r="G27" s="20">
        <v>391224.1</v>
      </c>
      <c r="H27" s="20"/>
      <c r="I27" s="20">
        <v>1122064.96</v>
      </c>
      <c r="J27" s="21"/>
      <c r="K27" s="32">
        <f t="shared" si="0"/>
        <v>3335059.2199999997</v>
      </c>
    </row>
    <row r="28" spans="1:11" ht="15.75">
      <c r="A28" s="109" t="s">
        <v>313</v>
      </c>
      <c r="B28" s="110"/>
      <c r="C28" s="111"/>
      <c r="D28" s="32">
        <f>SUM(D2:D27)</f>
        <v>792069622</v>
      </c>
      <c r="E28" s="32">
        <f aca="true" t="shared" si="1" ref="E28:J28">SUM(E2:E27)</f>
        <v>555235363.2199999</v>
      </c>
      <c r="F28" s="32">
        <f t="shared" si="1"/>
        <v>19077458.64</v>
      </c>
      <c r="G28" s="32">
        <f t="shared" si="1"/>
        <v>131438438.34</v>
      </c>
      <c r="H28" s="32">
        <f t="shared" si="1"/>
        <v>1222189.97</v>
      </c>
      <c r="I28" s="32">
        <f t="shared" si="1"/>
        <v>85177537.20999998</v>
      </c>
      <c r="J28" s="32">
        <f t="shared" si="1"/>
        <v>290800.18</v>
      </c>
      <c r="K28" s="32">
        <f>SUM(E28:J28)</f>
        <v>792441787.5599998</v>
      </c>
    </row>
    <row r="29" spans="1:12" ht="15">
      <c r="A29" s="62"/>
      <c r="B29" s="44"/>
      <c r="C29" s="44"/>
      <c r="D29" s="38"/>
      <c r="E29" s="38"/>
      <c r="F29" s="38"/>
      <c r="G29" s="38"/>
      <c r="H29" s="38"/>
      <c r="I29" s="38"/>
      <c r="J29" s="38"/>
      <c r="K29" s="63"/>
      <c r="L29" s="45"/>
    </row>
    <row r="30" spans="1:11" ht="15.75">
      <c r="A30" s="39" t="s">
        <v>264</v>
      </c>
      <c r="B30" s="39" t="s">
        <v>83</v>
      </c>
      <c r="C30" s="25" t="s">
        <v>269</v>
      </c>
      <c r="D30" s="32">
        <v>181100000</v>
      </c>
      <c r="E30" s="32">
        <v>1069568805</v>
      </c>
      <c r="F30" s="32">
        <v>370844540</v>
      </c>
      <c r="G30" s="32">
        <v>94492109</v>
      </c>
      <c r="H30" s="32">
        <v>54263</v>
      </c>
      <c r="I30" s="32">
        <v>10279190</v>
      </c>
      <c r="J30" s="32"/>
      <c r="K30" s="32">
        <f>SUM(E30:J30)</f>
        <v>1545238907</v>
      </c>
    </row>
    <row r="31" spans="1:11" ht="15">
      <c r="A31" s="29"/>
      <c r="B31" s="29"/>
      <c r="C31" s="29"/>
      <c r="D31" s="46"/>
      <c r="E31" s="46"/>
      <c r="F31" s="46"/>
      <c r="G31" s="46"/>
      <c r="H31" s="46"/>
      <c r="I31" s="46"/>
      <c r="J31" s="46"/>
      <c r="K31" s="46"/>
    </row>
    <row r="32" spans="1:12" ht="15.75">
      <c r="A32" s="109" t="s">
        <v>299</v>
      </c>
      <c r="B32" s="110"/>
      <c r="C32" s="111"/>
      <c r="D32" s="32">
        <f>D28+D30</f>
        <v>973169622</v>
      </c>
      <c r="E32" s="32">
        <f aca="true" t="shared" si="2" ref="E32:K32">E28+E30</f>
        <v>1624804168.2199998</v>
      </c>
      <c r="F32" s="32">
        <f t="shared" si="2"/>
        <v>389921998.64</v>
      </c>
      <c r="G32" s="32">
        <f t="shared" si="2"/>
        <v>225930547.34</v>
      </c>
      <c r="H32" s="32">
        <f t="shared" si="2"/>
        <v>1276452.97</v>
      </c>
      <c r="I32" s="32">
        <f t="shared" si="2"/>
        <v>95456727.20999998</v>
      </c>
      <c r="J32" s="32">
        <f t="shared" si="2"/>
        <v>290800.18</v>
      </c>
      <c r="K32" s="32">
        <f t="shared" si="2"/>
        <v>2337680694.56</v>
      </c>
      <c r="L32" s="7"/>
    </row>
    <row r="33" spans="1:4" ht="15">
      <c r="A33" s="29"/>
      <c r="B33" s="29"/>
      <c r="C33" s="29"/>
      <c r="D33" s="29"/>
    </row>
    <row r="34" spans="1:4" ht="15">
      <c r="A34" s="29"/>
      <c r="B34" s="29"/>
      <c r="C34" s="29"/>
      <c r="D34" s="29"/>
    </row>
    <row r="35" spans="1:4" ht="15">
      <c r="A35" s="29"/>
      <c r="B35" s="29"/>
      <c r="C35" s="29"/>
      <c r="D35" s="29"/>
    </row>
    <row r="36" spans="1:4" ht="15">
      <c r="A36" s="29"/>
      <c r="B36" s="29"/>
      <c r="C36" s="29"/>
      <c r="D36" s="29"/>
    </row>
    <row r="37" spans="1:4" ht="15">
      <c r="A37" s="29"/>
      <c r="B37" s="29"/>
      <c r="C37" s="29"/>
      <c r="D37" s="29"/>
    </row>
    <row r="38" spans="1:4" ht="15">
      <c r="A38" s="29"/>
      <c r="B38" s="29"/>
      <c r="C38" s="29"/>
      <c r="D38" s="29"/>
    </row>
    <row r="39" spans="1:4" ht="15">
      <c r="A39" s="29"/>
      <c r="B39" s="29"/>
      <c r="C39" s="29"/>
      <c r="D39" s="29"/>
    </row>
    <row r="40" spans="1:4" ht="15">
      <c r="A40" s="29"/>
      <c r="B40" s="29"/>
      <c r="C40" s="29"/>
      <c r="D40" s="29"/>
    </row>
    <row r="41" spans="1:4" ht="15">
      <c r="A41" s="29"/>
      <c r="B41" s="29"/>
      <c r="C41" s="29"/>
      <c r="D41" s="29"/>
    </row>
    <row r="42" spans="1:4" ht="15">
      <c r="A42" s="29"/>
      <c r="B42" s="29"/>
      <c r="C42" s="29"/>
      <c r="D42" s="29"/>
    </row>
    <row r="43" spans="1:4" ht="15">
      <c r="A43" s="29"/>
      <c r="B43" s="29"/>
      <c r="C43" s="29"/>
      <c r="D43" s="29"/>
    </row>
    <row r="44" spans="1:4" ht="15">
      <c r="A44" s="29"/>
      <c r="B44" s="29"/>
      <c r="C44" s="29"/>
      <c r="D44" s="29"/>
    </row>
    <row r="45" spans="1:4" ht="15">
      <c r="A45" s="29"/>
      <c r="B45" s="29"/>
      <c r="C45" s="29"/>
      <c r="D45" s="29"/>
    </row>
    <row r="46" spans="1:4" ht="15">
      <c r="A46" s="29"/>
      <c r="B46" s="29"/>
      <c r="C46" s="29"/>
      <c r="D46" s="29"/>
    </row>
    <row r="47" spans="1:4" ht="15">
      <c r="A47" s="29"/>
      <c r="B47" s="29"/>
      <c r="C47" s="29"/>
      <c r="D47" s="29"/>
    </row>
    <row r="48" spans="1:4" ht="15">
      <c r="A48" s="29"/>
      <c r="B48" s="29"/>
      <c r="C48" s="29"/>
      <c r="D48" s="29"/>
    </row>
    <row r="49" spans="1:4" ht="15">
      <c r="A49" s="29"/>
      <c r="B49" s="29"/>
      <c r="C49" s="29"/>
      <c r="D49" s="29"/>
    </row>
    <row r="50" spans="1:4" ht="15">
      <c r="A50" s="29"/>
      <c r="B50" s="29"/>
      <c r="C50" s="29"/>
      <c r="D50" s="29"/>
    </row>
    <row r="51" spans="1:4" ht="15">
      <c r="A51" s="29"/>
      <c r="B51" s="29"/>
      <c r="C51" s="29"/>
      <c r="D51" s="29"/>
    </row>
    <row r="52" spans="1:4" ht="15">
      <c r="A52" s="29"/>
      <c r="B52" s="29"/>
      <c r="C52" s="29"/>
      <c r="D52" s="29"/>
    </row>
    <row r="53" spans="1:4" ht="15">
      <c r="A53" s="29"/>
      <c r="B53" s="29"/>
      <c r="C53" s="29"/>
      <c r="D53" s="29"/>
    </row>
    <row r="54" spans="1:4" ht="15">
      <c r="A54" s="29"/>
      <c r="B54" s="29"/>
      <c r="C54" s="29"/>
      <c r="D54" s="29"/>
    </row>
    <row r="55" spans="1:4" ht="15">
      <c r="A55" s="29"/>
      <c r="B55" s="29"/>
      <c r="C55" s="29"/>
      <c r="D55" s="29"/>
    </row>
    <row r="56" spans="1:4" ht="15">
      <c r="A56" s="29"/>
      <c r="B56" s="29"/>
      <c r="C56" s="29"/>
      <c r="D56" s="29"/>
    </row>
    <row r="57" spans="1:4" ht="15">
      <c r="A57" s="29"/>
      <c r="B57" s="29"/>
      <c r="C57" s="29"/>
      <c r="D57" s="29"/>
    </row>
    <row r="58" spans="1:4" ht="15">
      <c r="A58" s="29"/>
      <c r="B58" s="29"/>
      <c r="C58" s="29"/>
      <c r="D58" s="29"/>
    </row>
    <row r="59" spans="1:4" ht="15">
      <c r="A59" s="29"/>
      <c r="B59" s="29"/>
      <c r="C59" s="29"/>
      <c r="D59" s="29"/>
    </row>
    <row r="60" spans="1:4" ht="15">
      <c r="A60" s="29"/>
      <c r="B60" s="29"/>
      <c r="C60" s="29"/>
      <c r="D60" s="29"/>
    </row>
    <row r="61" spans="1:4" ht="15">
      <c r="A61" s="29"/>
      <c r="B61" s="29"/>
      <c r="C61" s="29"/>
      <c r="D61" s="29"/>
    </row>
    <row r="62" spans="1:4" ht="15">
      <c r="A62" s="29"/>
      <c r="B62" s="29"/>
      <c r="C62" s="29"/>
      <c r="D62" s="29"/>
    </row>
    <row r="63" spans="1:4" ht="15">
      <c r="A63" s="29"/>
      <c r="B63" s="29"/>
      <c r="C63" s="29"/>
      <c r="D63" s="29"/>
    </row>
    <row r="64" spans="1:4" ht="15">
      <c r="A64" s="29"/>
      <c r="B64" s="29"/>
      <c r="C64" s="29"/>
      <c r="D64" s="29"/>
    </row>
    <row r="65" spans="1:4" ht="15">
      <c r="A65" s="29"/>
      <c r="B65" s="29"/>
      <c r="C65" s="29"/>
      <c r="D65" s="29"/>
    </row>
    <row r="66" spans="1:4" ht="15">
      <c r="A66" s="29"/>
      <c r="B66" s="29"/>
      <c r="C66" s="29"/>
      <c r="D66" s="29"/>
    </row>
    <row r="67" spans="1:4" ht="15">
      <c r="A67" s="29"/>
      <c r="B67" s="29"/>
      <c r="C67" s="29"/>
      <c r="D67" s="29"/>
    </row>
    <row r="68" spans="1:4" ht="15">
      <c r="A68" s="29"/>
      <c r="B68" s="29"/>
      <c r="C68" s="29"/>
      <c r="D68" s="29"/>
    </row>
    <row r="69" spans="1:4" ht="15">
      <c r="A69" s="29"/>
      <c r="B69" s="29"/>
      <c r="C69" s="29"/>
      <c r="D69" s="29"/>
    </row>
    <row r="70" spans="1:4" ht="15">
      <c r="A70" s="29"/>
      <c r="B70" s="29"/>
      <c r="C70" s="29"/>
      <c r="D70" s="29"/>
    </row>
    <row r="71" spans="1:4" ht="15">
      <c r="A71" s="29"/>
      <c r="B71" s="29"/>
      <c r="C71" s="29"/>
      <c r="D71" s="29"/>
    </row>
    <row r="72" spans="1:4" ht="15">
      <c r="A72" s="29"/>
      <c r="B72" s="29"/>
      <c r="C72" s="29"/>
      <c r="D72" s="29"/>
    </row>
    <row r="73" spans="1:4" ht="15">
      <c r="A73" s="29"/>
      <c r="B73" s="29"/>
      <c r="C73" s="29"/>
      <c r="D73" s="29"/>
    </row>
    <row r="74" spans="1:4" ht="15">
      <c r="A74" s="29"/>
      <c r="B74" s="29"/>
      <c r="C74" s="29"/>
      <c r="D74" s="29"/>
    </row>
    <row r="75" spans="1:4" ht="15">
      <c r="A75" s="29"/>
      <c r="B75" s="29"/>
      <c r="C75" s="29"/>
      <c r="D75" s="29"/>
    </row>
    <row r="76" spans="1:4" ht="15">
      <c r="A76" s="29"/>
      <c r="B76" s="29"/>
      <c r="C76" s="29"/>
      <c r="D76" s="29"/>
    </row>
    <row r="77" spans="1:4" ht="15">
      <c r="A77" s="29"/>
      <c r="B77" s="29"/>
      <c r="C77" s="29"/>
      <c r="D77" s="29"/>
    </row>
    <row r="78" spans="1:4" ht="15">
      <c r="A78" s="29"/>
      <c r="B78" s="29"/>
      <c r="C78" s="29"/>
      <c r="D78" s="29"/>
    </row>
    <row r="79" spans="1:4" ht="15">
      <c r="A79" s="29"/>
      <c r="B79" s="29"/>
      <c r="C79" s="29"/>
      <c r="D79" s="29"/>
    </row>
    <row r="80" spans="1:4" ht="15">
      <c r="A80" s="29"/>
      <c r="B80" s="29"/>
      <c r="C80" s="29"/>
      <c r="D80" s="29"/>
    </row>
  </sheetData>
  <mergeCells count="2">
    <mergeCell ref="A32:C32"/>
    <mergeCell ref="A28:C28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4" sqref="D34:K34"/>
    </sheetView>
  </sheetViews>
  <sheetFormatPr defaultColWidth="9.00390625" defaultRowHeight="12.75"/>
  <cols>
    <col min="1" max="1" width="25.75390625" style="1" customWidth="1"/>
    <col min="2" max="2" width="22.625" style="1" customWidth="1"/>
    <col min="3" max="3" width="11.125" style="1" customWidth="1"/>
    <col min="4" max="4" width="16.00390625" style="1" customWidth="1"/>
    <col min="5" max="5" width="14.625" style="1" customWidth="1"/>
    <col min="6" max="6" width="13.25390625" style="1" customWidth="1"/>
    <col min="7" max="7" width="13.375" style="1" customWidth="1"/>
    <col min="8" max="8" width="9.875" style="1" customWidth="1"/>
    <col min="9" max="9" width="15.25390625" style="1" customWidth="1"/>
    <col min="10" max="10" width="15.625" style="1" customWidth="1"/>
    <col min="11" max="11" width="17.25390625" style="1" customWidth="1"/>
    <col min="12" max="16384" width="34.375" style="1" customWidth="1"/>
  </cols>
  <sheetData>
    <row r="1" spans="1:11" s="43" customFormat="1" ht="50.25" customHeight="1">
      <c r="A1" s="8" t="s">
        <v>271</v>
      </c>
      <c r="B1" s="8" t="s">
        <v>272</v>
      </c>
      <c r="C1" s="8" t="s">
        <v>273</v>
      </c>
      <c r="D1" s="3" t="s">
        <v>270</v>
      </c>
      <c r="E1" s="6" t="s">
        <v>274</v>
      </c>
      <c r="F1" s="6" t="s">
        <v>275</v>
      </c>
      <c r="G1" s="6" t="s">
        <v>276</v>
      </c>
      <c r="H1" s="6" t="s">
        <v>277</v>
      </c>
      <c r="I1" s="6" t="s">
        <v>278</v>
      </c>
      <c r="J1" s="6" t="s">
        <v>304</v>
      </c>
      <c r="K1" s="6" t="s">
        <v>256</v>
      </c>
    </row>
    <row r="2" spans="1:11" ht="15.75">
      <c r="A2" s="23" t="s">
        <v>0</v>
      </c>
      <c r="B2" s="23" t="s">
        <v>100</v>
      </c>
      <c r="C2" s="23" t="s">
        <v>221</v>
      </c>
      <c r="D2" s="20">
        <v>16713202</v>
      </c>
      <c r="E2" s="20">
        <v>6229521</v>
      </c>
      <c r="F2" s="20">
        <v>49700</v>
      </c>
      <c r="G2" s="20">
        <v>647356</v>
      </c>
      <c r="H2" s="20"/>
      <c r="I2" s="20">
        <v>775835</v>
      </c>
      <c r="J2" s="20"/>
      <c r="K2" s="32">
        <f>SUM(E2:J2)</f>
        <v>7702412</v>
      </c>
    </row>
    <row r="3" spans="1:11" ht="15.75">
      <c r="A3" s="23" t="s">
        <v>1</v>
      </c>
      <c r="B3" s="23" t="s">
        <v>101</v>
      </c>
      <c r="C3" s="23" t="s">
        <v>222</v>
      </c>
      <c r="D3" s="20">
        <f>38200000+38200000</f>
        <v>76400000</v>
      </c>
      <c r="E3" s="20"/>
      <c r="F3" s="20"/>
      <c r="G3" s="20">
        <v>6410431</v>
      </c>
      <c r="H3" s="20"/>
      <c r="I3" s="20">
        <v>3460696</v>
      </c>
      <c r="J3" s="20"/>
      <c r="K3" s="32">
        <f aca="true" t="shared" si="0" ref="K3:K33">SUM(E3:J3)</f>
        <v>9871127</v>
      </c>
    </row>
    <row r="4" spans="1:11" ht="15.75">
      <c r="A4" s="23" t="s">
        <v>2</v>
      </c>
      <c r="B4" s="23" t="s">
        <v>101</v>
      </c>
      <c r="C4" s="23" t="s">
        <v>223</v>
      </c>
      <c r="D4" s="20">
        <v>6200000</v>
      </c>
      <c r="E4" s="20">
        <v>18913002</v>
      </c>
      <c r="F4" s="20">
        <v>138946</v>
      </c>
      <c r="G4" s="20">
        <v>2342454</v>
      </c>
      <c r="H4" s="20"/>
      <c r="I4" s="20">
        <v>2186466</v>
      </c>
      <c r="J4" s="20"/>
      <c r="K4" s="32">
        <f t="shared" si="0"/>
        <v>23580868</v>
      </c>
    </row>
    <row r="5" spans="1:11" ht="15.75">
      <c r="A5" s="23" t="s">
        <v>2</v>
      </c>
      <c r="B5" s="23" t="s">
        <v>102</v>
      </c>
      <c r="C5" s="23" t="s">
        <v>224</v>
      </c>
      <c r="D5" s="20">
        <v>0</v>
      </c>
      <c r="E5" s="20"/>
      <c r="F5" s="20"/>
      <c r="G5" s="20">
        <v>621884</v>
      </c>
      <c r="H5" s="20"/>
      <c r="I5" s="20">
        <v>181898</v>
      </c>
      <c r="J5" s="20"/>
      <c r="K5" s="32">
        <f t="shared" si="0"/>
        <v>803782</v>
      </c>
    </row>
    <row r="6" spans="1:11" ht="15.75">
      <c r="A6" s="23" t="s">
        <v>2</v>
      </c>
      <c r="B6" s="23" t="s">
        <v>103</v>
      </c>
      <c r="C6" s="23" t="s">
        <v>225</v>
      </c>
      <c r="D6" s="20">
        <v>0</v>
      </c>
      <c r="E6" s="20"/>
      <c r="F6" s="20"/>
      <c r="G6" s="20">
        <v>499101</v>
      </c>
      <c r="H6" s="20"/>
      <c r="I6" s="20">
        <v>1379235</v>
      </c>
      <c r="J6" s="20"/>
      <c r="K6" s="32">
        <f t="shared" si="0"/>
        <v>1878336</v>
      </c>
    </row>
    <row r="7" spans="1:11" ht="15.75">
      <c r="A7" s="23" t="s">
        <v>4</v>
      </c>
      <c r="B7" s="23" t="s">
        <v>103</v>
      </c>
      <c r="C7" s="23" t="s">
        <v>227</v>
      </c>
      <c r="D7" s="20">
        <v>42830000</v>
      </c>
      <c r="E7" s="20">
        <v>8089069</v>
      </c>
      <c r="F7" s="20">
        <v>667215</v>
      </c>
      <c r="G7" s="20">
        <v>3396263</v>
      </c>
      <c r="H7" s="20"/>
      <c r="I7" s="20">
        <v>1833655</v>
      </c>
      <c r="J7" s="20">
        <v>43543</v>
      </c>
      <c r="K7" s="32">
        <f t="shared" si="0"/>
        <v>14029745</v>
      </c>
    </row>
    <row r="8" spans="1:11" ht="15.75">
      <c r="A8" s="23" t="s">
        <v>4</v>
      </c>
      <c r="B8" s="23" t="s">
        <v>101</v>
      </c>
      <c r="C8" s="23" t="s">
        <v>228</v>
      </c>
      <c r="D8" s="20">
        <v>36792614</v>
      </c>
      <c r="E8" s="20">
        <v>37164825</v>
      </c>
      <c r="F8" s="20">
        <v>539914</v>
      </c>
      <c r="G8" s="20">
        <v>1957925</v>
      </c>
      <c r="H8" s="20"/>
      <c r="I8" s="20">
        <v>749856</v>
      </c>
      <c r="J8" s="20"/>
      <c r="K8" s="32">
        <f t="shared" si="0"/>
        <v>40412520</v>
      </c>
    </row>
    <row r="9" spans="1:11" ht="15.75">
      <c r="A9" s="23" t="s">
        <v>4</v>
      </c>
      <c r="B9" s="23" t="s">
        <v>102</v>
      </c>
      <c r="C9" s="23" t="s">
        <v>229</v>
      </c>
      <c r="D9" s="20">
        <v>73000000</v>
      </c>
      <c r="E9" s="20">
        <v>71843257</v>
      </c>
      <c r="F9" s="20">
        <v>177700</v>
      </c>
      <c r="G9" s="20">
        <v>2966841</v>
      </c>
      <c r="H9" s="20"/>
      <c r="I9" s="20">
        <v>8863543</v>
      </c>
      <c r="J9" s="20"/>
      <c r="K9" s="32">
        <f t="shared" si="0"/>
        <v>83851341</v>
      </c>
    </row>
    <row r="10" spans="1:11" ht="15.75">
      <c r="A10" s="23" t="s">
        <v>64</v>
      </c>
      <c r="B10" s="23" t="s">
        <v>104</v>
      </c>
      <c r="C10" s="23" t="s">
        <v>226</v>
      </c>
      <c r="D10" s="20">
        <v>34600000</v>
      </c>
      <c r="E10" s="20">
        <v>37416187</v>
      </c>
      <c r="F10" s="20">
        <v>735645</v>
      </c>
      <c r="G10" s="20">
        <v>2272473</v>
      </c>
      <c r="H10" s="20"/>
      <c r="I10" s="20">
        <v>5311774</v>
      </c>
      <c r="J10" s="20"/>
      <c r="K10" s="32">
        <f t="shared" si="0"/>
        <v>45736079</v>
      </c>
    </row>
    <row r="11" spans="1:11" ht="15.75">
      <c r="A11" s="23" t="s">
        <v>65</v>
      </c>
      <c r="B11" s="23" t="s">
        <v>103</v>
      </c>
      <c r="C11" s="23" t="s">
        <v>230</v>
      </c>
      <c r="D11" s="20">
        <f>46000000+192000</f>
        <v>46192000</v>
      </c>
      <c r="E11" s="20">
        <v>44578063</v>
      </c>
      <c r="F11" s="20">
        <v>616930</v>
      </c>
      <c r="G11" s="20">
        <v>9579778</v>
      </c>
      <c r="H11" s="20"/>
      <c r="I11" s="20">
        <v>6994590</v>
      </c>
      <c r="J11" s="20"/>
      <c r="K11" s="32">
        <f t="shared" si="0"/>
        <v>61769361</v>
      </c>
    </row>
    <row r="12" spans="1:11" ht="15.75">
      <c r="A12" s="23" t="s">
        <v>66</v>
      </c>
      <c r="B12" s="23" t="s">
        <v>102</v>
      </c>
      <c r="C12" s="23" t="s">
        <v>231</v>
      </c>
      <c r="D12" s="35" t="s">
        <v>263</v>
      </c>
      <c r="E12" s="20">
        <v>3248757</v>
      </c>
      <c r="F12" s="20"/>
      <c r="G12" s="20">
        <v>1180772</v>
      </c>
      <c r="H12" s="20"/>
      <c r="I12" s="20">
        <v>1410541</v>
      </c>
      <c r="J12" s="20"/>
      <c r="K12" s="32">
        <f t="shared" si="0"/>
        <v>5840070</v>
      </c>
    </row>
    <row r="13" spans="1:11" ht="15.75">
      <c r="A13" s="23" t="s">
        <v>8</v>
      </c>
      <c r="B13" s="23" t="s">
        <v>101</v>
      </c>
      <c r="C13" s="23" t="s">
        <v>232</v>
      </c>
      <c r="D13" s="20">
        <v>0</v>
      </c>
      <c r="E13" s="20"/>
      <c r="F13" s="20"/>
      <c r="G13" s="20">
        <v>121440</v>
      </c>
      <c r="H13" s="20"/>
      <c r="I13" s="20">
        <v>681895</v>
      </c>
      <c r="J13" s="20"/>
      <c r="K13" s="32">
        <f t="shared" si="0"/>
        <v>803335</v>
      </c>
    </row>
    <row r="14" spans="1:11" ht="15.75">
      <c r="A14" s="23" t="s">
        <v>67</v>
      </c>
      <c r="B14" s="23" t="s">
        <v>104</v>
      </c>
      <c r="C14" s="28">
        <v>67009425</v>
      </c>
      <c r="D14" s="20">
        <v>32000000</v>
      </c>
      <c r="E14" s="20">
        <v>33933074</v>
      </c>
      <c r="F14" s="20">
        <v>292695</v>
      </c>
      <c r="G14" s="20">
        <v>12277014</v>
      </c>
      <c r="H14" s="20">
        <v>49500</v>
      </c>
      <c r="I14" s="20">
        <v>6381367</v>
      </c>
      <c r="J14" s="20">
        <v>3654</v>
      </c>
      <c r="K14" s="32">
        <f t="shared" si="0"/>
        <v>52937304</v>
      </c>
    </row>
    <row r="15" spans="1:11" ht="15.75">
      <c r="A15" s="48" t="s">
        <v>68</v>
      </c>
      <c r="B15" s="48" t="s">
        <v>104</v>
      </c>
      <c r="C15" s="48" t="s">
        <v>233</v>
      </c>
      <c r="D15" s="37">
        <v>20045000</v>
      </c>
      <c r="E15" s="37">
        <v>29247783</v>
      </c>
      <c r="F15" s="37">
        <v>363005</v>
      </c>
      <c r="G15" s="37">
        <v>9285055</v>
      </c>
      <c r="H15" s="37"/>
      <c r="I15" s="20">
        <v>2729790</v>
      </c>
      <c r="J15" s="20"/>
      <c r="K15" s="32">
        <f t="shared" si="0"/>
        <v>41625633</v>
      </c>
    </row>
    <row r="16" spans="1:11" ht="15.75">
      <c r="A16" s="23" t="s">
        <v>69</v>
      </c>
      <c r="B16" s="23" t="s">
        <v>101</v>
      </c>
      <c r="C16" s="23" t="s">
        <v>234</v>
      </c>
      <c r="D16" s="20">
        <v>150200000</v>
      </c>
      <c r="E16" s="20">
        <v>29123589</v>
      </c>
      <c r="F16" s="20">
        <v>1027812</v>
      </c>
      <c r="G16" s="20">
        <v>16057935</v>
      </c>
      <c r="H16" s="20">
        <v>479650</v>
      </c>
      <c r="I16" s="20">
        <v>5946475</v>
      </c>
      <c r="J16" s="20"/>
      <c r="K16" s="32">
        <f t="shared" si="0"/>
        <v>52635461</v>
      </c>
    </row>
    <row r="17" spans="1:11" ht="15.75">
      <c r="A17" s="23" t="s">
        <v>29</v>
      </c>
      <c r="B17" s="23" t="s">
        <v>102</v>
      </c>
      <c r="C17" s="23" t="s">
        <v>235</v>
      </c>
      <c r="D17" s="20">
        <v>54300000</v>
      </c>
      <c r="E17" s="20">
        <v>12524414</v>
      </c>
      <c r="F17" s="20">
        <v>617000</v>
      </c>
      <c r="G17" s="20">
        <v>7034135</v>
      </c>
      <c r="H17" s="20"/>
      <c r="I17" s="20">
        <v>1546335</v>
      </c>
      <c r="J17" s="20"/>
      <c r="K17" s="32">
        <f t="shared" si="0"/>
        <v>21721884</v>
      </c>
    </row>
    <row r="18" spans="1:11" ht="15.75">
      <c r="A18" s="23" t="s">
        <v>29</v>
      </c>
      <c r="B18" s="23" t="s">
        <v>103</v>
      </c>
      <c r="C18" s="23" t="s">
        <v>236</v>
      </c>
      <c r="D18" s="20">
        <f>166650000+46830000</f>
        <v>213480000</v>
      </c>
      <c r="E18" s="20">
        <v>28675349</v>
      </c>
      <c r="F18" s="20">
        <v>1003057</v>
      </c>
      <c r="G18" s="20">
        <v>15949350</v>
      </c>
      <c r="H18" s="20"/>
      <c r="I18" s="20">
        <v>3743497</v>
      </c>
      <c r="J18" s="20"/>
      <c r="K18" s="32">
        <f t="shared" si="0"/>
        <v>49371253</v>
      </c>
    </row>
    <row r="19" spans="1:11" ht="15.75">
      <c r="A19" s="23" t="s">
        <v>70</v>
      </c>
      <c r="B19" s="23" t="s">
        <v>105</v>
      </c>
      <c r="C19" s="23" t="s">
        <v>237</v>
      </c>
      <c r="D19" s="20">
        <v>0</v>
      </c>
      <c r="E19" s="20"/>
      <c r="F19" s="20"/>
      <c r="G19" s="20">
        <v>502654</v>
      </c>
      <c r="H19" s="20"/>
      <c r="I19" s="20">
        <v>1113840</v>
      </c>
      <c r="J19" s="20">
        <v>10483</v>
      </c>
      <c r="K19" s="32">
        <f t="shared" si="0"/>
        <v>1626977</v>
      </c>
    </row>
    <row r="20" spans="1:11" ht="15.75">
      <c r="A20" s="23" t="s">
        <v>30</v>
      </c>
      <c r="B20" s="23" t="s">
        <v>104</v>
      </c>
      <c r="C20" s="23" t="s">
        <v>238</v>
      </c>
      <c r="D20" s="20">
        <v>0</v>
      </c>
      <c r="E20" s="20"/>
      <c r="F20" s="20"/>
      <c r="G20" s="20">
        <v>121598</v>
      </c>
      <c r="H20" s="20"/>
      <c r="I20" s="20">
        <v>652874</v>
      </c>
      <c r="J20" s="20"/>
      <c r="K20" s="32">
        <f t="shared" si="0"/>
        <v>774472</v>
      </c>
    </row>
    <row r="21" spans="1:11" ht="15.75">
      <c r="A21" s="23" t="s">
        <v>71</v>
      </c>
      <c r="B21" s="23" t="s">
        <v>106</v>
      </c>
      <c r="C21" s="23" t="s">
        <v>239</v>
      </c>
      <c r="D21" s="20">
        <v>0</v>
      </c>
      <c r="E21" s="20"/>
      <c r="F21" s="20"/>
      <c r="G21" s="20">
        <v>57014</v>
      </c>
      <c r="H21" s="20"/>
      <c r="I21" s="20">
        <v>423124</v>
      </c>
      <c r="J21" s="20"/>
      <c r="K21" s="32">
        <f t="shared" si="0"/>
        <v>480138</v>
      </c>
    </row>
    <row r="22" spans="1:11" ht="15.75">
      <c r="A22" s="23" t="s">
        <v>262</v>
      </c>
      <c r="B22" s="23" t="s">
        <v>102</v>
      </c>
      <c r="C22" s="23" t="s">
        <v>240</v>
      </c>
      <c r="D22" s="20">
        <f>7310200+69870000</f>
        <v>77180200</v>
      </c>
      <c r="E22" s="20">
        <v>30283775</v>
      </c>
      <c r="F22" s="20">
        <v>65684</v>
      </c>
      <c r="G22" s="20">
        <v>6155791</v>
      </c>
      <c r="H22" s="20"/>
      <c r="I22" s="20">
        <v>3778519</v>
      </c>
      <c r="J22" s="20"/>
      <c r="K22" s="32">
        <f t="shared" si="0"/>
        <v>40283769</v>
      </c>
    </row>
    <row r="23" spans="1:11" ht="15.75">
      <c r="A23" s="23" t="s">
        <v>17</v>
      </c>
      <c r="B23" s="23" t="s">
        <v>101</v>
      </c>
      <c r="C23" s="23" t="s">
        <v>241</v>
      </c>
      <c r="D23" s="20">
        <v>7000000</v>
      </c>
      <c r="E23" s="20">
        <v>3602731</v>
      </c>
      <c r="F23" s="20">
        <v>698830</v>
      </c>
      <c r="G23" s="20">
        <v>808255</v>
      </c>
      <c r="H23" s="20"/>
      <c r="I23" s="20">
        <v>4650659</v>
      </c>
      <c r="J23" s="20"/>
      <c r="K23" s="32">
        <f t="shared" si="0"/>
        <v>9760475</v>
      </c>
    </row>
    <row r="24" spans="1:11" ht="15.75">
      <c r="A24" s="23" t="s">
        <v>18</v>
      </c>
      <c r="B24" s="23" t="s">
        <v>102</v>
      </c>
      <c r="C24" s="23" t="s">
        <v>242</v>
      </c>
      <c r="D24" s="20">
        <v>0</v>
      </c>
      <c r="E24" s="20">
        <v>6873100</v>
      </c>
      <c r="F24" s="20">
        <v>1176160</v>
      </c>
      <c r="G24" s="20">
        <v>5991347</v>
      </c>
      <c r="H24" s="20"/>
      <c r="I24" s="20">
        <v>95035</v>
      </c>
      <c r="J24" s="20"/>
      <c r="K24" s="32">
        <f t="shared" si="0"/>
        <v>14135642</v>
      </c>
    </row>
    <row r="25" spans="1:11" ht="15.75">
      <c r="A25" s="23" t="s">
        <v>72</v>
      </c>
      <c r="B25" s="23" t="s">
        <v>101</v>
      </c>
      <c r="C25" s="23" t="s">
        <v>243</v>
      </c>
      <c r="D25" s="20">
        <v>0</v>
      </c>
      <c r="E25" s="20">
        <v>36551484</v>
      </c>
      <c r="F25" s="20">
        <v>1932505</v>
      </c>
      <c r="G25" s="20">
        <v>13122206</v>
      </c>
      <c r="H25" s="20">
        <v>47100</v>
      </c>
      <c r="I25" s="20">
        <v>6311711</v>
      </c>
      <c r="J25" s="20">
        <v>274545</v>
      </c>
      <c r="K25" s="32">
        <f t="shared" si="0"/>
        <v>58239551</v>
      </c>
    </row>
    <row r="26" spans="1:11" ht="15.75">
      <c r="A26" s="23" t="s">
        <v>20</v>
      </c>
      <c r="B26" s="23" t="s">
        <v>102</v>
      </c>
      <c r="C26" s="23" t="s">
        <v>244</v>
      </c>
      <c r="D26" s="20">
        <v>0</v>
      </c>
      <c r="E26" s="20"/>
      <c r="F26" s="20"/>
      <c r="G26" s="20">
        <v>657561</v>
      </c>
      <c r="H26" s="20"/>
      <c r="I26" s="20">
        <v>1776775</v>
      </c>
      <c r="J26" s="20"/>
      <c r="K26" s="32">
        <f t="shared" si="0"/>
        <v>2434336</v>
      </c>
    </row>
    <row r="27" spans="1:11" ht="15.75">
      <c r="A27" s="23" t="s">
        <v>20</v>
      </c>
      <c r="B27" s="23" t="s">
        <v>106</v>
      </c>
      <c r="C27" s="23" t="s">
        <v>245</v>
      </c>
      <c r="D27" s="20">
        <v>0</v>
      </c>
      <c r="E27" s="20"/>
      <c r="F27" s="20"/>
      <c r="G27" s="20">
        <v>398556</v>
      </c>
      <c r="H27" s="20"/>
      <c r="I27" s="20">
        <v>530135</v>
      </c>
      <c r="J27" s="20"/>
      <c r="K27" s="32">
        <f t="shared" si="0"/>
        <v>928691</v>
      </c>
    </row>
    <row r="28" spans="1:11" ht="15.75">
      <c r="A28" s="23" t="s">
        <v>20</v>
      </c>
      <c r="B28" s="23" t="s">
        <v>103</v>
      </c>
      <c r="C28" s="23" t="s">
        <v>246</v>
      </c>
      <c r="D28" s="20">
        <f>34900000+3500000+2700000</f>
        <v>41100000</v>
      </c>
      <c r="E28" s="20">
        <v>22995212</v>
      </c>
      <c r="F28" s="20">
        <v>24048</v>
      </c>
      <c r="G28" s="20">
        <v>1321434</v>
      </c>
      <c r="H28" s="20"/>
      <c r="I28" s="20">
        <v>1506182</v>
      </c>
      <c r="J28" s="20"/>
      <c r="K28" s="32">
        <f t="shared" si="0"/>
        <v>25846876</v>
      </c>
    </row>
    <row r="29" spans="1:11" ht="15.75">
      <c r="A29" s="23" t="s">
        <v>73</v>
      </c>
      <c r="B29" s="23" t="s">
        <v>101</v>
      </c>
      <c r="C29" s="23" t="s">
        <v>247</v>
      </c>
      <c r="D29" s="20">
        <v>0</v>
      </c>
      <c r="E29" s="20"/>
      <c r="F29" s="20"/>
      <c r="G29" s="20">
        <v>603171</v>
      </c>
      <c r="H29" s="20"/>
      <c r="I29" s="20">
        <v>1440949</v>
      </c>
      <c r="J29" s="20"/>
      <c r="K29" s="32">
        <f t="shared" si="0"/>
        <v>2044120</v>
      </c>
    </row>
    <row r="30" spans="1:11" ht="15.75">
      <c r="A30" s="23" t="s">
        <v>74</v>
      </c>
      <c r="B30" s="23" t="s">
        <v>104</v>
      </c>
      <c r="C30" s="23" t="s">
        <v>248</v>
      </c>
      <c r="D30" s="20">
        <v>12200000</v>
      </c>
      <c r="E30" s="20">
        <v>4735246</v>
      </c>
      <c r="F30" s="20">
        <v>52473</v>
      </c>
      <c r="G30" s="20">
        <v>250241</v>
      </c>
      <c r="H30" s="20"/>
      <c r="I30" s="20">
        <v>1507870</v>
      </c>
      <c r="J30" s="20"/>
      <c r="K30" s="32">
        <f t="shared" si="0"/>
        <v>6545830</v>
      </c>
    </row>
    <row r="31" spans="1:11" ht="15.75">
      <c r="A31" s="23" t="s">
        <v>22</v>
      </c>
      <c r="B31" s="23" t="s">
        <v>102</v>
      </c>
      <c r="C31" s="23" t="s">
        <v>249</v>
      </c>
      <c r="D31" s="20">
        <v>0</v>
      </c>
      <c r="E31" s="20"/>
      <c r="F31" s="20"/>
      <c r="G31" s="20">
        <v>292267</v>
      </c>
      <c r="H31" s="20"/>
      <c r="I31" s="20">
        <v>608126</v>
      </c>
      <c r="J31" s="20"/>
      <c r="K31" s="32">
        <f t="shared" si="0"/>
        <v>900393</v>
      </c>
    </row>
    <row r="32" spans="1:11" ht="15.75">
      <c r="A32" s="23" t="s">
        <v>22</v>
      </c>
      <c r="B32" s="23" t="s">
        <v>106</v>
      </c>
      <c r="C32" s="23" t="s">
        <v>250</v>
      </c>
      <c r="D32" s="20">
        <v>0</v>
      </c>
      <c r="E32" s="20"/>
      <c r="F32" s="20"/>
      <c r="G32" s="20"/>
      <c r="H32" s="20"/>
      <c r="I32" s="20">
        <v>670680</v>
      </c>
      <c r="J32" s="20"/>
      <c r="K32" s="32">
        <f t="shared" si="0"/>
        <v>670680</v>
      </c>
    </row>
    <row r="33" spans="1:11" ht="15.75">
      <c r="A33" s="23" t="s">
        <v>75</v>
      </c>
      <c r="B33" s="23" t="s">
        <v>103</v>
      </c>
      <c r="C33" s="23" t="s">
        <v>251</v>
      </c>
      <c r="D33" s="20">
        <v>0</v>
      </c>
      <c r="E33" s="20"/>
      <c r="F33" s="20"/>
      <c r="G33" s="20">
        <v>275999</v>
      </c>
      <c r="H33" s="20"/>
      <c r="I33" s="20">
        <v>1307900</v>
      </c>
      <c r="J33" s="20">
        <v>8049</v>
      </c>
      <c r="K33" s="32">
        <f t="shared" si="0"/>
        <v>1591948</v>
      </c>
    </row>
    <row r="34" spans="1:11" s="19" customFormat="1" ht="15.75">
      <c r="A34" s="105" t="s">
        <v>311</v>
      </c>
      <c r="B34" s="105"/>
      <c r="C34" s="112"/>
      <c r="D34" s="32">
        <f>SUM(D2:D33)</f>
        <v>940233016</v>
      </c>
      <c r="E34" s="32">
        <f>SUM(E2:E33)</f>
        <v>466028438</v>
      </c>
      <c r="F34" s="32">
        <f aca="true" t="shared" si="1" ref="F34:K34">SUM(F2:F33)</f>
        <v>10179319</v>
      </c>
      <c r="G34" s="32">
        <f t="shared" si="1"/>
        <v>123158301</v>
      </c>
      <c r="H34" s="32">
        <f t="shared" si="1"/>
        <v>576250</v>
      </c>
      <c r="I34" s="32">
        <f t="shared" si="1"/>
        <v>80551827</v>
      </c>
      <c r="J34" s="32">
        <f t="shared" si="1"/>
        <v>340274</v>
      </c>
      <c r="K34" s="32">
        <f t="shared" si="1"/>
        <v>680834409</v>
      </c>
    </row>
    <row r="35" spans="1:11" ht="15">
      <c r="A35" s="62"/>
      <c r="B35" s="44"/>
      <c r="C35" s="44"/>
      <c r="D35" s="44"/>
      <c r="E35" s="38"/>
      <c r="F35" s="38"/>
      <c r="G35" s="38"/>
      <c r="H35" s="38"/>
      <c r="I35" s="38"/>
      <c r="J35" s="38"/>
      <c r="K35" s="63"/>
    </row>
    <row r="36" spans="1:11" s="19" customFormat="1" ht="15.75">
      <c r="A36" s="39" t="s">
        <v>264</v>
      </c>
      <c r="B36" s="39" t="s">
        <v>101</v>
      </c>
      <c r="C36" s="24" t="s">
        <v>268</v>
      </c>
      <c r="D36" s="32">
        <v>26108700</v>
      </c>
      <c r="E36" s="32">
        <v>1060629560</v>
      </c>
      <c r="F36" s="32">
        <v>213667334</v>
      </c>
      <c r="G36" s="32">
        <v>117991669</v>
      </c>
      <c r="H36" s="32">
        <v>0</v>
      </c>
      <c r="I36" s="32">
        <v>4353057</v>
      </c>
      <c r="J36" s="32">
        <v>0</v>
      </c>
      <c r="K36" s="32">
        <f>SUM(E36:J36)</f>
        <v>1396641620</v>
      </c>
    </row>
    <row r="37" spans="1:11" ht="15">
      <c r="A37" s="62"/>
      <c r="B37" s="44"/>
      <c r="C37" s="44"/>
      <c r="D37" s="44"/>
      <c r="E37" s="38"/>
      <c r="F37" s="38"/>
      <c r="G37" s="38"/>
      <c r="H37" s="38"/>
      <c r="I37" s="38"/>
      <c r="J37" s="38"/>
      <c r="K37" s="63"/>
    </row>
    <row r="38" spans="1:11" s="19" customFormat="1" ht="15.75">
      <c r="A38" s="39" t="s">
        <v>260</v>
      </c>
      <c r="B38" s="39" t="s">
        <v>104</v>
      </c>
      <c r="C38" s="28">
        <v>167959</v>
      </c>
      <c r="D38" s="32">
        <v>99500000</v>
      </c>
      <c r="E38" s="32">
        <v>90296274</v>
      </c>
      <c r="F38" s="32">
        <v>2137552</v>
      </c>
      <c r="G38" s="32">
        <v>1927025</v>
      </c>
      <c r="H38" s="32">
        <v>0</v>
      </c>
      <c r="I38" s="32">
        <v>707380</v>
      </c>
      <c r="J38" s="32">
        <v>0</v>
      </c>
      <c r="K38" s="32">
        <f>SUM(E38:J38)</f>
        <v>95068231</v>
      </c>
    </row>
    <row r="39" spans="5:11" ht="15">
      <c r="E39" s="7"/>
      <c r="F39" s="7"/>
      <c r="G39" s="7"/>
      <c r="H39" s="7"/>
      <c r="I39" s="7"/>
      <c r="J39" s="7"/>
      <c r="K39" s="7"/>
    </row>
    <row r="40" spans="1:14" s="40" customFormat="1" ht="15">
      <c r="A40" s="109" t="s">
        <v>312</v>
      </c>
      <c r="B40" s="110"/>
      <c r="C40" s="111"/>
      <c r="D40" s="32">
        <f>D34+D36+D38</f>
        <v>1065841716</v>
      </c>
      <c r="E40" s="32">
        <f aca="true" t="shared" si="2" ref="E40:K40">E34+E36+E38</f>
        <v>1616954272</v>
      </c>
      <c r="F40" s="32">
        <f t="shared" si="2"/>
        <v>225984205</v>
      </c>
      <c r="G40" s="32">
        <f t="shared" si="2"/>
        <v>243076995</v>
      </c>
      <c r="H40" s="32">
        <f t="shared" si="2"/>
        <v>576250</v>
      </c>
      <c r="I40" s="32">
        <f t="shared" si="2"/>
        <v>85612264</v>
      </c>
      <c r="J40" s="32">
        <f t="shared" si="2"/>
        <v>340274</v>
      </c>
      <c r="K40" s="32">
        <f t="shared" si="2"/>
        <v>2172544260</v>
      </c>
      <c r="L40" s="53"/>
      <c r="M40" s="53"/>
      <c r="N40" s="53"/>
    </row>
  </sheetData>
  <mergeCells count="2">
    <mergeCell ref="A40:C40"/>
    <mergeCell ref="A34:C34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" sqref="B11"/>
    </sheetView>
  </sheetViews>
  <sheetFormatPr defaultColWidth="9.00390625" defaultRowHeight="12.75"/>
  <cols>
    <col min="1" max="1" width="30.125" style="29" customWidth="1"/>
    <col min="2" max="2" width="23.00390625" style="29" customWidth="1"/>
    <col min="3" max="3" width="11.75390625" style="29" customWidth="1"/>
    <col min="4" max="4" width="17.625" style="29" customWidth="1"/>
    <col min="5" max="5" width="12.125" style="56" customWidth="1"/>
    <col min="6" max="6" width="13.625" style="29" customWidth="1"/>
    <col min="7" max="7" width="13.375" style="29" customWidth="1"/>
    <col min="8" max="8" width="10.625" style="29" customWidth="1"/>
    <col min="9" max="9" width="11.75390625" style="29" customWidth="1"/>
    <col min="10" max="10" width="9.125" style="29" customWidth="1"/>
    <col min="11" max="11" width="15.125" style="29" customWidth="1"/>
    <col min="12" max="12" width="14.125" style="29" bestFit="1" customWidth="1"/>
    <col min="13" max="16384" width="9.125" style="29" customWidth="1"/>
  </cols>
  <sheetData>
    <row r="1" spans="1:11" s="43" customFormat="1" ht="51">
      <c r="A1" s="8" t="s">
        <v>271</v>
      </c>
      <c r="B1" s="8" t="s">
        <v>272</v>
      </c>
      <c r="C1" s="8" t="s">
        <v>273</v>
      </c>
      <c r="D1" s="6" t="s">
        <v>270</v>
      </c>
      <c r="E1" s="6" t="s">
        <v>274</v>
      </c>
      <c r="F1" s="6" t="s">
        <v>275</v>
      </c>
      <c r="G1" s="6" t="s">
        <v>276</v>
      </c>
      <c r="H1" s="47" t="s">
        <v>277</v>
      </c>
      <c r="I1" s="6" t="s">
        <v>278</v>
      </c>
      <c r="J1" s="6" t="s">
        <v>307</v>
      </c>
      <c r="K1" s="6" t="s">
        <v>256</v>
      </c>
    </row>
    <row r="2" spans="1:11" ht="15">
      <c r="A2" s="23" t="s">
        <v>0</v>
      </c>
      <c r="B2" s="23" t="s">
        <v>92</v>
      </c>
      <c r="C2" s="23" t="s">
        <v>192</v>
      </c>
      <c r="D2" s="20">
        <v>3400000</v>
      </c>
      <c r="E2" s="35">
        <v>7575036</v>
      </c>
      <c r="F2" s="20">
        <v>351608</v>
      </c>
      <c r="G2" s="20">
        <v>1071071</v>
      </c>
      <c r="H2" s="21"/>
      <c r="I2" s="20">
        <v>2654464</v>
      </c>
      <c r="J2" s="20">
        <v>36569</v>
      </c>
      <c r="K2" s="32">
        <f>SUM(E2:J2)</f>
        <v>11688748</v>
      </c>
    </row>
    <row r="3" spans="1:11" ht="15">
      <c r="A3" s="23" t="s">
        <v>0</v>
      </c>
      <c r="B3" s="23" t="s">
        <v>93</v>
      </c>
      <c r="C3" s="23" t="s">
        <v>193</v>
      </c>
      <c r="D3" s="20">
        <v>37100000</v>
      </c>
      <c r="E3" s="35">
        <v>9372050</v>
      </c>
      <c r="F3" s="20">
        <v>87170</v>
      </c>
      <c r="G3" s="20">
        <v>1297683</v>
      </c>
      <c r="H3" s="21"/>
      <c r="I3" s="20">
        <v>3519844</v>
      </c>
      <c r="J3" s="20">
        <v>33154</v>
      </c>
      <c r="K3" s="32">
        <f aca="true" t="shared" si="0" ref="K3:K36">SUM(E3:J3)</f>
        <v>14309901</v>
      </c>
    </row>
    <row r="4" spans="1:11" ht="15">
      <c r="A4" s="23" t="s">
        <v>1</v>
      </c>
      <c r="B4" s="23" t="s">
        <v>94</v>
      </c>
      <c r="C4" s="23" t="s">
        <v>194</v>
      </c>
      <c r="D4" s="20">
        <v>30490000</v>
      </c>
      <c r="E4" s="35">
        <v>9710276</v>
      </c>
      <c r="F4" s="20">
        <v>487168</v>
      </c>
      <c r="G4" s="20">
        <v>4714551</v>
      </c>
      <c r="H4" s="21"/>
      <c r="I4" s="20">
        <v>3694166</v>
      </c>
      <c r="J4" s="20"/>
      <c r="K4" s="32">
        <f t="shared" si="0"/>
        <v>18606161</v>
      </c>
    </row>
    <row r="5" spans="1:11" ht="15">
      <c r="A5" s="23" t="s">
        <v>2</v>
      </c>
      <c r="B5" s="23" t="s">
        <v>92</v>
      </c>
      <c r="C5" s="23" t="s">
        <v>195</v>
      </c>
      <c r="D5" s="20">
        <v>0</v>
      </c>
      <c r="E5" s="35"/>
      <c r="F5" s="20"/>
      <c r="G5" s="20">
        <v>63320</v>
      </c>
      <c r="H5" s="21"/>
      <c r="I5" s="20">
        <v>236550</v>
      </c>
      <c r="J5" s="20"/>
      <c r="K5" s="32">
        <f t="shared" si="0"/>
        <v>299870</v>
      </c>
    </row>
    <row r="6" spans="1:11" ht="15">
      <c r="A6" s="23" t="s">
        <v>2</v>
      </c>
      <c r="B6" s="23" t="s">
        <v>94</v>
      </c>
      <c r="C6" s="23" t="s">
        <v>196</v>
      </c>
      <c r="D6" s="20">
        <v>49730000</v>
      </c>
      <c r="E6" s="35">
        <v>12789887</v>
      </c>
      <c r="F6" s="20">
        <v>747484</v>
      </c>
      <c r="G6" s="20">
        <v>1727340</v>
      </c>
      <c r="H6" s="21"/>
      <c r="I6" s="20">
        <v>1671098</v>
      </c>
      <c r="J6" s="20"/>
      <c r="K6" s="32">
        <f t="shared" si="0"/>
        <v>16935809</v>
      </c>
    </row>
    <row r="7" spans="1:11" ht="15">
      <c r="A7" s="23" t="s">
        <v>4</v>
      </c>
      <c r="B7" s="23" t="s">
        <v>95</v>
      </c>
      <c r="C7" s="23" t="s">
        <v>198</v>
      </c>
      <c r="D7" s="20">
        <v>50000000</v>
      </c>
      <c r="E7" s="35">
        <v>46485770</v>
      </c>
      <c r="F7" s="20">
        <v>45050</v>
      </c>
      <c r="G7" s="20">
        <v>1060150</v>
      </c>
      <c r="H7" s="21"/>
      <c r="I7" s="20">
        <v>4512078</v>
      </c>
      <c r="J7" s="20">
        <v>25006</v>
      </c>
      <c r="K7" s="32">
        <f t="shared" si="0"/>
        <v>52128054</v>
      </c>
    </row>
    <row r="8" spans="1:11" ht="15">
      <c r="A8" s="23" t="s">
        <v>4</v>
      </c>
      <c r="B8" s="23" t="s">
        <v>94</v>
      </c>
      <c r="C8" s="23" t="s">
        <v>199</v>
      </c>
      <c r="D8" s="20">
        <v>119000000</v>
      </c>
      <c r="E8" s="35">
        <v>15950225</v>
      </c>
      <c r="F8" s="20">
        <v>291478</v>
      </c>
      <c r="G8" s="20">
        <v>1827702</v>
      </c>
      <c r="H8" s="21">
        <v>108494</v>
      </c>
      <c r="I8" s="20">
        <v>1966258</v>
      </c>
      <c r="J8" s="20"/>
      <c r="K8" s="32">
        <f t="shared" si="0"/>
        <v>20144157</v>
      </c>
    </row>
    <row r="9" spans="1:11" ht="15">
      <c r="A9" s="23" t="s">
        <v>53</v>
      </c>
      <c r="B9" s="23" t="s">
        <v>92</v>
      </c>
      <c r="C9" s="23" t="s">
        <v>197</v>
      </c>
      <c r="D9" s="20">
        <f>36000000+1800000</f>
        <v>37800000</v>
      </c>
      <c r="E9" s="35">
        <v>31852780</v>
      </c>
      <c r="F9" s="20">
        <v>293932</v>
      </c>
      <c r="G9" s="20">
        <v>2354165</v>
      </c>
      <c r="H9" s="21"/>
      <c r="I9" s="20">
        <v>1849453</v>
      </c>
      <c r="J9" s="20"/>
      <c r="K9" s="32">
        <f t="shared" si="0"/>
        <v>36350330</v>
      </c>
    </row>
    <row r="10" spans="1:12" ht="15">
      <c r="A10" s="23" t="s">
        <v>54</v>
      </c>
      <c r="B10" s="23" t="s">
        <v>96</v>
      </c>
      <c r="C10" s="23" t="s">
        <v>200</v>
      </c>
      <c r="D10" s="20">
        <v>0</v>
      </c>
      <c r="E10" s="35"/>
      <c r="F10" s="20"/>
      <c r="G10" s="20"/>
      <c r="H10" s="21"/>
      <c r="I10" s="20">
        <v>14884</v>
      </c>
      <c r="J10" s="20"/>
      <c r="K10" s="32">
        <f t="shared" si="0"/>
        <v>14884</v>
      </c>
      <c r="L10" s="41"/>
    </row>
    <row r="11" spans="1:12" ht="15">
      <c r="A11" s="23" t="s">
        <v>7</v>
      </c>
      <c r="B11" s="23" t="s">
        <v>94</v>
      </c>
      <c r="C11" s="23" t="s">
        <v>201</v>
      </c>
      <c r="D11" s="20">
        <v>20000</v>
      </c>
      <c r="E11" s="35">
        <v>32646622</v>
      </c>
      <c r="F11" s="20">
        <v>664930</v>
      </c>
      <c r="G11" s="20">
        <v>3274602</v>
      </c>
      <c r="H11" s="21"/>
      <c r="I11" s="20">
        <v>2839167</v>
      </c>
      <c r="J11" s="20">
        <v>228354</v>
      </c>
      <c r="K11" s="32">
        <f t="shared" si="0"/>
        <v>39653675</v>
      </c>
      <c r="L11" s="41"/>
    </row>
    <row r="12" spans="1:12" ht="15">
      <c r="A12" s="23" t="s">
        <v>55</v>
      </c>
      <c r="B12" s="23" t="s">
        <v>97</v>
      </c>
      <c r="C12" s="23" t="s">
        <v>202</v>
      </c>
      <c r="D12" s="20">
        <f>34000000+18800000+11100000+3000000+3000000+2700000</f>
        <v>72600000</v>
      </c>
      <c r="E12" s="35">
        <v>14831466</v>
      </c>
      <c r="F12" s="20">
        <v>255589</v>
      </c>
      <c r="G12" s="20">
        <v>3542646</v>
      </c>
      <c r="H12" s="21"/>
      <c r="I12" s="20">
        <v>1886899</v>
      </c>
      <c r="J12" s="20"/>
      <c r="K12" s="32">
        <f t="shared" si="0"/>
        <v>20516600</v>
      </c>
      <c r="L12" s="41"/>
    </row>
    <row r="13" spans="1:12" ht="15">
      <c r="A13" s="23" t="s">
        <v>56</v>
      </c>
      <c r="B13" s="23" t="s">
        <v>94</v>
      </c>
      <c r="C13" s="23" t="s">
        <v>203</v>
      </c>
      <c r="D13" s="20">
        <v>0</v>
      </c>
      <c r="E13" s="35"/>
      <c r="F13" s="20"/>
      <c r="G13" s="20">
        <v>183917</v>
      </c>
      <c r="H13" s="21"/>
      <c r="I13" s="20">
        <v>409707</v>
      </c>
      <c r="J13" s="20"/>
      <c r="K13" s="32">
        <f t="shared" si="0"/>
        <v>593624</v>
      </c>
      <c r="L13" s="41"/>
    </row>
    <row r="14" spans="1:12" ht="15">
      <c r="A14" s="23" t="s">
        <v>57</v>
      </c>
      <c r="B14" s="23" t="s">
        <v>97</v>
      </c>
      <c r="C14" s="23" t="s">
        <v>204</v>
      </c>
      <c r="D14" s="20">
        <v>0</v>
      </c>
      <c r="E14" s="35"/>
      <c r="F14" s="20"/>
      <c r="G14" s="20"/>
      <c r="H14" s="21"/>
      <c r="I14" s="20">
        <v>249459</v>
      </c>
      <c r="J14" s="20"/>
      <c r="K14" s="32">
        <f t="shared" si="0"/>
        <v>249459</v>
      </c>
      <c r="L14" s="41"/>
    </row>
    <row r="15" spans="1:12" ht="15">
      <c r="A15" s="23" t="s">
        <v>58</v>
      </c>
      <c r="B15" s="23" t="s">
        <v>92</v>
      </c>
      <c r="C15" s="23" t="s">
        <v>205</v>
      </c>
      <c r="D15" s="20">
        <v>131600000</v>
      </c>
      <c r="E15" s="35">
        <v>28013648</v>
      </c>
      <c r="F15" s="20">
        <v>1088477</v>
      </c>
      <c r="G15" s="20">
        <v>2910825</v>
      </c>
      <c r="H15" s="21"/>
      <c r="I15" s="20">
        <v>6347970</v>
      </c>
      <c r="J15" s="20">
        <v>71077</v>
      </c>
      <c r="K15" s="32">
        <f t="shared" si="0"/>
        <v>38431997</v>
      </c>
      <c r="L15" s="41"/>
    </row>
    <row r="16" spans="1:12" ht="15">
      <c r="A16" s="23" t="s">
        <v>29</v>
      </c>
      <c r="B16" s="23" t="s">
        <v>98</v>
      </c>
      <c r="C16" s="23" t="s">
        <v>206</v>
      </c>
      <c r="D16" s="20">
        <v>117900000</v>
      </c>
      <c r="E16" s="35">
        <v>56156347</v>
      </c>
      <c r="F16" s="20">
        <v>854605</v>
      </c>
      <c r="G16" s="20">
        <v>21909947</v>
      </c>
      <c r="H16" s="21"/>
      <c r="I16" s="20">
        <v>3826018</v>
      </c>
      <c r="J16" s="20">
        <v>22995</v>
      </c>
      <c r="K16" s="32">
        <f t="shared" si="0"/>
        <v>82769912</v>
      </c>
      <c r="L16" s="41"/>
    </row>
    <row r="17" spans="1:12" ht="15">
      <c r="A17" s="23" t="s">
        <v>59</v>
      </c>
      <c r="B17" s="23" t="s">
        <v>94</v>
      </c>
      <c r="C17" s="23" t="s">
        <v>207</v>
      </c>
      <c r="D17" s="20">
        <v>0</v>
      </c>
      <c r="E17" s="35"/>
      <c r="F17" s="20"/>
      <c r="G17" s="20">
        <v>45267</v>
      </c>
      <c r="H17" s="21"/>
      <c r="I17" s="20">
        <v>22490</v>
      </c>
      <c r="J17" s="20"/>
      <c r="K17" s="32">
        <f t="shared" si="0"/>
        <v>67757</v>
      </c>
      <c r="L17" s="41"/>
    </row>
    <row r="18" spans="1:12" ht="15">
      <c r="A18" s="23" t="s">
        <v>60</v>
      </c>
      <c r="B18" s="23" t="s">
        <v>94</v>
      </c>
      <c r="C18" s="23" t="s">
        <v>208</v>
      </c>
      <c r="D18" s="20">
        <v>0</v>
      </c>
      <c r="E18" s="35">
        <v>850000</v>
      </c>
      <c r="F18" s="20"/>
      <c r="G18" s="20">
        <v>1088434</v>
      </c>
      <c r="H18" s="21">
        <v>60057</v>
      </c>
      <c r="I18" s="20">
        <v>1366141</v>
      </c>
      <c r="J18" s="20"/>
      <c r="K18" s="32">
        <f t="shared" si="0"/>
        <v>3364632</v>
      </c>
      <c r="L18" s="41"/>
    </row>
    <row r="19" spans="1:12" ht="15">
      <c r="A19" s="23" t="s">
        <v>61</v>
      </c>
      <c r="B19" s="23" t="s">
        <v>94</v>
      </c>
      <c r="C19" s="23" t="s">
        <v>209</v>
      </c>
      <c r="D19" s="20">
        <v>138900000</v>
      </c>
      <c r="E19" s="35">
        <v>26110131</v>
      </c>
      <c r="F19" s="20">
        <v>1032537</v>
      </c>
      <c r="G19" s="20">
        <v>10367686</v>
      </c>
      <c r="H19" s="21">
        <v>743931</v>
      </c>
      <c r="I19" s="20">
        <v>8880709</v>
      </c>
      <c r="J19" s="20"/>
      <c r="K19" s="32">
        <f t="shared" si="0"/>
        <v>47134994</v>
      </c>
      <c r="L19" s="41"/>
    </row>
    <row r="20" spans="1:12" ht="15">
      <c r="A20" s="23" t="s">
        <v>16</v>
      </c>
      <c r="B20" s="23" t="s">
        <v>94</v>
      </c>
      <c r="C20" s="23" t="s">
        <v>210</v>
      </c>
      <c r="D20" s="20">
        <v>123100000</v>
      </c>
      <c r="E20" s="35">
        <v>13513033</v>
      </c>
      <c r="F20" s="20">
        <v>643350</v>
      </c>
      <c r="G20" s="20">
        <v>6060068</v>
      </c>
      <c r="H20" s="21">
        <v>520</v>
      </c>
      <c r="I20" s="20">
        <v>4017529</v>
      </c>
      <c r="J20" s="20"/>
      <c r="K20" s="32">
        <f t="shared" si="0"/>
        <v>24234500</v>
      </c>
      <c r="L20" s="41"/>
    </row>
    <row r="21" spans="1:12" ht="15">
      <c r="A21" s="23" t="s">
        <v>48</v>
      </c>
      <c r="B21" s="23" t="s">
        <v>92</v>
      </c>
      <c r="C21" s="23" t="s">
        <v>211</v>
      </c>
      <c r="D21" s="20">
        <v>173100000</v>
      </c>
      <c r="E21" s="35">
        <v>37280158</v>
      </c>
      <c r="F21" s="20">
        <v>1170421</v>
      </c>
      <c r="G21" s="20">
        <v>5536845</v>
      </c>
      <c r="H21" s="21"/>
      <c r="I21" s="20">
        <v>3287744</v>
      </c>
      <c r="J21" s="20">
        <v>26018</v>
      </c>
      <c r="K21" s="32">
        <f t="shared" si="0"/>
        <v>47301186</v>
      </c>
      <c r="L21" s="41"/>
    </row>
    <row r="22" spans="1:12" ht="15">
      <c r="A22" s="23" t="s">
        <v>18</v>
      </c>
      <c r="B22" s="23" t="s">
        <v>92</v>
      </c>
      <c r="C22" s="23" t="s">
        <v>212</v>
      </c>
      <c r="D22" s="35" t="s">
        <v>305</v>
      </c>
      <c r="E22" s="35">
        <v>5684418</v>
      </c>
      <c r="F22" s="20">
        <v>68375</v>
      </c>
      <c r="G22" s="20"/>
      <c r="H22" s="21"/>
      <c r="I22" s="20"/>
      <c r="J22" s="20"/>
      <c r="K22" s="32">
        <f t="shared" si="0"/>
        <v>5752793</v>
      </c>
      <c r="L22" s="41"/>
    </row>
    <row r="23" spans="1:12" ht="15">
      <c r="A23" s="23" t="s">
        <v>20</v>
      </c>
      <c r="B23" s="23" t="s">
        <v>94</v>
      </c>
      <c r="C23" s="23" t="s">
        <v>213</v>
      </c>
      <c r="D23" s="20">
        <f>17600000+5800000</f>
        <v>23400000</v>
      </c>
      <c r="E23" s="35">
        <v>5626646</v>
      </c>
      <c r="F23" s="20">
        <v>168190</v>
      </c>
      <c r="G23" s="20">
        <v>415071</v>
      </c>
      <c r="H23" s="21">
        <v>51140</v>
      </c>
      <c r="I23" s="20">
        <v>2023128</v>
      </c>
      <c r="J23" s="20"/>
      <c r="K23" s="32">
        <f t="shared" si="0"/>
        <v>8284175</v>
      </c>
      <c r="L23" s="41"/>
    </row>
    <row r="24" spans="1:12" ht="15">
      <c r="A24" s="23" t="s">
        <v>20</v>
      </c>
      <c r="B24" s="23" t="s">
        <v>98</v>
      </c>
      <c r="C24" s="23" t="s">
        <v>214</v>
      </c>
      <c r="D24" s="20">
        <v>0</v>
      </c>
      <c r="E24" s="35"/>
      <c r="F24" s="20"/>
      <c r="G24" s="20">
        <v>527531</v>
      </c>
      <c r="H24" s="21"/>
      <c r="I24" s="20">
        <v>1489611</v>
      </c>
      <c r="J24" s="20"/>
      <c r="K24" s="32">
        <f t="shared" si="0"/>
        <v>2017142</v>
      </c>
      <c r="L24" s="41"/>
    </row>
    <row r="25" spans="1:12" ht="15">
      <c r="A25" s="23" t="s">
        <v>20</v>
      </c>
      <c r="B25" s="23" t="s">
        <v>95</v>
      </c>
      <c r="C25" s="23" t="s">
        <v>215</v>
      </c>
      <c r="D25" s="20">
        <v>0</v>
      </c>
      <c r="E25" s="35"/>
      <c r="F25" s="20"/>
      <c r="G25" s="20">
        <v>227517</v>
      </c>
      <c r="H25" s="21"/>
      <c r="I25" s="20">
        <v>569072</v>
      </c>
      <c r="J25" s="20"/>
      <c r="K25" s="32">
        <f t="shared" si="0"/>
        <v>796589</v>
      </c>
      <c r="L25" s="41"/>
    </row>
    <row r="26" spans="1:12" ht="15">
      <c r="A26" s="23" t="s">
        <v>20</v>
      </c>
      <c r="B26" s="23" t="s">
        <v>92</v>
      </c>
      <c r="C26" s="23" t="s">
        <v>216</v>
      </c>
      <c r="D26" s="20">
        <v>0</v>
      </c>
      <c r="E26" s="35"/>
      <c r="F26" s="20"/>
      <c r="G26" s="20">
        <v>598922</v>
      </c>
      <c r="H26" s="21"/>
      <c r="I26" s="20">
        <v>1334857</v>
      </c>
      <c r="J26" s="20"/>
      <c r="K26" s="32">
        <f t="shared" si="0"/>
        <v>1933779</v>
      </c>
      <c r="L26" s="41"/>
    </row>
    <row r="27" spans="1:12" ht="15">
      <c r="A27" s="23" t="s">
        <v>62</v>
      </c>
      <c r="B27" s="23" t="s">
        <v>99</v>
      </c>
      <c r="C27" s="23" t="s">
        <v>200</v>
      </c>
      <c r="D27" s="20">
        <v>0</v>
      </c>
      <c r="E27" s="35"/>
      <c r="F27" s="20"/>
      <c r="G27" s="20">
        <v>84642</v>
      </c>
      <c r="H27" s="21"/>
      <c r="I27" s="20">
        <v>98895</v>
      </c>
      <c r="J27" s="20"/>
      <c r="K27" s="32">
        <f t="shared" si="0"/>
        <v>183537</v>
      </c>
      <c r="L27" s="41"/>
    </row>
    <row r="28" spans="1:12" ht="15">
      <c r="A28" s="23" t="s">
        <v>22</v>
      </c>
      <c r="B28" s="23" t="s">
        <v>95</v>
      </c>
      <c r="C28" s="23" t="s">
        <v>217</v>
      </c>
      <c r="D28" s="20">
        <v>0</v>
      </c>
      <c r="E28" s="35"/>
      <c r="F28" s="20"/>
      <c r="G28" s="20">
        <v>51252</v>
      </c>
      <c r="H28" s="21"/>
      <c r="I28" s="20">
        <v>467463</v>
      </c>
      <c r="J28" s="20"/>
      <c r="K28" s="32">
        <f t="shared" si="0"/>
        <v>518715</v>
      </c>
      <c r="L28" s="41"/>
    </row>
    <row r="29" spans="1:12" ht="15">
      <c r="A29" s="23" t="s">
        <v>22</v>
      </c>
      <c r="B29" s="23" t="s">
        <v>98</v>
      </c>
      <c r="C29" s="23" t="s">
        <v>218</v>
      </c>
      <c r="D29" s="20">
        <v>0</v>
      </c>
      <c r="E29" s="35"/>
      <c r="F29" s="20"/>
      <c r="G29" s="20">
        <v>124147</v>
      </c>
      <c r="H29" s="21"/>
      <c r="I29" s="20">
        <v>487521</v>
      </c>
      <c r="J29" s="20"/>
      <c r="K29" s="32">
        <f t="shared" si="0"/>
        <v>611668</v>
      </c>
      <c r="L29" s="41"/>
    </row>
    <row r="30" spans="1:12" ht="15">
      <c r="A30" s="23" t="s">
        <v>63</v>
      </c>
      <c r="B30" s="23" t="s">
        <v>94</v>
      </c>
      <c r="C30" s="23" t="s">
        <v>219</v>
      </c>
      <c r="D30" s="20">
        <v>23000000</v>
      </c>
      <c r="E30" s="35"/>
      <c r="F30" s="20"/>
      <c r="G30" s="20"/>
      <c r="H30" s="21"/>
      <c r="I30" s="20"/>
      <c r="J30" s="20"/>
      <c r="K30" s="32">
        <f t="shared" si="0"/>
        <v>0</v>
      </c>
      <c r="L30" s="41"/>
    </row>
    <row r="31" spans="1:12" ht="15">
      <c r="A31" s="48" t="s">
        <v>63</v>
      </c>
      <c r="B31" s="48" t="s">
        <v>92</v>
      </c>
      <c r="C31" s="48" t="s">
        <v>220</v>
      </c>
      <c r="D31" s="37">
        <v>0</v>
      </c>
      <c r="E31" s="49"/>
      <c r="F31" s="37"/>
      <c r="G31" s="37">
        <v>126038</v>
      </c>
      <c r="H31" s="50"/>
      <c r="I31" s="37">
        <v>617302</v>
      </c>
      <c r="J31" s="37"/>
      <c r="K31" s="51">
        <f t="shared" si="0"/>
        <v>743340</v>
      </c>
      <c r="L31" s="41"/>
    </row>
    <row r="32" spans="1:12" s="53" customFormat="1" ht="15">
      <c r="A32" s="105" t="s">
        <v>310</v>
      </c>
      <c r="B32" s="105" t="s">
        <v>300</v>
      </c>
      <c r="C32" s="112"/>
      <c r="D32" s="31">
        <f aca="true" t="shared" si="1" ref="D32:J32">SUM(D2:D31)</f>
        <v>1131140000</v>
      </c>
      <c r="E32" s="31">
        <f t="shared" si="1"/>
        <v>354448493</v>
      </c>
      <c r="F32" s="32">
        <f t="shared" si="1"/>
        <v>8250364</v>
      </c>
      <c r="G32" s="32">
        <f t="shared" si="1"/>
        <v>71191339</v>
      </c>
      <c r="H32" s="32">
        <f t="shared" si="1"/>
        <v>964142</v>
      </c>
      <c r="I32" s="32">
        <f t="shared" si="1"/>
        <v>60340477</v>
      </c>
      <c r="J32" s="32">
        <f t="shared" si="1"/>
        <v>443173</v>
      </c>
      <c r="K32" s="32">
        <f t="shared" si="0"/>
        <v>495637988</v>
      </c>
      <c r="L32" s="52"/>
    </row>
    <row r="33" spans="1:12" s="53" customFormat="1" ht="15">
      <c r="A33" s="64"/>
      <c r="D33" s="52"/>
      <c r="E33" s="54"/>
      <c r="F33" s="52"/>
      <c r="G33" s="52"/>
      <c r="H33" s="52"/>
      <c r="I33" s="52"/>
      <c r="J33" s="52"/>
      <c r="K33" s="65"/>
      <c r="L33" s="52"/>
    </row>
    <row r="34" spans="1:12" s="53" customFormat="1" ht="15">
      <c r="A34" s="39" t="s">
        <v>264</v>
      </c>
      <c r="B34" s="39" t="s">
        <v>94</v>
      </c>
      <c r="C34" s="25" t="s">
        <v>267</v>
      </c>
      <c r="D34" s="32">
        <v>62607915</v>
      </c>
      <c r="E34" s="32">
        <v>454294416</v>
      </c>
      <c r="F34" s="32">
        <v>332415938</v>
      </c>
      <c r="G34" s="32">
        <v>95197573</v>
      </c>
      <c r="H34" s="32">
        <v>0</v>
      </c>
      <c r="I34" s="32">
        <v>2825764</v>
      </c>
      <c r="J34" s="32">
        <v>0</v>
      </c>
      <c r="K34" s="32">
        <f t="shared" si="0"/>
        <v>884733691</v>
      </c>
      <c r="L34" s="52"/>
    </row>
    <row r="35" spans="1:12" s="53" customFormat="1" ht="13.5" customHeight="1">
      <c r="A35" s="64"/>
      <c r="D35" s="52"/>
      <c r="E35" s="54"/>
      <c r="F35" s="52"/>
      <c r="G35" s="52"/>
      <c r="H35" s="52"/>
      <c r="I35" s="52"/>
      <c r="J35" s="52"/>
      <c r="K35" s="65"/>
      <c r="L35" s="52"/>
    </row>
    <row r="36" spans="1:11" s="53" customFormat="1" ht="15">
      <c r="A36" s="39" t="s">
        <v>261</v>
      </c>
      <c r="B36" s="39" t="s">
        <v>97</v>
      </c>
      <c r="C36" s="28">
        <v>70659001</v>
      </c>
      <c r="D36" s="32">
        <v>0</v>
      </c>
      <c r="E36" s="31">
        <v>113981069</v>
      </c>
      <c r="F36" s="32">
        <v>1159834</v>
      </c>
      <c r="G36" s="32">
        <v>1582573</v>
      </c>
      <c r="H36" s="32">
        <v>271970</v>
      </c>
      <c r="I36" s="32"/>
      <c r="J36" s="32"/>
      <c r="K36" s="32">
        <f t="shared" si="0"/>
        <v>116995446</v>
      </c>
    </row>
    <row r="37" spans="4:12" s="44" customFormat="1" ht="14.25">
      <c r="D37" s="38"/>
      <c r="E37" s="55"/>
      <c r="F37" s="38"/>
      <c r="G37" s="38"/>
      <c r="H37" s="38"/>
      <c r="I37" s="38"/>
      <c r="J37" s="38"/>
      <c r="K37" s="38"/>
      <c r="L37" s="38"/>
    </row>
    <row r="38" spans="1:12" s="53" customFormat="1" ht="15">
      <c r="A38" s="109" t="s">
        <v>301</v>
      </c>
      <c r="B38" s="110"/>
      <c r="C38" s="111"/>
      <c r="D38" s="32">
        <f>D32+D34+D36</f>
        <v>1193747915</v>
      </c>
      <c r="E38" s="32">
        <f aca="true" t="shared" si="2" ref="E38:K38">E32+E34+E36</f>
        <v>922723978</v>
      </c>
      <c r="F38" s="32">
        <f t="shared" si="2"/>
        <v>341826136</v>
      </c>
      <c r="G38" s="32">
        <f t="shared" si="2"/>
        <v>167971485</v>
      </c>
      <c r="H38" s="32">
        <f t="shared" si="2"/>
        <v>1236112</v>
      </c>
      <c r="I38" s="32">
        <f t="shared" si="2"/>
        <v>63166241</v>
      </c>
      <c r="J38" s="32">
        <f t="shared" si="2"/>
        <v>443173</v>
      </c>
      <c r="K38" s="32">
        <f t="shared" si="2"/>
        <v>1497367125</v>
      </c>
      <c r="L38" s="52"/>
    </row>
  </sheetData>
  <mergeCells count="2">
    <mergeCell ref="A38:C38"/>
    <mergeCell ref="A32:C32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pane xSplit="1" ySplit="1" topLeftCell="C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2" sqref="D32:K32"/>
    </sheetView>
  </sheetViews>
  <sheetFormatPr defaultColWidth="9.00390625" defaultRowHeight="12.75"/>
  <cols>
    <col min="1" max="1" width="31.125" style="0" customWidth="1"/>
    <col min="2" max="2" width="23.125" style="0" customWidth="1"/>
    <col min="3" max="3" width="12.125" style="0" customWidth="1"/>
    <col min="4" max="4" width="18.00390625" style="0" customWidth="1"/>
    <col min="5" max="5" width="15.25390625" style="0" customWidth="1"/>
    <col min="6" max="6" width="14.375" style="0" customWidth="1"/>
    <col min="7" max="8" width="15.00390625" style="0" customWidth="1"/>
    <col min="9" max="9" width="15.375" style="0" customWidth="1"/>
    <col min="10" max="10" width="14.25390625" style="0" customWidth="1"/>
    <col min="11" max="11" width="14.625" style="0" customWidth="1"/>
  </cols>
  <sheetData>
    <row r="1" spans="1:11" s="43" customFormat="1" ht="51">
      <c r="A1" s="6" t="s">
        <v>271</v>
      </c>
      <c r="B1" s="6" t="s">
        <v>272</v>
      </c>
      <c r="C1" s="6" t="s">
        <v>273</v>
      </c>
      <c r="D1" s="3" t="s">
        <v>270</v>
      </c>
      <c r="E1" s="6" t="s">
        <v>274</v>
      </c>
      <c r="F1" s="6" t="s">
        <v>275</v>
      </c>
      <c r="G1" s="6" t="s">
        <v>276</v>
      </c>
      <c r="H1" s="6" t="s">
        <v>277</v>
      </c>
      <c r="I1" s="6" t="s">
        <v>278</v>
      </c>
      <c r="J1" s="6" t="s">
        <v>306</v>
      </c>
      <c r="K1" s="6" t="s">
        <v>256</v>
      </c>
    </row>
    <row r="2" spans="1:12" s="1" customFormat="1" ht="15.75">
      <c r="A2" s="23" t="s">
        <v>37</v>
      </c>
      <c r="B2" s="23" t="s">
        <v>86</v>
      </c>
      <c r="C2" s="23" t="s">
        <v>162</v>
      </c>
      <c r="D2" s="20">
        <v>0</v>
      </c>
      <c r="E2" s="20"/>
      <c r="F2" s="20"/>
      <c r="G2" s="20">
        <v>501002.9</v>
      </c>
      <c r="H2" s="20">
        <v>27743</v>
      </c>
      <c r="I2" s="20">
        <v>746741.1</v>
      </c>
      <c r="J2" s="57"/>
      <c r="K2" s="32">
        <f>SUM(E2:J2)</f>
        <v>1275487</v>
      </c>
      <c r="L2" s="29"/>
    </row>
    <row r="3" spans="1:12" s="1" customFormat="1" ht="15.75">
      <c r="A3" s="23" t="s">
        <v>38</v>
      </c>
      <c r="B3" s="23" t="s">
        <v>87</v>
      </c>
      <c r="C3" s="23" t="s">
        <v>163</v>
      </c>
      <c r="D3" s="20">
        <f>5400000+5000000</f>
        <v>10400000</v>
      </c>
      <c r="E3" s="20">
        <v>2309060.8</v>
      </c>
      <c r="F3" s="20">
        <v>340533</v>
      </c>
      <c r="G3" s="20">
        <v>443538</v>
      </c>
      <c r="H3" s="20"/>
      <c r="I3" s="20">
        <v>657725.35</v>
      </c>
      <c r="J3" s="21"/>
      <c r="K3" s="32">
        <f aca="true" t="shared" si="0" ref="K3:K36">SUM(E3:J3)</f>
        <v>3750857.15</v>
      </c>
      <c r="L3" s="29"/>
    </row>
    <row r="4" spans="1:12" s="1" customFormat="1" ht="15.75">
      <c r="A4" s="23" t="s">
        <v>0</v>
      </c>
      <c r="B4" s="23" t="s">
        <v>88</v>
      </c>
      <c r="C4" s="23" t="s">
        <v>164</v>
      </c>
      <c r="D4" s="20">
        <v>20600000</v>
      </c>
      <c r="E4" s="20">
        <v>5174047</v>
      </c>
      <c r="F4" s="20">
        <v>931600</v>
      </c>
      <c r="G4" s="20">
        <v>2029558.1</v>
      </c>
      <c r="H4" s="20"/>
      <c r="I4" s="20">
        <v>2513159.6</v>
      </c>
      <c r="J4" s="21"/>
      <c r="K4" s="32">
        <f t="shared" si="0"/>
        <v>10648364.7</v>
      </c>
      <c r="L4" s="29"/>
    </row>
    <row r="5" spans="1:12" s="1" customFormat="1" ht="15.75">
      <c r="A5" s="23" t="s">
        <v>2</v>
      </c>
      <c r="B5" s="23" t="s">
        <v>89</v>
      </c>
      <c r="C5" s="23" t="s">
        <v>165</v>
      </c>
      <c r="D5" s="20">
        <v>0</v>
      </c>
      <c r="E5" s="20"/>
      <c r="F5" s="20"/>
      <c r="G5" s="20">
        <v>200139.07</v>
      </c>
      <c r="H5" s="20"/>
      <c r="I5" s="20">
        <v>210517.9</v>
      </c>
      <c r="J5" s="21"/>
      <c r="K5" s="32">
        <f t="shared" si="0"/>
        <v>410656.97</v>
      </c>
      <c r="L5" s="29"/>
    </row>
    <row r="6" spans="1:12" s="1" customFormat="1" ht="15.75">
      <c r="A6" s="23" t="s">
        <v>4</v>
      </c>
      <c r="B6" s="23" t="s">
        <v>90</v>
      </c>
      <c r="C6" s="23" t="s">
        <v>166</v>
      </c>
      <c r="D6" s="20">
        <v>4298000</v>
      </c>
      <c r="E6" s="20">
        <v>9159655.7</v>
      </c>
      <c r="F6" s="20">
        <v>570140</v>
      </c>
      <c r="G6" s="20">
        <v>3231965.5</v>
      </c>
      <c r="H6" s="20"/>
      <c r="I6" s="20">
        <v>4590052.43</v>
      </c>
      <c r="J6" s="21"/>
      <c r="K6" s="32">
        <f t="shared" si="0"/>
        <v>17551813.63</v>
      </c>
      <c r="L6" s="29"/>
    </row>
    <row r="7" spans="1:12" s="1" customFormat="1" ht="15.75">
      <c r="A7" s="23" t="s">
        <v>4</v>
      </c>
      <c r="B7" s="23" t="s">
        <v>86</v>
      </c>
      <c r="C7" s="23" t="s">
        <v>167</v>
      </c>
      <c r="D7" s="20">
        <v>0</v>
      </c>
      <c r="E7" s="20">
        <v>4203118</v>
      </c>
      <c r="F7" s="20">
        <v>442490</v>
      </c>
      <c r="G7" s="20">
        <v>1548571.9</v>
      </c>
      <c r="H7" s="20"/>
      <c r="I7" s="20">
        <v>3544487.13</v>
      </c>
      <c r="J7" s="21"/>
      <c r="K7" s="32">
        <f t="shared" si="0"/>
        <v>9738667.030000001</v>
      </c>
      <c r="L7" s="29"/>
    </row>
    <row r="8" spans="1:12" s="1" customFormat="1" ht="15.75">
      <c r="A8" s="23" t="s">
        <v>39</v>
      </c>
      <c r="B8" s="23" t="s">
        <v>87</v>
      </c>
      <c r="C8" s="23" t="s">
        <v>168</v>
      </c>
      <c r="D8" s="20">
        <v>79650500</v>
      </c>
      <c r="E8" s="20">
        <v>23983516.7</v>
      </c>
      <c r="F8" s="20">
        <v>362683.2</v>
      </c>
      <c r="G8" s="20" t="s">
        <v>302</v>
      </c>
      <c r="H8" s="20"/>
      <c r="I8" s="20">
        <v>5599552.55</v>
      </c>
      <c r="J8" s="21"/>
      <c r="K8" s="32">
        <f t="shared" si="0"/>
        <v>29945752.45</v>
      </c>
      <c r="L8" s="29"/>
    </row>
    <row r="9" spans="1:12" s="1" customFormat="1" ht="15.75">
      <c r="A9" s="23" t="s">
        <v>40</v>
      </c>
      <c r="B9" s="23" t="s">
        <v>89</v>
      </c>
      <c r="C9" s="23" t="s">
        <v>169</v>
      </c>
      <c r="D9" s="20">
        <v>354550000</v>
      </c>
      <c r="E9" s="20">
        <v>53162955.28</v>
      </c>
      <c r="F9" s="20">
        <v>3207079</v>
      </c>
      <c r="G9" s="20">
        <v>17498503.88</v>
      </c>
      <c r="H9" s="20"/>
      <c r="I9" s="20">
        <v>5952346.22</v>
      </c>
      <c r="J9" s="21"/>
      <c r="K9" s="32">
        <f t="shared" si="0"/>
        <v>79820884.38</v>
      </c>
      <c r="L9" s="29"/>
    </row>
    <row r="10" spans="1:12" s="1" customFormat="1" ht="15.75">
      <c r="A10" s="23" t="s">
        <v>40</v>
      </c>
      <c r="B10" s="23" t="s">
        <v>87</v>
      </c>
      <c r="C10" s="23" t="s">
        <v>170</v>
      </c>
      <c r="D10" s="20">
        <v>110000000</v>
      </c>
      <c r="E10" s="20">
        <v>41465855.58</v>
      </c>
      <c r="F10" s="20">
        <v>5366403</v>
      </c>
      <c r="G10" s="20">
        <v>8223498.69</v>
      </c>
      <c r="H10" s="20">
        <v>282770</v>
      </c>
      <c r="I10" s="20">
        <v>1589957.34</v>
      </c>
      <c r="J10" s="21"/>
      <c r="K10" s="32">
        <f t="shared" si="0"/>
        <v>56928484.61</v>
      </c>
      <c r="L10" s="29"/>
    </row>
    <row r="11" spans="1:12" s="1" customFormat="1" ht="15.75">
      <c r="A11" s="23" t="s">
        <v>41</v>
      </c>
      <c r="B11" s="23" t="s">
        <v>87</v>
      </c>
      <c r="C11" s="23" t="s">
        <v>171</v>
      </c>
      <c r="D11" s="20">
        <v>112200000</v>
      </c>
      <c r="E11" s="20">
        <v>21961333</v>
      </c>
      <c r="F11" s="20">
        <v>1058040</v>
      </c>
      <c r="G11" s="20">
        <v>4188128.03</v>
      </c>
      <c r="H11" s="20">
        <v>6840036.55</v>
      </c>
      <c r="I11" s="20"/>
      <c r="J11" s="21"/>
      <c r="K11" s="32">
        <f t="shared" si="0"/>
        <v>34047537.58</v>
      </c>
      <c r="L11" s="29"/>
    </row>
    <row r="12" spans="1:12" s="1" customFormat="1" ht="15.75">
      <c r="A12" s="23" t="s">
        <v>42</v>
      </c>
      <c r="B12" s="23" t="s">
        <v>90</v>
      </c>
      <c r="C12" s="23" t="s">
        <v>172</v>
      </c>
      <c r="D12" s="20">
        <v>0</v>
      </c>
      <c r="E12" s="20"/>
      <c r="F12" s="20"/>
      <c r="G12" s="20">
        <v>352604.4</v>
      </c>
      <c r="H12" s="20"/>
      <c r="I12" s="20">
        <v>1225334.3</v>
      </c>
      <c r="J12" s="21"/>
      <c r="K12" s="32">
        <f t="shared" si="0"/>
        <v>1577938.7000000002</v>
      </c>
      <c r="L12" s="29"/>
    </row>
    <row r="13" spans="1:12" s="1" customFormat="1" ht="15.75">
      <c r="A13" s="23" t="s">
        <v>7</v>
      </c>
      <c r="B13" s="23" t="s">
        <v>87</v>
      </c>
      <c r="C13" s="23" t="s">
        <v>173</v>
      </c>
      <c r="D13" s="20">
        <v>0</v>
      </c>
      <c r="E13" s="20"/>
      <c r="F13" s="20"/>
      <c r="G13" s="20">
        <v>1846359.39</v>
      </c>
      <c r="H13" s="20"/>
      <c r="I13" s="20">
        <v>540325</v>
      </c>
      <c r="J13" s="21"/>
      <c r="K13" s="32">
        <f t="shared" si="0"/>
        <v>2386684.3899999997</v>
      </c>
      <c r="L13" s="29"/>
    </row>
    <row r="14" spans="1:12" s="1" customFormat="1" ht="15.75">
      <c r="A14" s="23" t="s">
        <v>43</v>
      </c>
      <c r="B14" s="23" t="s">
        <v>87</v>
      </c>
      <c r="C14" s="23" t="s">
        <v>174</v>
      </c>
      <c r="D14" s="20">
        <v>4600000</v>
      </c>
      <c r="E14" s="20">
        <v>814142</v>
      </c>
      <c r="F14" s="20">
        <v>102700</v>
      </c>
      <c r="G14" s="20">
        <v>274732.1</v>
      </c>
      <c r="H14" s="20"/>
      <c r="I14" s="20">
        <v>447601.8</v>
      </c>
      <c r="J14" s="21"/>
      <c r="K14" s="32">
        <f t="shared" si="0"/>
        <v>1639175.9000000001</v>
      </c>
      <c r="L14" s="29"/>
    </row>
    <row r="15" spans="1:12" s="1" customFormat="1" ht="15.75">
      <c r="A15" s="23" t="s">
        <v>44</v>
      </c>
      <c r="B15" s="23" t="s">
        <v>90</v>
      </c>
      <c r="C15" s="23" t="s">
        <v>175</v>
      </c>
      <c r="D15" s="20">
        <f>32000000+71300000</f>
        <v>103300000</v>
      </c>
      <c r="E15" s="20">
        <v>27974417.44</v>
      </c>
      <c r="F15" s="20">
        <v>535695</v>
      </c>
      <c r="G15" s="20">
        <v>10278488.61</v>
      </c>
      <c r="H15" s="20">
        <v>65316</v>
      </c>
      <c r="I15" s="20">
        <v>3136206.62</v>
      </c>
      <c r="J15" s="21">
        <v>112194</v>
      </c>
      <c r="K15" s="32">
        <f t="shared" si="0"/>
        <v>42102317.669999994</v>
      </c>
      <c r="L15" s="29"/>
    </row>
    <row r="16" spans="1:12" s="1" customFormat="1" ht="15.75">
      <c r="A16" s="23" t="s">
        <v>45</v>
      </c>
      <c r="B16" s="23" t="s">
        <v>87</v>
      </c>
      <c r="C16" s="23" t="s">
        <v>176</v>
      </c>
      <c r="D16" s="20">
        <v>0</v>
      </c>
      <c r="E16" s="20"/>
      <c r="F16" s="20"/>
      <c r="G16" s="20">
        <v>402469.2</v>
      </c>
      <c r="H16" s="20"/>
      <c r="I16" s="20">
        <v>401899.4</v>
      </c>
      <c r="J16" s="21"/>
      <c r="K16" s="32">
        <f t="shared" si="0"/>
        <v>804368.6000000001</v>
      </c>
      <c r="L16" s="29"/>
    </row>
    <row r="17" spans="1:12" s="1" customFormat="1" ht="15.75">
      <c r="A17" s="23" t="s">
        <v>46</v>
      </c>
      <c r="B17" s="23" t="s">
        <v>87</v>
      </c>
      <c r="C17" s="23" t="s">
        <v>177</v>
      </c>
      <c r="D17" s="20">
        <v>12000000</v>
      </c>
      <c r="E17" s="20">
        <v>2806919</v>
      </c>
      <c r="F17" s="20">
        <v>181360</v>
      </c>
      <c r="G17" s="20">
        <v>1264839.4</v>
      </c>
      <c r="H17" s="20">
        <v>60560</v>
      </c>
      <c r="I17" s="20">
        <v>1123715.4</v>
      </c>
      <c r="J17" s="21"/>
      <c r="K17" s="32">
        <f t="shared" si="0"/>
        <v>5437393.800000001</v>
      </c>
      <c r="L17" s="29"/>
    </row>
    <row r="18" spans="1:12" s="1" customFormat="1" ht="15.75">
      <c r="A18" s="23" t="s">
        <v>47</v>
      </c>
      <c r="B18" s="23" t="s">
        <v>87</v>
      </c>
      <c r="C18" s="23" t="s">
        <v>178</v>
      </c>
      <c r="D18" s="20">
        <v>10500000</v>
      </c>
      <c r="E18" s="20">
        <v>99255754.9</v>
      </c>
      <c r="F18" s="20">
        <v>602215.55</v>
      </c>
      <c r="G18" s="20">
        <v>4438361.87</v>
      </c>
      <c r="H18" s="20">
        <v>69995.5</v>
      </c>
      <c r="I18" s="20">
        <v>5013301.22</v>
      </c>
      <c r="J18" s="21"/>
      <c r="K18" s="32">
        <f t="shared" si="0"/>
        <v>109379629.04</v>
      </c>
      <c r="L18" s="29"/>
    </row>
    <row r="19" spans="1:12" s="1" customFormat="1" ht="15.75">
      <c r="A19" s="23" t="s">
        <v>48</v>
      </c>
      <c r="B19" s="23" t="s">
        <v>87</v>
      </c>
      <c r="C19" s="23" t="s">
        <v>179</v>
      </c>
      <c r="D19" s="20">
        <v>0</v>
      </c>
      <c r="E19" s="20">
        <v>20303650.8</v>
      </c>
      <c r="F19" s="20">
        <v>9703900.97</v>
      </c>
      <c r="G19" s="20">
        <v>6128272.08</v>
      </c>
      <c r="H19" s="20"/>
      <c r="I19" s="20">
        <v>3204146.37</v>
      </c>
      <c r="J19" s="21"/>
      <c r="K19" s="32">
        <f t="shared" si="0"/>
        <v>39339970.22</v>
      </c>
      <c r="L19" s="29"/>
    </row>
    <row r="20" spans="1:12" s="1" customFormat="1" ht="15.75">
      <c r="A20" s="23" t="s">
        <v>17</v>
      </c>
      <c r="B20" s="23" t="s">
        <v>87</v>
      </c>
      <c r="C20" s="23" t="s">
        <v>180</v>
      </c>
      <c r="D20" s="20">
        <v>41000000</v>
      </c>
      <c r="E20" s="20">
        <v>20243578.1</v>
      </c>
      <c r="F20" s="20">
        <v>207210</v>
      </c>
      <c r="G20" s="20">
        <v>2637896.14</v>
      </c>
      <c r="H20" s="20"/>
      <c r="I20" s="20">
        <v>5453777.2</v>
      </c>
      <c r="J20" s="21"/>
      <c r="K20" s="32">
        <f t="shared" si="0"/>
        <v>28542461.44</v>
      </c>
      <c r="L20" s="29"/>
    </row>
    <row r="21" spans="1:12" s="1" customFormat="1" ht="15.75">
      <c r="A21" s="23" t="s">
        <v>18</v>
      </c>
      <c r="B21" s="23" t="s">
        <v>87</v>
      </c>
      <c r="C21" s="23" t="s">
        <v>181</v>
      </c>
      <c r="D21" s="20">
        <v>42971845</v>
      </c>
      <c r="E21" s="20"/>
      <c r="F21" s="20"/>
      <c r="G21" s="20">
        <v>10102427.08</v>
      </c>
      <c r="H21" s="20"/>
      <c r="I21" s="20">
        <v>646354.6</v>
      </c>
      <c r="J21" s="21"/>
      <c r="K21" s="32">
        <f t="shared" si="0"/>
        <v>10748781.68</v>
      </c>
      <c r="L21" s="29"/>
    </row>
    <row r="22" spans="1:12" s="1" customFormat="1" ht="15.75">
      <c r="A22" s="23" t="s">
        <v>49</v>
      </c>
      <c r="B22" s="23" t="s">
        <v>86</v>
      </c>
      <c r="C22" s="23" t="s">
        <v>182</v>
      </c>
      <c r="D22" s="20">
        <v>72800000</v>
      </c>
      <c r="E22" s="20">
        <v>15346217.75</v>
      </c>
      <c r="F22" s="20">
        <v>181692.4</v>
      </c>
      <c r="G22" s="20">
        <v>9257132.57</v>
      </c>
      <c r="H22" s="20">
        <v>146772.82</v>
      </c>
      <c r="I22" s="20">
        <v>5014687.93</v>
      </c>
      <c r="J22" s="21"/>
      <c r="K22" s="32">
        <f t="shared" si="0"/>
        <v>29946503.47</v>
      </c>
      <c r="L22" s="29"/>
    </row>
    <row r="23" spans="1:12" s="1" customFormat="1" ht="15.75">
      <c r="A23" s="23" t="s">
        <v>50</v>
      </c>
      <c r="B23" s="23" t="s">
        <v>90</v>
      </c>
      <c r="C23" s="23" t="s">
        <v>183</v>
      </c>
      <c r="D23" s="20">
        <v>64700000</v>
      </c>
      <c r="E23" s="20">
        <v>12607036.7</v>
      </c>
      <c r="F23" s="20">
        <v>375320</v>
      </c>
      <c r="G23" s="20">
        <v>3929890.4</v>
      </c>
      <c r="H23" s="20"/>
      <c r="I23" s="20">
        <v>2511599.82</v>
      </c>
      <c r="J23" s="21"/>
      <c r="K23" s="32">
        <f t="shared" si="0"/>
        <v>19423846.919999998</v>
      </c>
      <c r="L23" s="29"/>
    </row>
    <row r="24" spans="1:12" s="1" customFormat="1" ht="15.75">
      <c r="A24" s="23" t="s">
        <v>51</v>
      </c>
      <c r="B24" s="23" t="s">
        <v>89</v>
      </c>
      <c r="C24" s="23" t="s">
        <v>184</v>
      </c>
      <c r="D24" s="20">
        <f>129150000+11300000+24800000+34000000+17000000</f>
        <v>216250000</v>
      </c>
      <c r="E24" s="20">
        <v>50054208</v>
      </c>
      <c r="F24" s="20">
        <v>726076</v>
      </c>
      <c r="G24" s="20">
        <v>17308352</v>
      </c>
      <c r="H24" s="20">
        <v>10390</v>
      </c>
      <c r="I24" s="20">
        <v>8955109.03</v>
      </c>
      <c r="J24" s="21"/>
      <c r="K24" s="32">
        <f t="shared" si="0"/>
        <v>77054135.03</v>
      </c>
      <c r="L24" s="29"/>
    </row>
    <row r="25" spans="1:12" s="1" customFormat="1" ht="15.75">
      <c r="A25" s="23" t="s">
        <v>20</v>
      </c>
      <c r="B25" s="23" t="s">
        <v>87</v>
      </c>
      <c r="C25" s="23" t="s">
        <v>185</v>
      </c>
      <c r="D25" s="20">
        <v>21300000</v>
      </c>
      <c r="E25" s="20">
        <v>5089064</v>
      </c>
      <c r="F25" s="20">
        <v>108483</v>
      </c>
      <c r="G25" s="20">
        <v>1080174.3</v>
      </c>
      <c r="H25" s="20"/>
      <c r="I25" s="20">
        <v>1451521.95</v>
      </c>
      <c r="J25" s="21"/>
      <c r="K25" s="32">
        <f t="shared" si="0"/>
        <v>7729243.25</v>
      </c>
      <c r="L25" s="29"/>
    </row>
    <row r="26" spans="1:12" s="1" customFormat="1" ht="15.75">
      <c r="A26" s="23" t="s">
        <v>20</v>
      </c>
      <c r="B26" s="23" t="s">
        <v>89</v>
      </c>
      <c r="C26" s="23" t="s">
        <v>186</v>
      </c>
      <c r="D26" s="20">
        <v>1100000</v>
      </c>
      <c r="E26" s="20"/>
      <c r="F26" s="20"/>
      <c r="G26" s="20">
        <v>468171</v>
      </c>
      <c r="H26" s="20"/>
      <c r="I26" s="20">
        <v>835497.2</v>
      </c>
      <c r="J26" s="21"/>
      <c r="K26" s="32">
        <f t="shared" si="0"/>
        <v>1303668.2</v>
      </c>
      <c r="L26" s="29"/>
    </row>
    <row r="27" spans="1:12" s="1" customFormat="1" ht="15.75">
      <c r="A27" s="23" t="s">
        <v>20</v>
      </c>
      <c r="B27" s="23" t="s">
        <v>90</v>
      </c>
      <c r="C27" s="23" t="s">
        <v>187</v>
      </c>
      <c r="D27" s="20">
        <f>80000</f>
        <v>80000</v>
      </c>
      <c r="E27" s="20"/>
      <c r="F27" s="20"/>
      <c r="G27" s="20">
        <v>621031.7</v>
      </c>
      <c r="H27" s="20"/>
      <c r="I27" s="20">
        <v>872953.8</v>
      </c>
      <c r="J27" s="21"/>
      <c r="K27" s="32">
        <f t="shared" si="0"/>
        <v>1493985.5</v>
      </c>
      <c r="L27" s="29"/>
    </row>
    <row r="28" spans="1:12" s="1" customFormat="1" ht="15.75">
      <c r="A28" s="23" t="s">
        <v>20</v>
      </c>
      <c r="B28" s="23" t="s">
        <v>86</v>
      </c>
      <c r="C28" s="23" t="s">
        <v>188</v>
      </c>
      <c r="D28" s="20">
        <v>0</v>
      </c>
      <c r="E28" s="20"/>
      <c r="F28" s="20"/>
      <c r="G28" s="20">
        <v>286397</v>
      </c>
      <c r="H28" s="20">
        <v>3482</v>
      </c>
      <c r="I28" s="20">
        <v>629225.4</v>
      </c>
      <c r="J28" s="21"/>
      <c r="K28" s="32">
        <f t="shared" si="0"/>
        <v>919104.4</v>
      </c>
      <c r="L28" s="29"/>
    </row>
    <row r="29" spans="1:12" s="1" customFormat="1" ht="15.75">
      <c r="A29" s="23" t="s">
        <v>22</v>
      </c>
      <c r="B29" s="23" t="s">
        <v>86</v>
      </c>
      <c r="C29" s="23" t="s">
        <v>191</v>
      </c>
      <c r="D29" s="20">
        <v>0</v>
      </c>
      <c r="E29" s="20"/>
      <c r="F29" s="20"/>
      <c r="G29" s="20">
        <v>190962</v>
      </c>
      <c r="H29" s="20">
        <v>16783.2</v>
      </c>
      <c r="I29" s="20">
        <v>384112</v>
      </c>
      <c r="J29" s="21"/>
      <c r="K29" s="32">
        <f t="shared" si="0"/>
        <v>591857.2</v>
      </c>
      <c r="L29" s="29"/>
    </row>
    <row r="30" spans="1:12" s="1" customFormat="1" ht="15.75">
      <c r="A30" s="23" t="s">
        <v>52</v>
      </c>
      <c r="B30" s="23" t="s">
        <v>90</v>
      </c>
      <c r="C30" s="23" t="s">
        <v>189</v>
      </c>
      <c r="D30" s="20">
        <f>8000000+3500000</f>
        <v>11500000</v>
      </c>
      <c r="E30" s="20">
        <v>13060183</v>
      </c>
      <c r="F30" s="20">
        <v>642690</v>
      </c>
      <c r="G30" s="20">
        <v>160993</v>
      </c>
      <c r="H30" s="20"/>
      <c r="I30" s="20">
        <v>413302.7</v>
      </c>
      <c r="J30" s="21"/>
      <c r="K30" s="32">
        <f t="shared" si="0"/>
        <v>14277168.7</v>
      </c>
      <c r="L30" s="29"/>
    </row>
    <row r="31" spans="1:12" s="1" customFormat="1" ht="15.75">
      <c r="A31" s="48" t="s">
        <v>52</v>
      </c>
      <c r="B31" s="48" t="s">
        <v>91</v>
      </c>
      <c r="C31" s="23" t="s">
        <v>190</v>
      </c>
      <c r="D31" s="20">
        <v>60200000</v>
      </c>
      <c r="E31" s="20">
        <v>13060183</v>
      </c>
      <c r="F31" s="20">
        <v>642690</v>
      </c>
      <c r="G31" s="20">
        <v>160993</v>
      </c>
      <c r="H31" s="20"/>
      <c r="I31" s="20">
        <v>413302.7</v>
      </c>
      <c r="J31" s="21"/>
      <c r="K31" s="32">
        <f t="shared" si="0"/>
        <v>14277168.7</v>
      </c>
      <c r="L31" s="29"/>
    </row>
    <row r="32" spans="1:11" s="40" customFormat="1" ht="15">
      <c r="A32" s="105" t="s">
        <v>309</v>
      </c>
      <c r="B32" s="105"/>
      <c r="C32" s="112"/>
      <c r="D32" s="32">
        <f>SUM(D2:D31)</f>
        <v>1354000345</v>
      </c>
      <c r="E32" s="32">
        <f aca="true" t="shared" si="1" ref="E32:J32">SUM(E2:E31)</f>
        <v>442034896.75</v>
      </c>
      <c r="F32" s="32">
        <f t="shared" si="1"/>
        <v>26289001.119999997</v>
      </c>
      <c r="G32" s="32">
        <f t="shared" si="1"/>
        <v>109055453.31</v>
      </c>
      <c r="H32" s="32">
        <f t="shared" si="1"/>
        <v>7523849.07</v>
      </c>
      <c r="I32" s="32">
        <f t="shared" si="1"/>
        <v>68078514.06</v>
      </c>
      <c r="J32" s="32">
        <f t="shared" si="1"/>
        <v>112194</v>
      </c>
      <c r="K32" s="32">
        <f t="shared" si="0"/>
        <v>653093908.3100002</v>
      </c>
    </row>
    <row r="33" spans="1:11" s="40" customFormat="1" ht="15">
      <c r="A33" s="64"/>
      <c r="B33" s="53"/>
      <c r="C33" s="53"/>
      <c r="D33" s="52"/>
      <c r="E33" s="52"/>
      <c r="F33" s="52"/>
      <c r="G33" s="52"/>
      <c r="H33" s="52"/>
      <c r="I33" s="52"/>
      <c r="J33" s="52"/>
      <c r="K33" s="65"/>
    </row>
    <row r="34" spans="1:11" s="40" customFormat="1" ht="15">
      <c r="A34" s="39" t="s">
        <v>264</v>
      </c>
      <c r="B34" s="39" t="s">
        <v>87</v>
      </c>
      <c r="C34" s="24" t="s">
        <v>266</v>
      </c>
      <c r="D34" s="32">
        <v>49100000</v>
      </c>
      <c r="E34" s="32">
        <v>941398456</v>
      </c>
      <c r="F34" s="32">
        <v>394455050</v>
      </c>
      <c r="G34" s="32">
        <v>124446715</v>
      </c>
      <c r="H34" s="32">
        <v>431675</v>
      </c>
      <c r="I34" s="32">
        <v>4927163</v>
      </c>
      <c r="J34" s="32">
        <v>0</v>
      </c>
      <c r="K34" s="32">
        <f t="shared" si="0"/>
        <v>1465659059</v>
      </c>
    </row>
    <row r="35" spans="1:11" s="40" customFormat="1" ht="15">
      <c r="A35" s="64"/>
      <c r="B35" s="53"/>
      <c r="C35" s="44"/>
      <c r="D35" s="52"/>
      <c r="E35" s="52"/>
      <c r="F35" s="52"/>
      <c r="G35" s="52"/>
      <c r="H35" s="52"/>
      <c r="I35" s="52"/>
      <c r="J35" s="52"/>
      <c r="K35" s="65"/>
    </row>
    <row r="36" spans="1:11" s="40" customFormat="1" ht="15">
      <c r="A36" s="39" t="s">
        <v>308</v>
      </c>
      <c r="B36" s="39" t="s">
        <v>87</v>
      </c>
      <c r="C36" s="28">
        <v>13582143</v>
      </c>
      <c r="D36" s="32">
        <v>13000000</v>
      </c>
      <c r="E36" s="32">
        <v>20927280</v>
      </c>
      <c r="F36" s="32">
        <v>0</v>
      </c>
      <c r="G36" s="32">
        <v>2448999</v>
      </c>
      <c r="H36" s="32">
        <v>36738</v>
      </c>
      <c r="I36" s="32">
        <v>972608</v>
      </c>
      <c r="J36" s="32">
        <v>0</v>
      </c>
      <c r="K36" s="32">
        <f t="shared" si="0"/>
        <v>24385625</v>
      </c>
    </row>
    <row r="37" spans="4:11" s="40" customFormat="1" ht="15">
      <c r="D37" s="58"/>
      <c r="E37" s="58"/>
      <c r="F37" s="58"/>
      <c r="G37" s="58"/>
      <c r="H37" s="58"/>
      <c r="I37" s="58"/>
      <c r="J37" s="58"/>
      <c r="K37" s="52"/>
    </row>
    <row r="38" spans="1:11" s="40" customFormat="1" ht="15">
      <c r="A38" s="109" t="s">
        <v>303</v>
      </c>
      <c r="B38" s="110"/>
      <c r="C38" s="113"/>
      <c r="D38" s="61">
        <f>D32+D34+D36</f>
        <v>1416100345</v>
      </c>
      <c r="E38" s="32">
        <f aca="true" t="shared" si="2" ref="E38:K38">E32+E34+E36</f>
        <v>1404360632.75</v>
      </c>
      <c r="F38" s="32">
        <f t="shared" si="2"/>
        <v>420744051.12</v>
      </c>
      <c r="G38" s="32">
        <f t="shared" si="2"/>
        <v>235951167.31</v>
      </c>
      <c r="H38" s="32">
        <f t="shared" si="2"/>
        <v>7992262.07</v>
      </c>
      <c r="I38" s="32">
        <f t="shared" si="2"/>
        <v>73978285.06</v>
      </c>
      <c r="J38" s="32">
        <f t="shared" si="2"/>
        <v>112194</v>
      </c>
      <c r="K38" s="32">
        <f t="shared" si="2"/>
        <v>2143138592.3100002</v>
      </c>
    </row>
    <row r="39" spans="4:11" ht="12.75">
      <c r="D39" s="59"/>
      <c r="E39" s="59"/>
      <c r="F39" s="59"/>
      <c r="G39" s="59"/>
      <c r="H39" s="59"/>
      <c r="I39" s="59"/>
      <c r="J39" s="59"/>
      <c r="K39" s="60"/>
    </row>
    <row r="40" spans="4:11" ht="12.75">
      <c r="D40" s="59"/>
      <c r="E40" s="59"/>
      <c r="F40" s="59"/>
      <c r="G40" s="59"/>
      <c r="H40" s="59"/>
      <c r="I40" s="59"/>
      <c r="J40" s="59"/>
      <c r="K40" s="59"/>
    </row>
  </sheetData>
  <mergeCells count="2">
    <mergeCell ref="A38:C38"/>
    <mergeCell ref="A32:C32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 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</dc:creator>
  <cp:keywords/>
  <dc:description/>
  <cp:lastModifiedBy>kolar</cp:lastModifiedBy>
  <cp:lastPrinted>2002-01-16T06:55:41Z</cp:lastPrinted>
  <dcterms:created xsi:type="dcterms:W3CDTF">2001-07-10T11:44:30Z</dcterms:created>
  <dcterms:modified xsi:type="dcterms:W3CDTF">2002-02-07T08:05:45Z</dcterms:modified>
  <cp:category/>
  <cp:version/>
  <cp:contentType/>
  <cp:contentStatus/>
</cp:coreProperties>
</file>