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892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  <externalReference r:id="rId13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0">#REF!</definedName>
    <definedName name="_1971">#REF!</definedName>
    <definedName name="_1972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'Financování'!$A$1:$F$60</definedName>
    <definedName name="_xlnm.Print_Area" localSheetId="7">'Fond strateg.rez. '!$A$1:$F$33</definedName>
    <definedName name="_xlnm.Print_Area" localSheetId="1">'Rozpočet kapitola EP'!$A$1:$E$29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<sst xmlns="http://schemas.openxmlformats.org/spreadsheetml/2006/main" count="342" uniqueCount="161">
  <si>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</si>
  <si>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</si>
  <si>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</si>
  <si>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</si>
  <si>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</si>
  <si>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</si>
  <si>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</si>
  <si>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</si>
  <si>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</si>
  <si>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</si>
  <si>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</si>
  <si>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</si>
  <si>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</si>
  <si>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</si>
  <si>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</si>
  <si>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</si>
  <si>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</si>
  <si>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</si>
  <si>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</si>
  <si>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</si>
  <si>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</si>
  <si>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</si>
  <si>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</si>
  <si>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</si>
  <si>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</si>
  <si>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</si>
  <si>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</si>
  <si>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</si>
  <si>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</si>
  <si>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</si>
  <si>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</si>
  <si>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</si>
  <si>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</si>
  <si>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</si>
  <si>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</si>
  <si>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</si>
  <si>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</si>
  <si>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</si>
  <si>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</si>
  <si>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</si>
  <si>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</si>
  <si>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</si>
  <si>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</si>
  <si>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</si>
  <si>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</si>
  <si>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</si>
  <si>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</si>
  <si>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</si>
  <si>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</si>
  <si>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</si>
  <si>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</si>
  <si>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</si>
  <si>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</si>
  <si>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</si>
  <si>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</si>
  <si>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</si>
  <si>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</si>
  <si>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</si>
  <si>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</si>
  <si>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</si>
  <si>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</si>
  <si>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</si>
  <si>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</si>
  <si>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</si>
  <si>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</si>
  <si>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</si>
  <si>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</si>
  <si>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</si>
  <si>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</si>
  <si>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</si>
  <si>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</si>
  <si>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</si>
  <si>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</si>
  <si>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</si>
  <si>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</si>
  <si>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</si>
  <si>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</si>
  <si>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</si>
  <si>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</si>
  <si>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</si>
  <si>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</si>
  <si>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</si>
  <si>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</si>
  <si>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</si>
  <si>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</si>
  <si>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</si>
  <si>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</si>
  <si>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</si>
  <si>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</si>
  <si>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</si>
  <si>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</si>
  <si>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</si>
  <si>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</si>
  <si>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</si>
  <si>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</si>
  <si>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</si>
  <si>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</si>
  <si>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</si>
  <si>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</si>
  <si>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</si>
  <si>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</si>
  <si>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</si>
  <si>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</si>
  <si>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</si>
  <si>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</si>
  <si>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</si>
  <si>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</si>
  <si>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</si>
  <si>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</si>
  <si>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</si>
  <si>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</si>
  <si>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</si>
  <si>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</si>
  <si>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</si>
  <si>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Ostatní nedaňové příjmy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</si>
  <si>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</si>
  <si>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z FSR - na kapitolu Zdravotnictví, na poskytnutí zápůjčky pro Nemocnici Pelhřimov na pořízení nových kogeneračních jednotek</t>
  </si>
  <si>
    <t>Převod z rozpočtu kraje do FSR - dle očekáváného plnění daňových příjmů</t>
  </si>
  <si>
    <t>Zapojení části disponibilního zůstatku kraje za rok 2016 do rozpočtu 2017</t>
  </si>
  <si>
    <t>Zůstatek účtu k 31. 12. 2016</t>
  </si>
  <si>
    <t>Převod z FSR - na kapitolu Zdravotnictví, na poskytnutí zápůjčky pro Nemocnici Třebíč na předfinancování akce "RTG zobrazovací modality, NMR a přístroje do NMR"</t>
  </si>
  <si>
    <t xml:space="preserve">Převod z FSR - na kapitolu Zdravotnictví, na poskytnutí zápůjčky pro Nemocnici Třebíč na úhradu části výdajů určených na pořízení ostatního vybavení PCHO </t>
  </si>
  <si>
    <t xml:space="preserve">Převod z FSR - na kapitolu Zdravotnictví, na poskytnutí zápůjčky pro Nemocnici Třebíč na předfinancování akce "Zdravotnické technologie a vybavení" </t>
  </si>
  <si>
    <t>Zapojení zůstatků účtů evropských projektů k                31. 12. 2016 do rozpočtu roku 2017</t>
  </si>
  <si>
    <t>Splátka kontokorentního úvěru</t>
  </si>
  <si>
    <t>Převod z FSR - na kapitolu Kultura, na poskytnutí zápůjčky pro Vysočinu Tourism na financování  projektu "Naplňování národních marketingových témat a zavedení turistické karty na Vysočině"</t>
  </si>
  <si>
    <t>Převod z FSR - na kapitolu Školství, mládeže a sportu, na poskytnutí zápůjčky pro Gymnázium Vincence Makovského se sportovními třídami Nové Město na Moravě na  předfinancování projektu "Maturitu zvládneme"</t>
  </si>
  <si>
    <t>Převod z disponobilního zůstatku kraje za rok 2016</t>
  </si>
  <si>
    <t>Převod části disp. zůstatku ZBÚ z roku 2016</t>
  </si>
  <si>
    <t>Převod z FSR - na kapitolu Zdravotnictví, na poskytnutí zápůjčky pro Nemocnici  Pelhřimov na projekt "Modernizace a obnova zdravotnické přístrojové techniky"</t>
  </si>
  <si>
    <t>Převod z FSR - na kapitolu Zdravotnictví, na poskytnutí zápůjčky pro Nemocnici Jihlava na projekt "Zvýšení kvality návazné péče Nemocnice Jihlava".</t>
  </si>
  <si>
    <t>Převod z FSR - na kapitolu Zdravotnictví, na poskytnutí zápůjčky pro Nemocnici Havlíčkův Brod ke krytí výdajů spojených s pořízením vybavení zrekonstruované budovy č. 13 a na pořízení vybavení rekonstruovaných gynekologických operačních sálů a oddělení perinatologie</t>
  </si>
  <si>
    <t>Převod do rozpočtu kraje (zápůjčka pro Nemocnici  Pelhřimov)</t>
  </si>
  <si>
    <t>Převod do rozpočtu kraje (zápůjčka pro Nemocnici Havlíčkův Brod)</t>
  </si>
  <si>
    <t>Převod do rozpočtu kraje (zápůjčka pro Vysočinu Tourism )</t>
  </si>
  <si>
    <t>Převod z FSR - na kapitolu Zdravotnictví, na poskytnutí zápůjčky pro Nemocnici  Jihlava na krytí výdajů spojených s pořízením přístroje SPECT/CT</t>
  </si>
  <si>
    <t>Převod z FSR - na kapitolu Školství, mládeže a sportu, na poskytnutí zápůjčky pro Hotelovou školu Světlá  a Střední odbornou školu řemesel Velké Meziříčí  na předfinancování projektu "Zvýšení kompetencí žáků"</t>
  </si>
  <si>
    <t>Převod z FSR - na kapitolu Zdravotnictví, na poskytnutí zápůjčky pro Nemocnici Nové Město na Moravě na předfinancování druhé etapy projektu "Modernizace ZP v oborech poskytujících návaznou péči, zřízení pracoviště MR a jednotky  NIP"</t>
  </si>
  <si>
    <t>Převod do FSR - splátka zápůjčky od Nemocnice Nové Město na Moravě poskytnuté na předfinancování první etapy projektu "Obnova přístrojového vybavení v oborech poskytujících návaznou péči a zřízení pracoviště magnetické rezonance v rámci návazné péče"</t>
  </si>
  <si>
    <t>Převod do rozpočtu kraje (zápůjčka pro Gymnázium Vincence Makovského se sportovními třídami Nové Město na Moravě )</t>
  </si>
  <si>
    <t>Převod z rozpočtu kraje (splátka zápůjčky od Nemocnice Nové Město na Moravě)</t>
  </si>
  <si>
    <t>Převod z rozpočtu kraje 2017</t>
  </si>
  <si>
    <t>Počet stran: 9</t>
  </si>
  <si>
    <t>Stav na účtu k  31. 10. 2017</t>
  </si>
  <si>
    <t>6) SOCIÁLNÍ FOND ZA OBDOBÍ 1 - 10/2017</t>
  </si>
  <si>
    <t>7)  FOND VYSOČINY ZA OBDOBÍ 1 - 10/2017</t>
  </si>
  <si>
    <t>Stav na účtu k 31. 10. 2017</t>
  </si>
  <si>
    <t>8)  FOND STRATEGICKÝCH REZERV ZA OBDOBÍ 1 - 10/2017</t>
  </si>
  <si>
    <t>Převod do rozpočtu kraje (zápůjčka pro Hotelovou školu Světlá a Střední odbornou školu řemesel Velké Meziříčí)</t>
  </si>
  <si>
    <t>4)  FINANCOVÁNÍ KRAJE VYSOČINA ZA OBDOBÍ 1 - 10/2017</t>
  </si>
  <si>
    <t>2) HOSPODAŘENÍ KRAJE VYSOČINA ZA OBDOBÍ 1 - 10/2017</t>
  </si>
  <si>
    <t>1) HOSPODAŘENÍ KRAJE VYSOČINA ZA OBDOBÍ 1 - 10/2017</t>
  </si>
  <si>
    <t>3) HOSPODAŘENÍ KRAJE VYSOČINA ZA OBDOBÍ 1 - 10/2017</t>
  </si>
  <si>
    <t>Poznámka:</t>
  </si>
  <si>
    <t>5) SROVNÁNÍ VÝVOJE DAŇOVÝCH PŘÍJMŮ V LETECH (bez daně placené krajem, tis. Kč) - říjen 2017</t>
  </si>
  <si>
    <t xml:space="preserve"> Daň z příjmů fyzických osob placená plátci</t>
  </si>
  <si>
    <t xml:space="preserve"> Daň z příjmů fyzických osob placená poplatníky</t>
  </si>
  <si>
    <t xml:space="preserve"> Daň z příjmů fyzických osob vybíraná srážkou</t>
  </si>
  <si>
    <t>Ve sledovaném období by alikvotní plnění daň. příjmů mělo činit 83.3%, tj. 3 583 333 tis. Kč. , ve  skutečnosti je plnění daňových příjmů o 325 672 tis. Kč vyšší.</t>
  </si>
  <si>
    <t>Skutečné plnění daňových příjmů za sledované období činí 3 909 005 tis. Kč, což je o  338 719 tis. Kč více než za stejné období minulého roku, tj. 109,5 %.</t>
  </si>
  <si>
    <t>ZK-07-2017-13,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</si>
</sst>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000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b/>
      <sz val="11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5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6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2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0" fontId="0" fillId="36" borderId="27" xfId="0" applyFill="1" applyBorder="1" applyAlignment="1">
      <alignment horizontal="lef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3" fontId="0" fillId="36" borderId="23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0" fontId="0" fillId="36" borderId="33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4" xfId="0" applyFont="1" applyFill="1" applyBorder="1" applyAlignment="1">
      <alignment horizontal="left" vertical="center"/>
    </xf>
    <xf numFmtId="0" fontId="0" fillId="36" borderId="34" xfId="0" applyFont="1" applyFill="1" applyBorder="1" applyAlignment="1">
      <alignment horizontal="left" vertical="center"/>
    </xf>
    <xf numFmtId="3" fontId="0" fillId="36" borderId="3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29" xfId="0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12" xfId="0" applyNumberFormat="1" applyFon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36" borderId="21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wrapText="1"/>
    </xf>
    <xf numFmtId="3" fontId="0" fillId="36" borderId="21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0" fillId="0" borderId="0" xfId="56">
      <alignment/>
      <protection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6" borderId="22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vertical="center"/>
    </xf>
    <xf numFmtId="4" fontId="73" fillId="0" borderId="0" xfId="0" applyNumberFormat="1" applyFont="1" applyAlignment="1">
      <alignment/>
    </xf>
    <xf numFmtId="0" fontId="20" fillId="0" borderId="0" xfId="57">
      <alignment/>
      <protection/>
    </xf>
    <xf numFmtId="0" fontId="29" fillId="0" borderId="38" xfId="57" applyFont="1" applyBorder="1" applyAlignment="1" applyProtection="1">
      <alignment horizontal="left" vertical="top" wrapText="1" readingOrder="1"/>
      <protection locked="0"/>
    </xf>
    <xf numFmtId="0" fontId="30" fillId="0" borderId="39" xfId="57" applyFont="1" applyBorder="1" applyAlignment="1" applyProtection="1">
      <alignment vertical="top" wrapText="1" readingOrder="1"/>
      <protection locked="0"/>
    </xf>
    <xf numFmtId="0" fontId="31" fillId="38" borderId="40" xfId="57" applyFont="1" applyFill="1" applyBorder="1" applyAlignment="1" applyProtection="1">
      <alignment horizontal="center" vertical="top" wrapText="1" readingOrder="1"/>
      <protection locked="0"/>
    </xf>
    <xf numFmtId="0" fontId="28" fillId="0" borderId="41" xfId="57" applyFont="1" applyBorder="1" applyAlignment="1" applyProtection="1">
      <alignment vertical="top" wrapText="1" readingOrder="1"/>
      <protection locked="0"/>
    </xf>
    <xf numFmtId="0" fontId="31" fillId="0" borderId="42" xfId="57" applyFont="1" applyBorder="1" applyAlignment="1" applyProtection="1">
      <alignment horizontal="center" vertical="top" wrapText="1" readingOrder="1"/>
      <protection locked="0"/>
    </xf>
    <xf numFmtId="165" fontId="31" fillId="0" borderId="40" xfId="57" applyNumberFormat="1" applyFont="1" applyBorder="1" applyAlignment="1" applyProtection="1">
      <alignment horizontal="right" vertical="top" wrapText="1" readingOrder="1"/>
      <protection locked="0"/>
    </xf>
    <xf numFmtId="165" fontId="31" fillId="0" borderId="40" xfId="57" applyNumberFormat="1" applyFont="1" applyBorder="1" applyAlignment="1" applyProtection="1">
      <alignment horizontal="center" vertical="top" wrapText="1" readingOrder="1"/>
      <protection locked="0"/>
    </xf>
    <xf numFmtId="165" fontId="32" fillId="0" borderId="40" xfId="57" applyNumberFormat="1" applyFont="1" applyBorder="1" applyAlignment="1" applyProtection="1">
      <alignment vertical="top" wrapText="1" readingOrder="1"/>
      <protection locked="0"/>
    </xf>
    <xf numFmtId="165" fontId="32" fillId="0" borderId="40" xfId="57" applyNumberFormat="1" applyFont="1" applyBorder="1" applyAlignment="1" applyProtection="1">
      <alignment horizontal="center" vertical="top" wrapText="1" readingOrder="1"/>
      <protection locked="0"/>
    </xf>
    <xf numFmtId="0" fontId="32" fillId="0" borderId="43" xfId="57" applyFont="1" applyBorder="1" applyAlignment="1" applyProtection="1">
      <alignment vertical="top" wrapText="1" readingOrder="1"/>
      <protection locked="0"/>
    </xf>
    <xf numFmtId="0" fontId="28" fillId="0" borderId="41" xfId="0" applyFont="1" applyBorder="1" applyAlignment="1" applyProtection="1">
      <alignment vertical="top" wrapText="1" readingOrder="1"/>
      <protection locked="0"/>
    </xf>
    <xf numFmtId="0" fontId="31" fillId="0" borderId="42" xfId="0" applyFont="1" applyBorder="1" applyAlignment="1" applyProtection="1">
      <alignment horizontal="center" vertical="top" wrapText="1" readingOrder="1"/>
      <protection locked="0"/>
    </xf>
    <xf numFmtId="0" fontId="28" fillId="0" borderId="41" xfId="0" applyFont="1" applyBorder="1" applyAlignment="1" applyProtection="1">
      <alignment vertical="top" wrapText="1" readingOrder="1"/>
      <protection locked="0"/>
    </xf>
    <xf numFmtId="0" fontId="31" fillId="0" borderId="42" xfId="0" applyFont="1" applyBorder="1" applyAlignment="1" applyProtection="1">
      <alignment horizontal="center" vertical="top" wrapText="1" readingOrder="1"/>
      <protection locked="0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6" fillId="0" borderId="0" xfId="56" applyFont="1" applyAlignment="1" applyProtection="1">
      <alignment vertical="top" wrapText="1" readingOrder="1"/>
      <protection locked="0"/>
    </xf>
    <xf numFmtId="0" fontId="20" fillId="0" borderId="0" xfId="56">
      <alignment/>
      <protection/>
    </xf>
    <xf numFmtId="0" fontId="32" fillId="0" borderId="40" xfId="57" applyFont="1" applyBorder="1" applyAlignment="1" applyProtection="1">
      <alignment vertical="top" wrapText="1" readingOrder="1"/>
      <protection locked="0"/>
    </xf>
    <xf numFmtId="0" fontId="20" fillId="0" borderId="42" xfId="57" applyBorder="1" applyAlignment="1" applyProtection="1">
      <alignment vertical="top" wrapText="1"/>
      <protection locked="0"/>
    </xf>
    <xf numFmtId="0" fontId="31" fillId="0" borderId="0" xfId="57" applyFont="1" applyAlignment="1" applyProtection="1">
      <alignment vertical="top" wrapText="1" readingOrder="1"/>
      <protection locked="0"/>
    </xf>
    <xf numFmtId="0" fontId="20" fillId="0" borderId="0" xfId="57">
      <alignment/>
      <protection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7" borderId="31" xfId="0" applyFont="1" applyFill="1" applyBorder="1" applyAlignment="1">
      <alignment vertical="center"/>
    </xf>
    <xf numFmtId="0" fontId="3" fillId="37" borderId="37" xfId="0" applyFont="1" applyFill="1" applyBorder="1" applyAlignment="1">
      <alignment vertical="center"/>
    </xf>
    <xf numFmtId="0" fontId="3" fillId="33" borderId="31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6" borderId="31" xfId="0" applyFill="1" applyBorder="1" applyAlignment="1">
      <alignment wrapText="1"/>
    </xf>
    <xf numFmtId="0" fontId="0" fillId="36" borderId="37" xfId="0" applyFill="1" applyBorder="1" applyAlignment="1">
      <alignment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3 2 2" xfId="51"/>
    <cellStyle name="Normální 3 3" xfId="52"/>
    <cellStyle name="Normální 4" xfId="53"/>
    <cellStyle name="Normální 5" xfId="54"/>
    <cellStyle name="Normální 6" xfId="55"/>
    <cellStyle name="Normální 7" xfId="56"/>
    <cellStyle name="Normální 8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ikova\AppData\Local\Microsoft\Windows\INetCache\IE\8YTZ3S69\da&#328;ov&#233;%20p&#345;&#237;jmy%202017_04_02%20pro%20&#269;er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4">
      <selection activeCell="K4" sqref="K4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  <col min="19" max="19" width="12.75390625" style="0" bestFit="1" customWidth="1"/>
  </cols>
  <sheetData>
    <row r="1" spans="4:5" ht="15">
      <c r="D1" s="244" t="s">
        <v>160</v>
      </c>
      <c r="E1" s="239"/>
    </row>
    <row r="2" spans="4:5" ht="15">
      <c r="D2" s="244" t="s">
        <v>142</v>
      </c>
      <c r="E2" s="244"/>
    </row>
    <row r="3" spans="4:5" ht="12.75" customHeight="1">
      <c r="D3" s="34"/>
      <c r="E3" s="34"/>
    </row>
    <row r="4" spans="1:5" s="135" customFormat="1" ht="21.75" customHeight="1">
      <c r="A4" s="263" t="s">
        <v>151</v>
      </c>
      <c r="B4" s="264"/>
      <c r="C4" s="264"/>
      <c r="D4" s="264"/>
      <c r="E4" s="264"/>
    </row>
    <row r="5" spans="1:5" ht="16.5">
      <c r="A5" s="265" t="s">
        <v>93</v>
      </c>
      <c r="B5" s="266"/>
      <c r="C5" s="266"/>
      <c r="D5" s="266"/>
      <c r="E5" s="266"/>
    </row>
    <row r="6" spans="5:16" ht="13.5" thickBot="1">
      <c r="E6" s="51" t="s">
        <v>20</v>
      </c>
      <c r="P6" s="47"/>
    </row>
    <row r="7" spans="1:16" ht="26.25" customHeight="1">
      <c r="A7" s="52" t="s">
        <v>31</v>
      </c>
      <c r="B7" s="53" t="s">
        <v>32</v>
      </c>
      <c r="C7" s="144" t="s">
        <v>33</v>
      </c>
      <c r="D7" s="54" t="s">
        <v>85</v>
      </c>
      <c r="E7" s="55" t="s">
        <v>34</v>
      </c>
      <c r="L7" s="47"/>
      <c r="N7" s="47"/>
      <c r="P7" s="47"/>
    </row>
    <row r="8" spans="1:16" ht="15.75" customHeight="1">
      <c r="A8" s="175" t="s">
        <v>35</v>
      </c>
      <c r="B8" s="236">
        <v>4331227</v>
      </c>
      <c r="C8" s="173">
        <v>4331227</v>
      </c>
      <c r="D8" s="178">
        <v>3937571</v>
      </c>
      <c r="E8" s="179">
        <f>D8/C8*100</f>
        <v>90.91121291957222</v>
      </c>
      <c r="G8" s="32"/>
      <c r="H8" s="32"/>
      <c r="L8" s="47"/>
      <c r="N8" s="47"/>
      <c r="P8" s="47"/>
    </row>
    <row r="9" spans="1:16" ht="15" customHeight="1">
      <c r="A9" s="176" t="s">
        <v>36</v>
      </c>
      <c r="B9" s="187">
        <v>262042</v>
      </c>
      <c r="C9" s="169">
        <v>299888</v>
      </c>
      <c r="D9" s="180">
        <v>286581</v>
      </c>
      <c r="E9" s="181">
        <f>D9/C9*100</f>
        <v>95.56267673264685</v>
      </c>
      <c r="G9" s="72"/>
      <c r="H9" s="72"/>
      <c r="L9" s="47"/>
      <c r="N9" s="47"/>
      <c r="P9" s="47"/>
    </row>
    <row r="10" spans="1:16" ht="15" customHeight="1">
      <c r="A10" s="176" t="s">
        <v>37</v>
      </c>
      <c r="B10" s="187">
        <v>22000</v>
      </c>
      <c r="C10" s="169">
        <v>22490</v>
      </c>
      <c r="D10" s="180">
        <v>33884</v>
      </c>
      <c r="E10" s="181">
        <f>D10/C10*100</f>
        <v>150.66251667407738</v>
      </c>
      <c r="G10" s="72"/>
      <c r="H10" s="72"/>
      <c r="L10" s="47"/>
      <c r="N10" s="47"/>
      <c r="P10" s="47"/>
    </row>
    <row r="11" spans="1:16" s="11" customFormat="1" ht="15" customHeight="1" thickBot="1">
      <c r="A11" s="177" t="s">
        <v>38</v>
      </c>
      <c r="B11" s="237">
        <v>4313294</v>
      </c>
      <c r="C11" s="174">
        <v>6149695</v>
      </c>
      <c r="D11" s="174">
        <v>5320820</v>
      </c>
      <c r="E11" s="181">
        <f>D11/C11*100</f>
        <v>86.52168928702967</v>
      </c>
      <c r="F11" s="139"/>
      <c r="G11" s="76"/>
      <c r="H11" s="76"/>
      <c r="L11" s="165"/>
      <c r="N11" s="165"/>
      <c r="P11" s="47"/>
    </row>
    <row r="12" spans="1:16" ht="20.25" customHeight="1" thickBot="1">
      <c r="A12" s="113" t="s">
        <v>27</v>
      </c>
      <c r="B12" s="109">
        <f>SUM(B8:B11)</f>
        <v>8928563</v>
      </c>
      <c r="C12" s="109">
        <f>SUM(C8:C11)</f>
        <v>10803300</v>
      </c>
      <c r="D12" s="109">
        <f>SUM(D8:D11)</f>
        <v>9578856</v>
      </c>
      <c r="E12" s="114">
        <f>D12/C12*100</f>
        <v>88.66601871650329</v>
      </c>
      <c r="G12" s="32"/>
      <c r="H12" s="32"/>
      <c r="L12" s="47"/>
      <c r="N12" s="47"/>
      <c r="P12" s="47"/>
    </row>
    <row r="13" spans="1:16" ht="10.5" customHeight="1" thickBot="1">
      <c r="A13" s="56"/>
      <c r="B13" s="57"/>
      <c r="C13" s="57"/>
      <c r="D13" s="57"/>
      <c r="E13" s="57"/>
      <c r="G13" s="32"/>
      <c r="H13" s="32"/>
      <c r="L13" s="47"/>
      <c r="P13" s="47"/>
    </row>
    <row r="14" spans="1:16" ht="20.25" customHeight="1" thickBot="1">
      <c r="A14" s="107" t="s">
        <v>30</v>
      </c>
      <c r="B14" s="108">
        <f>Financování!B26</f>
        <v>780244</v>
      </c>
      <c r="C14" s="108">
        <f>Financování!C26</f>
        <v>1988354</v>
      </c>
      <c r="D14" s="108">
        <f>Financování!D26</f>
        <v>948322</v>
      </c>
      <c r="E14" s="115">
        <f>D14/C14*100</f>
        <v>47.693821120383994</v>
      </c>
      <c r="G14" s="32"/>
      <c r="H14" s="32"/>
      <c r="L14" s="165"/>
      <c r="N14" s="47"/>
      <c r="P14" s="47"/>
    </row>
    <row r="15" spans="1:16" ht="9.75" customHeight="1" thickBot="1">
      <c r="A15" s="56"/>
      <c r="B15" s="57"/>
      <c r="C15" s="57"/>
      <c r="D15" s="57"/>
      <c r="E15" s="57"/>
      <c r="G15" s="32"/>
      <c r="H15" s="32"/>
      <c r="L15" s="165"/>
      <c r="P15" s="47"/>
    </row>
    <row r="16" spans="1:16" ht="20.25" customHeight="1" thickBot="1">
      <c r="A16" s="58" t="s">
        <v>39</v>
      </c>
      <c r="B16" s="59">
        <f>SUM(B14+B12)</f>
        <v>9708807</v>
      </c>
      <c r="C16" s="59">
        <f>SUM(C14+C12)</f>
        <v>12791654</v>
      </c>
      <c r="D16" s="150">
        <f>SUM(D14+D12)</f>
        <v>10527178</v>
      </c>
      <c r="E16" s="60">
        <f>D16/C16*100</f>
        <v>82.29723849628829</v>
      </c>
      <c r="G16" s="32"/>
      <c r="H16" s="32"/>
      <c r="J16" t="s">
        <v>92</v>
      </c>
      <c r="L16" s="47"/>
      <c r="P16" s="47"/>
    </row>
    <row r="17" spans="2:16" ht="13.5" thickBot="1">
      <c r="B17" s="47"/>
      <c r="D17" s="47"/>
      <c r="G17" s="72"/>
      <c r="H17" s="72"/>
      <c r="L17" s="47"/>
      <c r="N17" s="47"/>
      <c r="P17" s="47"/>
    </row>
    <row r="18" spans="1:16" ht="18.75" customHeight="1" thickBot="1">
      <c r="A18" s="58" t="s">
        <v>40</v>
      </c>
      <c r="B18" s="61"/>
      <c r="C18" s="145"/>
      <c r="D18" s="62"/>
      <c r="E18" s="63"/>
      <c r="G18" s="72"/>
      <c r="H18" s="72"/>
      <c r="L18" s="47"/>
      <c r="N18" s="47"/>
      <c r="P18" s="47"/>
    </row>
    <row r="19" spans="1:16" ht="15" customHeight="1">
      <c r="A19" s="182" t="s">
        <v>84</v>
      </c>
      <c r="B19" s="236">
        <v>74540</v>
      </c>
      <c r="C19" s="183">
        <v>77892</v>
      </c>
      <c r="D19" s="173">
        <v>33028</v>
      </c>
      <c r="E19" s="179">
        <f aca="true" t="shared" si="0" ref="E19:E34">D19/C19*100</f>
        <v>42.402300621373186</v>
      </c>
      <c r="G19" s="72"/>
      <c r="H19" s="72"/>
      <c r="L19" s="47"/>
      <c r="N19" s="47"/>
      <c r="P19" s="47"/>
    </row>
    <row r="20" spans="1:16" ht="15" customHeight="1">
      <c r="A20" s="184" t="s">
        <v>68</v>
      </c>
      <c r="B20" s="187">
        <v>4613622</v>
      </c>
      <c r="C20" s="185">
        <v>5244404</v>
      </c>
      <c r="D20" s="169">
        <v>4325137</v>
      </c>
      <c r="E20" s="181">
        <f t="shared" si="0"/>
        <v>82.47146863590218</v>
      </c>
      <c r="G20" s="72"/>
      <c r="H20" s="72"/>
      <c r="L20" s="47"/>
      <c r="N20" s="47"/>
      <c r="P20" s="47"/>
    </row>
    <row r="21" spans="1:16" ht="15" customHeight="1">
      <c r="A21" s="186" t="s">
        <v>69</v>
      </c>
      <c r="B21" s="187">
        <v>171713</v>
      </c>
      <c r="C21" s="169">
        <v>183349</v>
      </c>
      <c r="D21" s="169">
        <v>135092</v>
      </c>
      <c r="E21" s="181">
        <f t="shared" si="0"/>
        <v>73.68024914234603</v>
      </c>
      <c r="G21" s="72"/>
      <c r="H21" s="72"/>
      <c r="L21" s="47"/>
      <c r="N21" s="47"/>
      <c r="P21" s="47"/>
    </row>
    <row r="22" spans="1:16" ht="15" customHeight="1">
      <c r="A22" s="186" t="s">
        <v>70</v>
      </c>
      <c r="B22" s="187">
        <v>350285</v>
      </c>
      <c r="C22" s="169">
        <v>939307</v>
      </c>
      <c r="D22" s="169">
        <v>382134</v>
      </c>
      <c r="E22" s="181">
        <f t="shared" si="0"/>
        <v>40.68254574915336</v>
      </c>
      <c r="G22" s="72"/>
      <c r="H22" s="72"/>
      <c r="L22" s="47"/>
      <c r="N22" s="47"/>
      <c r="P22" s="47"/>
    </row>
    <row r="23" spans="1:16" ht="15" customHeight="1">
      <c r="A23" s="186" t="s">
        <v>71</v>
      </c>
      <c r="B23" s="187">
        <v>12694</v>
      </c>
      <c r="C23" s="169">
        <v>14561</v>
      </c>
      <c r="D23" s="169">
        <v>7936</v>
      </c>
      <c r="E23" s="181">
        <f t="shared" si="0"/>
        <v>54.50175125334798</v>
      </c>
      <c r="G23" s="72"/>
      <c r="H23" s="72"/>
      <c r="L23" s="47"/>
      <c r="N23" s="47"/>
      <c r="P23" s="47"/>
    </row>
    <row r="24" spans="1:16" ht="15" customHeight="1">
      <c r="A24" s="186" t="s">
        <v>72</v>
      </c>
      <c r="B24" s="187">
        <v>4000</v>
      </c>
      <c r="C24" s="169">
        <v>4000</v>
      </c>
      <c r="D24" s="187">
        <v>748</v>
      </c>
      <c r="E24" s="181">
        <f t="shared" si="0"/>
        <v>18.7</v>
      </c>
      <c r="G24" s="72"/>
      <c r="H24" s="72"/>
      <c r="L24" s="47"/>
      <c r="N24" s="47"/>
      <c r="P24" s="47"/>
    </row>
    <row r="25" spans="1:16" ht="15" customHeight="1">
      <c r="A25" s="186" t="s">
        <v>73</v>
      </c>
      <c r="B25" s="187">
        <v>1620337</v>
      </c>
      <c r="C25" s="169">
        <v>2013188</v>
      </c>
      <c r="D25" s="169">
        <v>1490713</v>
      </c>
      <c r="E25" s="181">
        <f t="shared" si="0"/>
        <v>74.0473815659541</v>
      </c>
      <c r="G25" s="72"/>
      <c r="H25" s="72"/>
      <c r="L25" s="47"/>
      <c r="N25" s="47"/>
      <c r="P25" s="47"/>
    </row>
    <row r="26" spans="1:16" ht="15" customHeight="1">
      <c r="A26" s="186" t="s">
        <v>74</v>
      </c>
      <c r="B26" s="187">
        <v>140466</v>
      </c>
      <c r="C26" s="169">
        <v>741354</v>
      </c>
      <c r="D26" s="169">
        <v>685390</v>
      </c>
      <c r="E26" s="181">
        <f t="shared" si="0"/>
        <v>92.45110972625763</v>
      </c>
      <c r="G26" s="72"/>
      <c r="H26" s="72"/>
      <c r="L26" s="47"/>
      <c r="N26" s="47"/>
      <c r="P26" s="47"/>
    </row>
    <row r="27" spans="1:16" ht="15" customHeight="1">
      <c r="A27" s="186" t="s">
        <v>41</v>
      </c>
      <c r="B27" s="187">
        <v>14680</v>
      </c>
      <c r="C27" s="169">
        <v>42408</v>
      </c>
      <c r="D27" s="169">
        <v>19036</v>
      </c>
      <c r="E27" s="181">
        <f t="shared" si="0"/>
        <v>44.88775702697605</v>
      </c>
      <c r="G27" s="72"/>
      <c r="H27" s="72"/>
      <c r="L27" s="47"/>
      <c r="N27" s="164"/>
      <c r="P27" s="47"/>
    </row>
    <row r="28" spans="1:16" ht="12.75" customHeight="1">
      <c r="A28" s="186" t="s">
        <v>75</v>
      </c>
      <c r="B28" s="187">
        <v>55880</v>
      </c>
      <c r="C28" s="169">
        <v>61917</v>
      </c>
      <c r="D28" s="187">
        <v>40606</v>
      </c>
      <c r="E28" s="181">
        <f t="shared" si="0"/>
        <v>65.58134276531486</v>
      </c>
      <c r="G28" s="72"/>
      <c r="H28" s="72"/>
      <c r="L28" s="47"/>
      <c r="N28" s="47"/>
      <c r="P28" s="47"/>
    </row>
    <row r="29" spans="1:16" ht="15" customHeight="1">
      <c r="A29" s="186" t="s">
        <v>76</v>
      </c>
      <c r="B29" s="187">
        <v>287330</v>
      </c>
      <c r="C29" s="169">
        <v>291144</v>
      </c>
      <c r="D29" s="169">
        <v>220797</v>
      </c>
      <c r="E29" s="181">
        <f t="shared" si="0"/>
        <v>75.83772978320007</v>
      </c>
      <c r="G29" s="72"/>
      <c r="H29" s="72"/>
      <c r="K29" s="47"/>
      <c r="L29" s="47"/>
      <c r="N29" s="47"/>
      <c r="P29" s="47"/>
    </row>
    <row r="30" spans="1:19" ht="15" customHeight="1">
      <c r="A30" s="186" t="s">
        <v>77</v>
      </c>
      <c r="B30" s="187">
        <v>98087</v>
      </c>
      <c r="C30" s="169">
        <v>99446</v>
      </c>
      <c r="D30" s="187">
        <v>70561</v>
      </c>
      <c r="E30" s="181">
        <f t="shared" si="0"/>
        <v>70.95408563441465</v>
      </c>
      <c r="G30" s="72"/>
      <c r="H30" s="72"/>
      <c r="K30" s="47"/>
      <c r="L30" s="47"/>
      <c r="N30" s="47"/>
      <c r="P30" s="47"/>
      <c r="S30" s="47"/>
    </row>
    <row r="31" spans="1:19" ht="15" customHeight="1">
      <c r="A31" s="184" t="s">
        <v>78</v>
      </c>
      <c r="B31" s="187">
        <v>678850</v>
      </c>
      <c r="C31" s="185">
        <v>783077</v>
      </c>
      <c r="D31" s="169">
        <v>507049</v>
      </c>
      <c r="E31" s="181">
        <f t="shared" si="0"/>
        <v>64.75084825630174</v>
      </c>
      <c r="F31" s="11"/>
      <c r="G31" s="72"/>
      <c r="H31" s="72"/>
      <c r="K31" s="47"/>
      <c r="L31" s="47"/>
      <c r="N31" s="47"/>
      <c r="P31" s="47"/>
      <c r="S31" s="47"/>
    </row>
    <row r="32" spans="1:19" ht="15" customHeight="1">
      <c r="A32" s="186" t="s">
        <v>79</v>
      </c>
      <c r="B32" s="187">
        <v>39901</v>
      </c>
      <c r="C32" s="169">
        <v>44041</v>
      </c>
      <c r="D32" s="169">
        <v>25689</v>
      </c>
      <c r="E32" s="181">
        <f t="shared" si="0"/>
        <v>58.32973819849685</v>
      </c>
      <c r="G32" s="72"/>
      <c r="H32" s="72"/>
      <c r="K32" s="47"/>
      <c r="L32" s="47"/>
      <c r="N32" s="47"/>
      <c r="P32" s="47"/>
      <c r="S32" s="47"/>
    </row>
    <row r="33" spans="1:19" ht="15" customHeight="1">
      <c r="A33" s="186" t="s">
        <v>103</v>
      </c>
      <c r="B33" s="187">
        <v>13783</v>
      </c>
      <c r="C33" s="169">
        <v>13783</v>
      </c>
      <c r="D33" s="169">
        <v>10724</v>
      </c>
      <c r="E33" s="181">
        <f t="shared" si="0"/>
        <v>77.80599288979178</v>
      </c>
      <c r="G33" s="72"/>
      <c r="H33" s="72"/>
      <c r="L33" s="47"/>
      <c r="N33" s="242"/>
      <c r="P33" s="47"/>
      <c r="S33" s="47"/>
    </row>
    <row r="34" spans="1:19" ht="15" customHeight="1">
      <c r="A34" s="186" t="s">
        <v>80</v>
      </c>
      <c r="B34" s="187">
        <v>60995</v>
      </c>
      <c r="C34" s="169">
        <v>67088</v>
      </c>
      <c r="D34" s="187">
        <v>50507</v>
      </c>
      <c r="E34" s="181">
        <f t="shared" si="0"/>
        <v>75.2847006916289</v>
      </c>
      <c r="F34" s="139"/>
      <c r="G34" s="72"/>
      <c r="H34" s="72"/>
      <c r="L34" s="47"/>
      <c r="N34" s="47"/>
      <c r="P34" s="47"/>
      <c r="S34" s="47"/>
    </row>
    <row r="35" spans="1:19" ht="12" customHeight="1">
      <c r="A35" s="186" t="s">
        <v>81</v>
      </c>
      <c r="B35" s="187">
        <v>200000</v>
      </c>
      <c r="C35" s="169">
        <v>82951</v>
      </c>
      <c r="D35" s="169" t="s">
        <v>19</v>
      </c>
      <c r="E35" s="181" t="s">
        <v>19</v>
      </c>
      <c r="F35" s="6"/>
      <c r="G35" s="72"/>
      <c r="H35" s="72"/>
      <c r="L35" s="47"/>
      <c r="N35" s="47"/>
      <c r="P35" s="47"/>
      <c r="S35" s="47"/>
    </row>
    <row r="36" spans="1:19" ht="12.75">
      <c r="A36" s="188" t="s">
        <v>42</v>
      </c>
      <c r="B36" s="238">
        <v>150000</v>
      </c>
      <c r="C36" s="245">
        <v>45257</v>
      </c>
      <c r="D36" s="169" t="s">
        <v>19</v>
      </c>
      <c r="E36" s="181" t="s">
        <v>19</v>
      </c>
      <c r="G36" s="72"/>
      <c r="H36" s="72"/>
      <c r="L36" s="47"/>
      <c r="N36" s="47"/>
      <c r="P36" s="47"/>
      <c r="S36" s="47"/>
    </row>
    <row r="37" spans="1:19" ht="12" customHeight="1">
      <c r="A37" s="188" t="s">
        <v>43</v>
      </c>
      <c r="B37" s="238">
        <v>45000</v>
      </c>
      <c r="C37" s="245">
        <v>32694</v>
      </c>
      <c r="D37" s="169" t="s">
        <v>19</v>
      </c>
      <c r="E37" s="181" t="s">
        <v>19</v>
      </c>
      <c r="G37" s="72"/>
      <c r="H37" s="72"/>
      <c r="L37" s="47"/>
      <c r="N37" s="47"/>
      <c r="P37" s="47"/>
      <c r="S37" s="47"/>
    </row>
    <row r="38" spans="1:19" ht="12.75">
      <c r="A38" s="188" t="s">
        <v>44</v>
      </c>
      <c r="B38" s="238">
        <v>5000</v>
      </c>
      <c r="C38" s="245">
        <v>5000</v>
      </c>
      <c r="D38" s="169" t="s">
        <v>19</v>
      </c>
      <c r="E38" s="181" t="s">
        <v>19</v>
      </c>
      <c r="G38" s="72"/>
      <c r="H38" s="72"/>
      <c r="L38" s="47"/>
      <c r="N38" s="47"/>
      <c r="P38" s="47"/>
      <c r="S38" s="47"/>
    </row>
    <row r="39" spans="1:19" ht="15" customHeight="1" thickBot="1">
      <c r="A39" s="189" t="s">
        <v>86</v>
      </c>
      <c r="B39" s="187">
        <f>'Rozpočet kapitola EP'!B21</f>
        <v>781244</v>
      </c>
      <c r="C39" s="187">
        <f>'Rozpočet kapitola EP'!C21</f>
        <v>1197937</v>
      </c>
      <c r="D39" s="187">
        <f>'Rozpočet kapitola EP'!D21</f>
        <v>560424</v>
      </c>
      <c r="E39" s="181">
        <f>D39/C39*100</f>
        <v>46.78242678872094</v>
      </c>
      <c r="G39" s="72"/>
      <c r="H39" s="72"/>
      <c r="L39" s="164"/>
      <c r="M39" s="161"/>
      <c r="N39" s="47"/>
      <c r="P39" s="47"/>
      <c r="S39" s="47"/>
    </row>
    <row r="40" spans="1:19" ht="23.25" customHeight="1" thickBot="1">
      <c r="A40" s="112" t="s">
        <v>45</v>
      </c>
      <c r="B40" s="111">
        <f>B19+B20+B21+B22+B23+B24+B25+B26+B27+B28+B29+B30+B31+B32+B33+B34+B35+B39</f>
        <v>9218407</v>
      </c>
      <c r="C40" s="111">
        <f>SUM(C19+C20+C21+C22+C23+C24+C25+C26+C27+C28+C29+C30+C31+C32+C33+C34+C35+C39)</f>
        <v>11901847</v>
      </c>
      <c r="D40" s="111">
        <f>SUM(D19:D39)</f>
        <v>8565571</v>
      </c>
      <c r="E40" s="116">
        <f>D40/C40*100</f>
        <v>71.96841801108685</v>
      </c>
      <c r="G40" s="72"/>
      <c r="H40" s="72"/>
      <c r="L40" s="164"/>
      <c r="M40" s="161"/>
      <c r="N40" s="47"/>
      <c r="P40" s="47"/>
      <c r="S40" s="47"/>
    </row>
    <row r="41" spans="1:19" ht="12.75" customHeight="1" thickBot="1">
      <c r="A41" s="49"/>
      <c r="B41" s="64"/>
      <c r="C41" s="43"/>
      <c r="D41" s="43"/>
      <c r="E41" s="64"/>
      <c r="G41" s="72"/>
      <c r="H41" s="72"/>
      <c r="M41" s="162"/>
      <c r="N41" s="47"/>
      <c r="P41" s="47"/>
      <c r="S41" s="47"/>
    </row>
    <row r="42" spans="1:19" ht="23.25" customHeight="1" thickBot="1">
      <c r="A42" s="107" t="s">
        <v>28</v>
      </c>
      <c r="B42" s="108">
        <f>Financování!B41</f>
        <v>490400</v>
      </c>
      <c r="C42" s="108">
        <f>Financování!C41</f>
        <v>889807</v>
      </c>
      <c r="D42" s="108">
        <f>Financování!D41</f>
        <v>559562</v>
      </c>
      <c r="E42" s="117">
        <f>D42/C42*100</f>
        <v>62.885771858391756</v>
      </c>
      <c r="G42" s="72"/>
      <c r="H42" s="72"/>
      <c r="L42" s="161"/>
      <c r="M42" s="161"/>
      <c r="N42" s="47"/>
      <c r="P42" s="47"/>
      <c r="S42" s="47"/>
    </row>
    <row r="43" spans="1:19" ht="12.75" customHeight="1" thickBot="1">
      <c r="A43" s="65"/>
      <c r="B43" s="66"/>
      <c r="C43" s="66"/>
      <c r="D43" s="66"/>
      <c r="E43" s="67"/>
      <c r="G43" s="72"/>
      <c r="H43" s="72"/>
      <c r="L43" s="164"/>
      <c r="M43" s="161"/>
      <c r="N43" s="242"/>
      <c r="P43" s="47"/>
      <c r="S43" s="47"/>
    </row>
    <row r="44" spans="1:19" ht="23.25" customHeight="1" thickBot="1">
      <c r="A44" s="68" t="s">
        <v>82</v>
      </c>
      <c r="B44" s="69">
        <f>SUM(B42+B40)</f>
        <v>9708807</v>
      </c>
      <c r="C44" s="69">
        <f>SUM(C42+C40)</f>
        <v>12791654</v>
      </c>
      <c r="D44" s="69">
        <f>SUM(D42+D40)</f>
        <v>9125133</v>
      </c>
      <c r="E44" s="70">
        <f>D44/C44*100</f>
        <v>71.33661526492196</v>
      </c>
      <c r="G44" s="72"/>
      <c r="H44" s="72"/>
      <c r="L44" s="47"/>
      <c r="M44" s="162"/>
      <c r="N44" s="242"/>
      <c r="P44" s="47"/>
      <c r="S44" s="47"/>
    </row>
    <row r="45" spans="2:19" ht="18.75" customHeight="1" thickBot="1">
      <c r="B45" s="47"/>
      <c r="D45" s="47"/>
      <c r="G45" s="72"/>
      <c r="H45" s="72"/>
      <c r="L45" s="47"/>
      <c r="N45" s="47"/>
      <c r="P45" s="47"/>
      <c r="S45" s="47"/>
    </row>
    <row r="46" spans="1:14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1402045</v>
      </c>
      <c r="E46" s="70" t="s">
        <v>19</v>
      </c>
      <c r="G46" s="74"/>
      <c r="H46" s="74"/>
      <c r="L46" s="47"/>
      <c r="N46" s="47"/>
    </row>
    <row r="47" spans="1:14" ht="12.75" customHeight="1">
      <c r="A47" s="71"/>
      <c r="B47" s="64"/>
      <c r="C47" s="64"/>
      <c r="D47" s="64"/>
      <c r="E47" s="57"/>
      <c r="G47" s="74"/>
      <c r="H47" s="74"/>
      <c r="N47" s="47"/>
    </row>
    <row r="48" spans="1:42" s="155" customFormat="1" ht="12.75" customHeight="1">
      <c r="A48" s="152"/>
      <c r="B48" s="153"/>
      <c r="C48" s="153"/>
      <c r="D48" s="153"/>
      <c r="E48" s="154"/>
      <c r="G48" s="156"/>
      <c r="H48" s="156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98</v>
      </c>
      <c r="B49" s="47"/>
      <c r="D49" s="47"/>
      <c r="G49" s="73"/>
      <c r="H49" s="73"/>
      <c r="N49" s="47"/>
    </row>
    <row r="50" spans="1:16" ht="12.75" customHeight="1">
      <c r="A50" s="75"/>
      <c r="B50" s="76"/>
      <c r="C50" s="10"/>
      <c r="D50" s="76"/>
      <c r="E50" s="5"/>
      <c r="G50" s="32"/>
      <c r="H50" s="32"/>
      <c r="L50" s="47"/>
      <c r="N50" s="47"/>
      <c r="P50" s="47"/>
    </row>
    <row r="51" spans="1:16" ht="12.75" customHeight="1">
      <c r="A51" s="65"/>
      <c r="B51" s="66"/>
      <c r="C51" s="66"/>
      <c r="D51" s="66"/>
      <c r="E51" s="67"/>
      <c r="G51" s="74"/>
      <c r="H51" s="74"/>
      <c r="L51" s="47"/>
      <c r="N51" s="47"/>
      <c r="P51" s="47"/>
    </row>
    <row r="52" spans="1:16" ht="12.75" customHeight="1">
      <c r="A52" s="65"/>
      <c r="B52" s="66"/>
      <c r="C52" s="66"/>
      <c r="D52" s="66"/>
      <c r="E52" s="67"/>
      <c r="G52" s="74"/>
      <c r="H52" s="74"/>
      <c r="L52" s="47"/>
      <c r="N52" s="47"/>
      <c r="P52" s="47"/>
    </row>
    <row r="53" spans="1:16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  <c r="P53" s="47"/>
    </row>
    <row r="54" spans="1:16" ht="12.75" customHeight="1">
      <c r="A54" s="5"/>
      <c r="B54" s="5"/>
      <c r="C54" s="10"/>
      <c r="D54" s="5"/>
      <c r="E54" s="5"/>
      <c r="G54" s="32"/>
      <c r="H54" s="32"/>
      <c r="L54" s="47"/>
      <c r="N54" s="47"/>
      <c r="P54" s="47"/>
    </row>
    <row r="55" spans="1:16" ht="12.75" customHeight="1">
      <c r="A55" s="49"/>
      <c r="B55" s="64"/>
      <c r="C55" s="64"/>
      <c r="D55" s="64"/>
      <c r="E55" s="57"/>
      <c r="G55" s="74"/>
      <c r="H55" s="74"/>
      <c r="L55" s="47"/>
      <c r="N55" s="47"/>
      <c r="P55" s="47"/>
    </row>
    <row r="56" spans="1:16" ht="12.75" customHeight="1">
      <c r="A56" s="49"/>
      <c r="B56" s="64"/>
      <c r="C56" s="64"/>
      <c r="D56" s="64"/>
      <c r="E56" s="57"/>
      <c r="G56" s="74"/>
      <c r="H56" s="74"/>
      <c r="L56" s="47"/>
      <c r="N56" s="47"/>
      <c r="P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6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6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6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2">
    <mergeCell ref="A4:E4"/>
    <mergeCell ref="A5:E5"/>
  </mergeCells>
  <printOptions horizontalCentered="1"/>
  <pageMargins left="0.3937007874015748" right="0.3937007874015748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0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12.375" style="0" customWidth="1"/>
    <col min="7" max="9" width="9.125" style="0" hidden="1" customWidth="1"/>
    <col min="10" max="10" width="15.375" style="0" bestFit="1" customWidth="1"/>
    <col min="12" max="12" width="21.0039062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5" customFormat="1" ht="16.5" customHeight="1">
      <c r="A2" s="263" t="s">
        <v>150</v>
      </c>
      <c r="B2" s="264"/>
      <c r="C2" s="264"/>
      <c r="D2" s="264"/>
      <c r="E2" s="264"/>
    </row>
    <row r="3" spans="1:5" ht="16.5">
      <c r="A3" s="267" t="s">
        <v>46</v>
      </c>
      <c r="B3" s="266"/>
      <c r="C3" s="266"/>
      <c r="D3" s="266"/>
      <c r="E3" s="266"/>
    </row>
    <row r="4" spans="1:4" ht="18">
      <c r="A4" s="81"/>
      <c r="B4" s="81"/>
      <c r="C4" s="147"/>
      <c r="D4" s="81"/>
    </row>
    <row r="5" spans="5:10" ht="13.5" thickBot="1">
      <c r="E5" s="51" t="s">
        <v>20</v>
      </c>
      <c r="J5" s="47"/>
    </row>
    <row r="6" spans="1:14" ht="29.25" customHeight="1" thickBot="1">
      <c r="A6" s="58" t="s">
        <v>31</v>
      </c>
      <c r="B6" s="102" t="s">
        <v>32</v>
      </c>
      <c r="C6" s="148" t="s">
        <v>47</v>
      </c>
      <c r="D6" s="102" t="s">
        <v>48</v>
      </c>
      <c r="E6" s="103" t="s">
        <v>34</v>
      </c>
      <c r="J6" s="47"/>
      <c r="L6" s="47"/>
      <c r="N6" s="47"/>
    </row>
    <row r="7" spans="1:14" ht="18" customHeight="1">
      <c r="A7" s="175" t="s">
        <v>35</v>
      </c>
      <c r="B7" s="173">
        <v>0</v>
      </c>
      <c r="C7" s="173">
        <v>0</v>
      </c>
      <c r="D7" s="173">
        <v>0</v>
      </c>
      <c r="E7" s="190" t="s">
        <v>19</v>
      </c>
      <c r="J7" s="47"/>
      <c r="L7" s="47"/>
      <c r="N7" s="47"/>
    </row>
    <row r="8" spans="1:14" ht="18" customHeight="1">
      <c r="A8" s="176" t="s">
        <v>36</v>
      </c>
      <c r="B8" s="187">
        <v>1000</v>
      </c>
      <c r="C8" s="191">
        <v>1235</v>
      </c>
      <c r="D8" s="192">
        <v>4729</v>
      </c>
      <c r="E8" s="181">
        <f>D8/C8*100</f>
        <v>382.91497975708506</v>
      </c>
      <c r="J8" s="47"/>
      <c r="K8" s="47"/>
      <c r="L8" s="47"/>
      <c r="N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81" t="s">
        <v>19</v>
      </c>
      <c r="J9" s="47"/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438160</v>
      </c>
      <c r="D10" s="174">
        <v>438534</v>
      </c>
      <c r="E10" s="181">
        <f>D10/C10*100</f>
        <v>100.08535694723389</v>
      </c>
      <c r="J10" s="47"/>
      <c r="K10" s="47"/>
      <c r="L10" s="47"/>
      <c r="N10" s="47"/>
      <c r="O10" s="47"/>
    </row>
    <row r="11" spans="1:14" ht="20.25" customHeight="1" thickBot="1">
      <c r="A11" s="104" t="s">
        <v>27</v>
      </c>
      <c r="B11" s="108">
        <f>SUM(B7:B10)</f>
        <v>1000</v>
      </c>
      <c r="C11" s="105">
        <f>SUM(C7:C10)</f>
        <v>439395</v>
      </c>
      <c r="D11" s="105">
        <f>SUM(D7:D10)</f>
        <v>443263</v>
      </c>
      <c r="E11" s="106">
        <f>D11/C11*100</f>
        <v>100.88030132341059</v>
      </c>
      <c r="J11" s="47"/>
      <c r="K11" s="47"/>
      <c r="L11" s="47"/>
      <c r="N11" s="47"/>
    </row>
    <row r="12" spans="1:17" ht="12.75" customHeight="1" thickBot="1">
      <c r="A12" s="56"/>
      <c r="B12" s="57"/>
      <c r="C12" s="57"/>
      <c r="D12" s="57"/>
      <c r="E12" s="35"/>
      <c r="J12" s="47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Financování!B24</f>
        <v>780244</v>
      </c>
      <c r="C13" s="109">
        <f>Financování!C24</f>
        <v>1130177</v>
      </c>
      <c r="D13" s="109">
        <f>Financování!D24</f>
        <v>713316</v>
      </c>
      <c r="E13" s="106">
        <f>D13/C13*100</f>
        <v>63.11542351330809</v>
      </c>
      <c r="J13" s="47"/>
      <c r="K13" s="47"/>
      <c r="L13" s="47"/>
      <c r="N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781244</v>
      </c>
      <c r="C15" s="69">
        <f>C13+C11</f>
        <v>1569572</v>
      </c>
      <c r="D15" s="59">
        <f>D11+D13</f>
        <v>1156579</v>
      </c>
      <c r="E15" s="60">
        <f>D15/C15*100</f>
        <v>73.6875402976098</v>
      </c>
      <c r="K15" s="47"/>
      <c r="L15" s="47"/>
      <c r="N15" s="47"/>
      <c r="O15" s="47"/>
      <c r="Q15" s="47"/>
    </row>
    <row r="16" spans="1:17" ht="20.25" customHeight="1">
      <c r="A16" s="83"/>
      <c r="B16" s="83"/>
      <c r="C16" s="83"/>
      <c r="D16" s="83"/>
      <c r="E16" s="83"/>
      <c r="K16" s="47"/>
      <c r="L16" s="47"/>
      <c r="N16" s="47"/>
      <c r="O16" s="47"/>
      <c r="Q16" s="47"/>
    </row>
    <row r="17" spans="1:15" ht="24.75" customHeight="1" thickBot="1">
      <c r="A17" s="82"/>
      <c r="B17" s="83"/>
      <c r="C17" s="83"/>
      <c r="D17" s="83"/>
      <c r="E17" s="83"/>
      <c r="J17" s="47"/>
      <c r="K17" s="47"/>
      <c r="L17" s="47"/>
      <c r="N17" s="47"/>
      <c r="O17" s="47"/>
    </row>
    <row r="18" spans="1:17" ht="17.25" customHeight="1" thickBot="1">
      <c r="A18" s="84" t="s">
        <v>49</v>
      </c>
      <c r="B18" s="61"/>
      <c r="C18" s="145"/>
      <c r="D18" s="62"/>
      <c r="E18" s="63"/>
      <c r="J18" s="47"/>
      <c r="K18" s="47"/>
      <c r="L18" s="47"/>
      <c r="N18" s="47"/>
      <c r="O18" s="47"/>
      <c r="Q18" s="47"/>
    </row>
    <row r="19" spans="1:17" ht="18" customHeight="1">
      <c r="A19" s="193" t="s">
        <v>50</v>
      </c>
      <c r="B19" s="204">
        <v>94836</v>
      </c>
      <c r="C19" s="172">
        <v>211616</v>
      </c>
      <c r="D19" s="194">
        <v>67026</v>
      </c>
      <c r="E19" s="195">
        <f>D19/C19*100</f>
        <v>31.6734084379253</v>
      </c>
      <c r="F19" s="66"/>
      <c r="J19" s="47"/>
      <c r="K19" s="47"/>
      <c r="L19" s="47"/>
      <c r="N19" s="47"/>
      <c r="O19" s="47"/>
      <c r="Q19" s="47"/>
    </row>
    <row r="20" spans="1:17" ht="18" customHeight="1" thickBot="1">
      <c r="A20" s="196" t="s">
        <v>51</v>
      </c>
      <c r="B20" s="205">
        <v>686408</v>
      </c>
      <c r="C20" s="205">
        <v>986321</v>
      </c>
      <c r="D20" s="197">
        <v>493398</v>
      </c>
      <c r="E20" s="198">
        <f>D20/C20*100</f>
        <v>50.024079381864524</v>
      </c>
      <c r="J20" s="47"/>
      <c r="K20" s="47"/>
      <c r="L20" s="47"/>
      <c r="N20" s="47"/>
      <c r="O20" s="47"/>
      <c r="Q20" s="47"/>
    </row>
    <row r="21" spans="1:17" ht="20.25" customHeight="1" thickBot="1">
      <c r="A21" s="110" t="s">
        <v>52</v>
      </c>
      <c r="B21" s="111">
        <f>SUM(B19:B20)</f>
        <v>781244</v>
      </c>
      <c r="C21" s="111">
        <f>SUM(C19:C20)</f>
        <v>1197937</v>
      </c>
      <c r="D21" s="111">
        <f>SUM(D19:D20)</f>
        <v>560424</v>
      </c>
      <c r="E21" s="116">
        <f>D21/C21*100</f>
        <v>46.78242678872094</v>
      </c>
      <c r="J21" s="47"/>
      <c r="K21" s="47"/>
      <c r="L21" s="47"/>
      <c r="N21" s="47"/>
      <c r="O21" s="47"/>
      <c r="Q21" s="47"/>
    </row>
    <row r="22" spans="1:12" ht="12.75" customHeight="1" thickBot="1">
      <c r="A22" s="49"/>
      <c r="B22" s="64"/>
      <c r="C22" s="64"/>
      <c r="D22" s="64"/>
      <c r="E22" s="35"/>
      <c r="J22" s="47"/>
      <c r="K22" s="47"/>
      <c r="L22" s="47"/>
    </row>
    <row r="23" spans="1:17" ht="20.25" customHeight="1" thickBot="1">
      <c r="A23" s="112" t="s">
        <v>28</v>
      </c>
      <c r="B23" s="111">
        <v>0</v>
      </c>
      <c r="C23" s="111">
        <f>Financování!C39</f>
        <v>371635</v>
      </c>
      <c r="D23" s="111">
        <f>Financování!D39</f>
        <v>243383</v>
      </c>
      <c r="E23" s="151">
        <f>D23/C23*100</f>
        <v>65.48979509464931</v>
      </c>
      <c r="J23" s="47"/>
      <c r="K23" s="47"/>
      <c r="L23" s="47"/>
      <c r="N23" s="47"/>
      <c r="Q23" s="47"/>
    </row>
    <row r="24" spans="1:17" ht="12.75" customHeight="1" thickBot="1">
      <c r="A24" s="49"/>
      <c r="B24" s="64"/>
      <c r="C24" s="64"/>
      <c r="D24" s="64"/>
      <c r="E24" s="85"/>
      <c r="K24" s="47"/>
      <c r="L24" s="47"/>
      <c r="N24" s="47"/>
      <c r="Q24" s="47"/>
    </row>
    <row r="25" spans="1:17" ht="20.25" customHeight="1" thickBot="1">
      <c r="A25" s="68" t="s">
        <v>82</v>
      </c>
      <c r="B25" s="69">
        <f>SUM(B21+B23)</f>
        <v>781244</v>
      </c>
      <c r="C25" s="69">
        <f>SUM(C21+C23)</f>
        <v>1569572</v>
      </c>
      <c r="D25" s="69">
        <f>D21+D23</f>
        <v>803807</v>
      </c>
      <c r="E25" s="140">
        <f>D25/C25*100</f>
        <v>51.21185902908564</v>
      </c>
      <c r="K25" s="47"/>
      <c r="L25" s="47"/>
      <c r="N25" s="47"/>
      <c r="Q25" s="47"/>
    </row>
    <row r="26" spans="2:14" ht="20.25" customHeight="1" thickBot="1">
      <c r="B26" s="47"/>
      <c r="D26" s="47"/>
      <c r="K26" s="47"/>
      <c r="L26" s="47"/>
      <c r="N26" s="47"/>
    </row>
    <row r="27" spans="1:14" ht="22.5" customHeight="1" thickBot="1">
      <c r="A27" s="58" t="s">
        <v>29</v>
      </c>
      <c r="B27" s="69">
        <v>0</v>
      </c>
      <c r="C27" s="69">
        <f>C15-C25</f>
        <v>0</v>
      </c>
      <c r="D27" s="69">
        <f>D15-D25</f>
        <v>352772</v>
      </c>
      <c r="E27" s="86" t="s">
        <v>19</v>
      </c>
      <c r="L27" s="47"/>
      <c r="N27" s="47"/>
    </row>
    <row r="28" spans="10:14" ht="12.75">
      <c r="J28" s="47"/>
      <c r="L28" s="47"/>
      <c r="N28" s="47"/>
    </row>
    <row r="29" spans="1:14" ht="12.75" customHeight="1">
      <c r="A29" t="s">
        <v>98</v>
      </c>
      <c r="J29" s="47"/>
      <c r="L29" s="47"/>
      <c r="N29" s="47"/>
    </row>
    <row r="30" spans="10:14" ht="12.75">
      <c r="J30" s="47"/>
      <c r="L30" s="47"/>
      <c r="N30" s="47"/>
    </row>
    <row r="31" spans="10:15" ht="12.75">
      <c r="J31" s="47"/>
      <c r="L31" s="47"/>
      <c r="N31" s="47"/>
      <c r="O31" s="163"/>
    </row>
    <row r="32" spans="12:14" ht="12.75">
      <c r="L32" s="47"/>
      <c r="N32" s="47"/>
    </row>
    <row r="33" spans="12:14" ht="12.75">
      <c r="L33" s="47"/>
      <c r="N33" s="47"/>
    </row>
    <row r="34" ht="12.75">
      <c r="N34" s="47"/>
    </row>
    <row r="35" ht="12" customHeight="1"/>
    <row r="36" spans="6:14" ht="12.75">
      <c r="F36" s="6"/>
      <c r="N36" s="47"/>
    </row>
    <row r="37" ht="12" customHeight="1"/>
    <row r="38" ht="12.75">
      <c r="N38" s="47"/>
    </row>
    <row r="39" ht="12.75">
      <c r="N39" s="47"/>
    </row>
    <row r="40" ht="12.75">
      <c r="N40" s="47"/>
    </row>
    <row r="41" spans="4:14" ht="12.75">
      <c r="D41" s="6"/>
      <c r="N41" s="47"/>
    </row>
    <row r="42" ht="12.75">
      <c r="N42" s="47"/>
    </row>
    <row r="45" ht="12.75">
      <c r="D45" s="6"/>
    </row>
    <row r="47" spans="1:5" ht="12.75">
      <c r="A47" s="5"/>
      <c r="B47" s="5"/>
      <c r="C47" s="10"/>
      <c r="D47" s="76"/>
      <c r="E47" s="5"/>
    </row>
    <row r="48" spans="1:5" ht="12.75" customHeight="1">
      <c r="A48" s="77"/>
      <c r="B48" s="78"/>
      <c r="C48" s="66"/>
      <c r="D48" s="79"/>
      <c r="E48" s="5"/>
    </row>
    <row r="49" spans="1:5" ht="12" customHeight="1">
      <c r="A49" s="77"/>
      <c r="B49" s="78"/>
      <c r="C49" s="66"/>
      <c r="D49" s="79"/>
      <c r="E49" s="5"/>
    </row>
    <row r="50" spans="1:5" ht="12.75" customHeight="1">
      <c r="A50" s="49"/>
      <c r="B50" s="49"/>
      <c r="C50" s="64"/>
      <c r="D50" s="79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  <row r="53" spans="1:5" ht="12.75">
      <c r="A53" s="5"/>
      <c r="B53" s="5"/>
      <c r="C53" s="10"/>
      <c r="D53" s="5"/>
      <c r="E53" s="5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22">
      <selection activeCell="D44" sqref="D4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6.375" style="0" bestFit="1" customWidth="1"/>
  </cols>
  <sheetData>
    <row r="2" spans="1:5" ht="25.5" customHeight="1">
      <c r="A2" s="263" t="s">
        <v>152</v>
      </c>
      <c r="B2" s="268"/>
      <c r="C2" s="268"/>
      <c r="D2" s="268"/>
      <c r="E2" s="268"/>
    </row>
    <row r="3" spans="1:5" ht="20.25" customHeight="1">
      <c r="A3" s="269" t="s">
        <v>94</v>
      </c>
      <c r="B3" s="270"/>
      <c r="C3" s="270"/>
      <c r="D3" s="270"/>
      <c r="E3" s="270"/>
    </row>
    <row r="4" spans="1:5" ht="20.25" customHeight="1">
      <c r="A4" s="50"/>
      <c r="B4" s="87"/>
      <c r="C4" s="87"/>
      <c r="D4" s="87"/>
      <c r="E4" s="87"/>
    </row>
    <row r="5" spans="5:13" ht="13.5" thickBot="1">
      <c r="E5" s="51" t="s">
        <v>20</v>
      </c>
      <c r="M5" s="47"/>
    </row>
    <row r="6" spans="1:15" ht="26.25" customHeight="1">
      <c r="A6" s="88" t="s">
        <v>31</v>
      </c>
      <c r="B6" s="53" t="s">
        <v>32</v>
      </c>
      <c r="C6" s="53" t="s">
        <v>33</v>
      </c>
      <c r="D6" s="54" t="s">
        <v>85</v>
      </c>
      <c r="E6" s="55" t="s">
        <v>34</v>
      </c>
      <c r="M6" s="47"/>
      <c r="O6" s="47"/>
    </row>
    <row r="7" spans="1:15" ht="15" customHeight="1">
      <c r="A7" s="175" t="s">
        <v>35</v>
      </c>
      <c r="B7" s="236">
        <f>'Rozpočet včetně kapitoly EP'!B8</f>
        <v>4331227</v>
      </c>
      <c r="C7" s="173">
        <f>'Rozpočet včetně kapitoly EP'!C8</f>
        <v>4331227</v>
      </c>
      <c r="D7" s="173">
        <f>'Rozpočet včetně kapitoly EP'!D8</f>
        <v>3937571</v>
      </c>
      <c r="E7" s="179">
        <f>D7/C7*100</f>
        <v>90.91121291957222</v>
      </c>
      <c r="G7" s="32"/>
      <c r="H7" s="32"/>
      <c r="I7" s="32"/>
      <c r="M7" s="241"/>
      <c r="O7" s="47"/>
    </row>
    <row r="8" spans="1:15" ht="15" customHeight="1">
      <c r="A8" s="176" t="s">
        <v>36</v>
      </c>
      <c r="B8" s="187">
        <f>'Rozpočet včetně kapitoly EP'!B9-'Rozpočet kapitola EP'!B8</f>
        <v>261042</v>
      </c>
      <c r="C8" s="169">
        <v>298653</v>
      </c>
      <c r="D8" s="169">
        <v>281852</v>
      </c>
      <c r="E8" s="181">
        <f>D8/C8*100</f>
        <v>94.37440775749783</v>
      </c>
      <c r="G8" s="72"/>
      <c r="H8" s="72"/>
      <c r="I8" s="72"/>
      <c r="O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22490</v>
      </c>
      <c r="D9" s="169">
        <f>'Rozpočet včetně kapitoly EP'!D10</f>
        <v>33884</v>
      </c>
      <c r="E9" s="181">
        <f>D9/C9*100</f>
        <v>150.66251667407738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80686</v>
      </c>
      <c r="C10" s="173">
        <v>1084050</v>
      </c>
      <c r="D10" s="173">
        <v>1059538</v>
      </c>
      <c r="E10" s="181">
        <f>D10/C10*100</f>
        <v>97.73884968405517</v>
      </c>
      <c r="G10" s="73"/>
      <c r="H10" s="73"/>
      <c r="I10" s="73"/>
      <c r="M10" s="47"/>
      <c r="O10" s="47"/>
    </row>
    <row r="11" spans="1:15" ht="20.25" customHeight="1" thickBot="1">
      <c r="A11" s="118" t="s">
        <v>27</v>
      </c>
      <c r="B11" s="105">
        <f>SUM(B7:B10)</f>
        <v>4694955</v>
      </c>
      <c r="C11" s="105">
        <f>SUM(C7:C10)</f>
        <v>5736420</v>
      </c>
      <c r="D11" s="119">
        <f>SUM(D7:D10)</f>
        <v>5312845</v>
      </c>
      <c r="E11" s="106">
        <f>D11/C11*100</f>
        <v>92.61603927188037</v>
      </c>
      <c r="G11" s="32"/>
      <c r="H11" s="32"/>
      <c r="I11" s="32"/>
      <c r="M11" s="47"/>
      <c r="O11" s="47"/>
    </row>
    <row r="12" spans="2:9" ht="10.5" customHeight="1" thickBot="1">
      <c r="B12" s="47"/>
      <c r="C12" s="99"/>
      <c r="D12" s="99"/>
      <c r="G12" s="72"/>
      <c r="H12" s="72"/>
      <c r="I12" s="72"/>
    </row>
    <row r="13" spans="1:15" ht="20.25" customHeight="1" thickBot="1">
      <c r="A13" s="107" t="s">
        <v>30</v>
      </c>
      <c r="B13" s="108">
        <f>Financování!B18</f>
        <v>0</v>
      </c>
      <c r="C13" s="108">
        <f>Financování!C18</f>
        <v>858177</v>
      </c>
      <c r="D13" s="108">
        <f>Financování!D18</f>
        <v>235006</v>
      </c>
      <c r="E13" s="117">
        <f>D13/C13*100</f>
        <v>27.384327475567392</v>
      </c>
      <c r="G13" s="72"/>
      <c r="H13" s="72"/>
      <c r="I13" s="72"/>
      <c r="M13" s="47"/>
      <c r="O13" s="47"/>
    </row>
    <row r="14" spans="2:9" ht="11.25" customHeight="1" thickBot="1">
      <c r="B14" s="47"/>
      <c r="C14" s="47"/>
      <c r="D14" s="47"/>
      <c r="G14" s="72"/>
      <c r="H14" s="72"/>
      <c r="I14" s="72"/>
    </row>
    <row r="15" spans="1:13" ht="20.25" customHeight="1" thickBot="1">
      <c r="A15" s="89" t="s">
        <v>39</v>
      </c>
      <c r="B15" s="59">
        <f>SUM(B13+B11)</f>
        <v>4694955</v>
      </c>
      <c r="C15" s="59">
        <f>SUM(C13+C11)</f>
        <v>6594597</v>
      </c>
      <c r="D15" s="59">
        <f>SUM(D13+D11)</f>
        <v>5547851</v>
      </c>
      <c r="E15" s="60">
        <f>D15/C15*100</f>
        <v>84.12721808474423</v>
      </c>
      <c r="G15" s="72"/>
      <c r="H15" s="72"/>
      <c r="I15" s="72"/>
      <c r="M15" s="47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5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  <c r="O17" s="47"/>
    </row>
    <row r="18" spans="1:15" ht="15" customHeight="1">
      <c r="A18" s="182" t="s">
        <v>84</v>
      </c>
      <c r="B18" s="236">
        <f>'Rozpočet včetně kapitoly EP'!B19</f>
        <v>74540</v>
      </c>
      <c r="C18" s="173">
        <f>'Rozpočet včetně kapitoly EP'!C19</f>
        <v>77892</v>
      </c>
      <c r="D18" s="173">
        <f>'Rozpočet včetně kapitoly EP'!D19</f>
        <v>33028</v>
      </c>
      <c r="E18" s="179">
        <f aca="true" t="shared" si="0" ref="E18:E33">D18/C18*100</f>
        <v>42.402300621373186</v>
      </c>
      <c r="G18" s="72"/>
      <c r="H18" s="72"/>
      <c r="I18" s="72"/>
      <c r="M18" s="47"/>
      <c r="O18" s="47"/>
    </row>
    <row r="19" spans="1:15" ht="15" customHeight="1">
      <c r="A19" s="184" t="s">
        <v>68</v>
      </c>
      <c r="B19" s="236">
        <v>381014</v>
      </c>
      <c r="C19" s="173">
        <v>616919</v>
      </c>
      <c r="D19" s="173">
        <v>543161</v>
      </c>
      <c r="E19" s="181">
        <f t="shared" si="0"/>
        <v>88.04413545376298</v>
      </c>
      <c r="G19" s="72"/>
      <c r="H19" s="72"/>
      <c r="I19" s="72"/>
      <c r="M19" s="47"/>
      <c r="O19" s="47"/>
    </row>
    <row r="20" spans="1:15" ht="15" customHeight="1">
      <c r="A20" s="186" t="s">
        <v>69</v>
      </c>
      <c r="B20" s="236">
        <f>'Rozpočet včetně kapitoly EP'!B21</f>
        <v>171713</v>
      </c>
      <c r="C20" s="173">
        <f>'Rozpočet včetně kapitoly EP'!C21</f>
        <v>183349</v>
      </c>
      <c r="D20" s="173">
        <f>'Rozpočet včetně kapitoly EP'!D21</f>
        <v>135092</v>
      </c>
      <c r="E20" s="181">
        <f t="shared" si="0"/>
        <v>73.68024914234603</v>
      </c>
      <c r="G20" s="72"/>
      <c r="H20" s="72"/>
      <c r="I20" s="72"/>
      <c r="M20" s="47"/>
      <c r="O20" s="47"/>
    </row>
    <row r="21" spans="1:15" ht="15" customHeight="1">
      <c r="A21" s="186" t="s">
        <v>70</v>
      </c>
      <c r="B21" s="236">
        <f>'Rozpočet včetně kapitoly EP'!B22</f>
        <v>350285</v>
      </c>
      <c r="C21" s="173">
        <f>'Rozpočet včetně kapitoly EP'!C22</f>
        <v>939307</v>
      </c>
      <c r="D21" s="173">
        <f>'Rozpočet včetně kapitoly EP'!D22</f>
        <v>382134</v>
      </c>
      <c r="E21" s="181">
        <f t="shared" si="0"/>
        <v>40.68254574915336</v>
      </c>
      <c r="G21" s="72"/>
      <c r="H21" s="72"/>
      <c r="I21" s="72"/>
      <c r="M21" s="47"/>
      <c r="O21" s="47"/>
    </row>
    <row r="22" spans="1:15" ht="15" customHeight="1">
      <c r="A22" s="186" t="s">
        <v>71</v>
      </c>
      <c r="B22" s="236">
        <f>'Rozpočet včetně kapitoly EP'!B23</f>
        <v>12694</v>
      </c>
      <c r="C22" s="173">
        <f>'Rozpočet včetně kapitoly EP'!C23</f>
        <v>14561</v>
      </c>
      <c r="D22" s="173">
        <f>'Rozpočet včetně kapitoly EP'!D23</f>
        <v>7936</v>
      </c>
      <c r="E22" s="181">
        <f t="shared" si="0"/>
        <v>54.50175125334798</v>
      </c>
      <c r="G22" s="72"/>
      <c r="H22" s="72"/>
      <c r="I22" s="72"/>
      <c r="M22" s="47"/>
      <c r="N22" s="47"/>
      <c r="O22" s="47"/>
    </row>
    <row r="23" spans="1:15" ht="15" customHeight="1">
      <c r="A23" s="186" t="s">
        <v>72</v>
      </c>
      <c r="B23" s="236">
        <f>'Rozpočet včetně kapitoly EP'!B24</f>
        <v>4000</v>
      </c>
      <c r="C23" s="173">
        <f>'Rozpočet včetně kapitoly EP'!C24</f>
        <v>4000</v>
      </c>
      <c r="D23" s="173">
        <f>'Rozpočet včetně kapitoly EP'!D24</f>
        <v>748</v>
      </c>
      <c r="E23" s="181">
        <f t="shared" si="0"/>
        <v>18.7</v>
      </c>
      <c r="G23" s="72"/>
      <c r="H23" s="72"/>
      <c r="I23" s="72"/>
      <c r="L23" s="47"/>
      <c r="M23" s="47"/>
      <c r="N23" s="47"/>
      <c r="O23" s="47"/>
    </row>
    <row r="24" spans="1:15" ht="15" customHeight="1">
      <c r="A24" s="186" t="s">
        <v>73</v>
      </c>
      <c r="B24" s="236">
        <f>'Rozpočet včetně kapitoly EP'!B25</f>
        <v>1620337</v>
      </c>
      <c r="C24" s="173">
        <f>'Rozpočet včetně kapitoly EP'!C25</f>
        <v>2013188</v>
      </c>
      <c r="D24" s="173">
        <f>'Rozpočet včetně kapitoly EP'!D25</f>
        <v>1490713</v>
      </c>
      <c r="E24" s="181">
        <f t="shared" si="0"/>
        <v>74.0473815659541</v>
      </c>
      <c r="G24" s="72"/>
      <c r="H24" s="72"/>
      <c r="I24" s="72"/>
      <c r="L24" s="47"/>
      <c r="M24" s="47"/>
      <c r="N24" s="47"/>
      <c r="O24" s="47"/>
    </row>
    <row r="25" spans="1:15" ht="15" customHeight="1">
      <c r="A25" s="186" t="s">
        <v>74</v>
      </c>
      <c r="B25" s="236">
        <f>'Rozpočet včetně kapitoly EP'!B26</f>
        <v>140466</v>
      </c>
      <c r="C25" s="173">
        <f>'Rozpočet včetně kapitoly EP'!C26</f>
        <v>741354</v>
      </c>
      <c r="D25" s="173">
        <f>'Rozpočet včetně kapitoly EP'!D26</f>
        <v>685390</v>
      </c>
      <c r="E25" s="181">
        <f t="shared" si="0"/>
        <v>92.45110972625763</v>
      </c>
      <c r="G25" s="72"/>
      <c r="H25" s="72"/>
      <c r="I25" s="72"/>
      <c r="M25" s="47"/>
      <c r="O25" s="47"/>
    </row>
    <row r="26" spans="1:15" ht="15" customHeight="1">
      <c r="A26" s="186" t="s">
        <v>41</v>
      </c>
      <c r="B26" s="236">
        <f>'Rozpočet včetně kapitoly EP'!B27</f>
        <v>14680</v>
      </c>
      <c r="C26" s="173">
        <f>'Rozpočet včetně kapitoly EP'!C27</f>
        <v>42408</v>
      </c>
      <c r="D26" s="173">
        <f>'Rozpočet včetně kapitoly EP'!D27</f>
        <v>19036</v>
      </c>
      <c r="E26" s="181">
        <f t="shared" si="0"/>
        <v>44.88775702697605</v>
      </c>
      <c r="G26" s="72"/>
      <c r="H26" s="72"/>
      <c r="I26" s="72"/>
      <c r="M26" s="47"/>
      <c r="O26" s="47"/>
    </row>
    <row r="27" spans="1:15" ht="15" customHeight="1">
      <c r="A27" s="186" t="s">
        <v>75</v>
      </c>
      <c r="B27" s="236">
        <f>'Rozpočet včetně kapitoly EP'!B28</f>
        <v>55880</v>
      </c>
      <c r="C27" s="173">
        <f>'Rozpočet včetně kapitoly EP'!C28</f>
        <v>61917</v>
      </c>
      <c r="D27" s="173">
        <f>'Rozpočet včetně kapitoly EP'!D28</f>
        <v>40606</v>
      </c>
      <c r="E27" s="181">
        <f t="shared" si="0"/>
        <v>65.58134276531486</v>
      </c>
      <c r="G27" s="72"/>
      <c r="H27" s="72"/>
      <c r="I27" s="72"/>
      <c r="M27" s="47"/>
      <c r="O27" s="164"/>
    </row>
    <row r="28" spans="1:15" ht="12.75" customHeight="1">
      <c r="A28" s="186" t="s">
        <v>76</v>
      </c>
      <c r="B28" s="236">
        <f>'Rozpočet včetně kapitoly EP'!B29</f>
        <v>287330</v>
      </c>
      <c r="C28" s="173">
        <f>'Rozpočet včetně kapitoly EP'!C29</f>
        <v>291144</v>
      </c>
      <c r="D28" s="173">
        <f>'Rozpočet včetně kapitoly EP'!D29</f>
        <v>220797</v>
      </c>
      <c r="E28" s="181">
        <f t="shared" si="0"/>
        <v>75.83772978320007</v>
      </c>
      <c r="G28" s="72"/>
      <c r="H28" s="72"/>
      <c r="I28" s="72"/>
      <c r="M28" s="47"/>
      <c r="O28" s="164"/>
    </row>
    <row r="29" spans="1:15" ht="15" customHeight="1">
      <c r="A29" s="186" t="s">
        <v>77</v>
      </c>
      <c r="B29" s="236">
        <f>'Rozpočet včetně kapitoly EP'!B30</f>
        <v>98087</v>
      </c>
      <c r="C29" s="173">
        <f>'Rozpočet včetně kapitoly EP'!C30</f>
        <v>99446</v>
      </c>
      <c r="D29" s="173">
        <f>'Rozpočet včetně kapitoly EP'!D30</f>
        <v>70561</v>
      </c>
      <c r="E29" s="181">
        <f t="shared" si="0"/>
        <v>70.95408563441465</v>
      </c>
      <c r="G29" s="72"/>
      <c r="H29" s="72"/>
      <c r="I29" s="72"/>
      <c r="M29" s="47"/>
      <c r="O29" s="47"/>
    </row>
    <row r="30" spans="1:15" ht="15" customHeight="1">
      <c r="A30" s="184" t="s">
        <v>78</v>
      </c>
      <c r="B30" s="236">
        <f>'Rozpočet včetně kapitoly EP'!B31</f>
        <v>678850</v>
      </c>
      <c r="C30" s="173">
        <f>'Rozpočet včetně kapitoly EP'!C31</f>
        <v>783077</v>
      </c>
      <c r="D30" s="173">
        <f>'Rozpočet včetně kapitoly EP'!D31</f>
        <v>507049</v>
      </c>
      <c r="E30" s="181">
        <f t="shared" si="0"/>
        <v>64.75084825630174</v>
      </c>
      <c r="G30" s="72"/>
      <c r="H30" s="72"/>
      <c r="I30" s="72"/>
      <c r="M30" s="47"/>
      <c r="N30" s="47"/>
      <c r="O30" s="47"/>
    </row>
    <row r="31" spans="1:15" ht="15" customHeight="1">
      <c r="A31" s="186" t="s">
        <v>79</v>
      </c>
      <c r="B31" s="236">
        <f>'Rozpočet včetně kapitoly EP'!B32</f>
        <v>39901</v>
      </c>
      <c r="C31" s="173">
        <f>'Rozpočet včetně kapitoly EP'!C32</f>
        <v>44041</v>
      </c>
      <c r="D31" s="173">
        <f>'Rozpočet včetně kapitoly EP'!D32</f>
        <v>25689</v>
      </c>
      <c r="E31" s="181">
        <f t="shared" si="0"/>
        <v>58.32973819849685</v>
      </c>
      <c r="G31" s="72"/>
      <c r="H31" s="72"/>
      <c r="I31" s="72"/>
      <c r="M31" s="47"/>
      <c r="N31" s="47"/>
      <c r="O31" s="47"/>
    </row>
    <row r="32" spans="1:15" ht="15" customHeight="1">
      <c r="A32" s="186" t="s">
        <v>103</v>
      </c>
      <c r="B32" s="236">
        <f>'Rozpočet včetně kapitoly EP'!B33</f>
        <v>13783</v>
      </c>
      <c r="C32" s="173">
        <f>'Rozpočet včetně kapitoly EP'!C33</f>
        <v>13783</v>
      </c>
      <c r="D32" s="173">
        <f>'Rozpočet včetně kapitoly EP'!D33</f>
        <v>10724</v>
      </c>
      <c r="E32" s="181">
        <f t="shared" si="0"/>
        <v>77.80599288979178</v>
      </c>
      <c r="G32" s="72"/>
      <c r="H32" s="72"/>
      <c r="I32" s="72"/>
      <c r="M32" s="47"/>
      <c r="N32" s="47"/>
      <c r="O32" s="47"/>
    </row>
    <row r="33" spans="1:15" ht="15" customHeight="1">
      <c r="A33" s="186" t="s">
        <v>80</v>
      </c>
      <c r="B33" s="236">
        <f>'Rozpočet včetně kapitoly EP'!B34</f>
        <v>60995</v>
      </c>
      <c r="C33" s="173">
        <f>'Rozpočet včetně kapitoly EP'!C34</f>
        <v>67088</v>
      </c>
      <c r="D33" s="173">
        <f>'Rozpočet včetně kapitoly EP'!D34</f>
        <v>50507</v>
      </c>
      <c r="E33" s="181">
        <f t="shared" si="0"/>
        <v>75.2847006916289</v>
      </c>
      <c r="G33" s="72"/>
      <c r="H33" s="72"/>
      <c r="I33" s="72"/>
      <c r="M33" s="47"/>
      <c r="N33" s="47"/>
      <c r="O33" s="47"/>
    </row>
    <row r="34" spans="1:15" ht="15" customHeight="1">
      <c r="A34" s="186" t="s">
        <v>81</v>
      </c>
      <c r="B34" s="236">
        <v>200000</v>
      </c>
      <c r="C34" s="173">
        <f>'Rozpočet včetně kapitoly EP'!C35</f>
        <v>82951</v>
      </c>
      <c r="D34" s="169" t="s">
        <v>19</v>
      </c>
      <c r="E34" s="181" t="s">
        <v>19</v>
      </c>
      <c r="G34" s="72"/>
      <c r="H34" s="72"/>
      <c r="I34" s="72"/>
      <c r="M34" s="47"/>
      <c r="O34" s="47"/>
    </row>
    <row r="35" spans="1:15" ht="12" customHeight="1">
      <c r="A35" s="188" t="s">
        <v>42</v>
      </c>
      <c r="B35" s="238">
        <v>150000</v>
      </c>
      <c r="C35" s="238">
        <f>'Rozpočet včetně kapitoly EP'!C36</f>
        <v>45257</v>
      </c>
      <c r="D35" s="169" t="s">
        <v>19</v>
      </c>
      <c r="E35" s="181" t="s">
        <v>19</v>
      </c>
      <c r="G35" s="72"/>
      <c r="H35" s="72"/>
      <c r="I35" s="72"/>
      <c r="M35" s="47"/>
      <c r="O35" s="47"/>
    </row>
    <row r="36" spans="1:15" ht="12.75">
      <c r="A36" s="188" t="s">
        <v>43</v>
      </c>
      <c r="B36" s="238">
        <v>45000</v>
      </c>
      <c r="C36" s="238">
        <f>'Rozpočet včetně kapitoly EP'!C37</f>
        <v>32694</v>
      </c>
      <c r="D36" s="169" t="s">
        <v>19</v>
      </c>
      <c r="E36" s="181" t="s">
        <v>19</v>
      </c>
      <c r="G36" s="72"/>
      <c r="H36" s="72"/>
      <c r="I36" s="72"/>
      <c r="M36" s="47"/>
      <c r="O36" s="47"/>
    </row>
    <row r="37" spans="1:15" ht="12" customHeight="1" thickBot="1">
      <c r="A37" s="188" t="s">
        <v>44</v>
      </c>
      <c r="B37" s="238">
        <v>5000</v>
      </c>
      <c r="C37" s="238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  <c r="O37" s="47"/>
    </row>
    <row r="38" spans="1:15" ht="23.25" customHeight="1" thickBot="1">
      <c r="A38" s="112" t="s">
        <v>45</v>
      </c>
      <c r="B38" s="111">
        <f>SUM(B18:B37)-B34</f>
        <v>4204555</v>
      </c>
      <c r="C38" s="111">
        <f>SUM(C18:C37)-C34</f>
        <v>6076425</v>
      </c>
      <c r="D38" s="111">
        <f>SUM(D18:D37)</f>
        <v>4223171</v>
      </c>
      <c r="E38" s="116">
        <f>D38/C38*100</f>
        <v>69.5009154231312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Financování!B41</f>
        <v>490400</v>
      </c>
      <c r="C40" s="108">
        <f>Financování!C34</f>
        <v>518172</v>
      </c>
      <c r="D40" s="108">
        <f>Financování!D34</f>
        <v>316179</v>
      </c>
      <c r="E40" s="117">
        <f>D40/C40*100</f>
        <v>61.01815613348464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82</v>
      </c>
      <c r="B42" s="69">
        <f>B40+B38</f>
        <v>4694955</v>
      </c>
      <c r="C42" s="69">
        <f>SUM(C40+C38)</f>
        <v>6594597</v>
      </c>
      <c r="D42" s="69">
        <f>SUM(D38+D40)</f>
        <v>4539350</v>
      </c>
      <c r="E42" s="70">
        <f>D42/C42*100</f>
        <v>68.83438063008246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1008501</v>
      </c>
      <c r="E44" s="70" t="s">
        <v>19</v>
      </c>
      <c r="G44" s="74"/>
      <c r="H44" s="74"/>
      <c r="I44" s="74"/>
    </row>
    <row r="45" spans="1:15" ht="14.25" customHeight="1">
      <c r="A45" s="159"/>
      <c r="B45" s="157"/>
      <c r="C45" s="157"/>
      <c r="D45" s="157"/>
      <c r="E45" s="160"/>
      <c r="G45" s="74"/>
      <c r="H45" s="74"/>
      <c r="I45" s="74"/>
      <c r="M45" s="47"/>
      <c r="O45" s="47"/>
    </row>
    <row r="46" spans="1:15" ht="12.75">
      <c r="A46" s="32" t="s">
        <v>98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5">
      <selection activeCell="D37" sqref="D37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1" max="11" width="11.75390625" style="0" bestFit="1" customWidth="1"/>
    <col min="14" max="14" width="16.375" style="0" customWidth="1"/>
  </cols>
  <sheetData>
    <row r="1" spans="1:5" s="100" customFormat="1" ht="22.5" customHeight="1">
      <c r="A1" s="271" t="s">
        <v>149</v>
      </c>
      <c r="B1" s="268"/>
      <c r="C1" s="268"/>
      <c r="D1" s="268"/>
      <c r="E1" s="268"/>
    </row>
    <row r="2" spans="1:5" ht="15">
      <c r="A2" s="39" t="s">
        <v>30</v>
      </c>
      <c r="E2" s="51" t="s">
        <v>20</v>
      </c>
    </row>
    <row r="3" spans="1:5" ht="25.5">
      <c r="A3" s="141" t="s">
        <v>53</v>
      </c>
      <c r="B3" s="20" t="s">
        <v>54</v>
      </c>
      <c r="C3" s="20" t="s">
        <v>33</v>
      </c>
      <c r="D3" s="20" t="s">
        <v>85</v>
      </c>
      <c r="E3" s="20" t="s">
        <v>34</v>
      </c>
    </row>
    <row r="4" spans="1:5" ht="63.75">
      <c r="A4" s="170" t="s">
        <v>115</v>
      </c>
      <c r="B4" s="169">
        <v>0</v>
      </c>
      <c r="C4" s="187">
        <v>2812</v>
      </c>
      <c r="D4" s="169">
        <v>0</v>
      </c>
      <c r="E4" s="169">
        <f aca="true" t="shared" si="0" ref="E4:E18">D4*100/C4</f>
        <v>0</v>
      </c>
    </row>
    <row r="5" spans="1:5" ht="38.25">
      <c r="A5" s="170" t="s">
        <v>116</v>
      </c>
      <c r="B5" s="169">
        <v>0</v>
      </c>
      <c r="C5" s="187">
        <v>6791</v>
      </c>
      <c r="D5" s="169">
        <v>0</v>
      </c>
      <c r="E5" s="169">
        <f t="shared" si="0"/>
        <v>0</v>
      </c>
    </row>
    <row r="6" spans="1:5" ht="52.5" customHeight="1">
      <c r="A6" s="170" t="s">
        <v>129</v>
      </c>
      <c r="B6" s="169">
        <v>0</v>
      </c>
      <c r="C6" s="187">
        <v>91900</v>
      </c>
      <c r="D6" s="169">
        <v>25821</v>
      </c>
      <c r="E6" s="169">
        <f t="shared" si="0"/>
        <v>28.096844396082698</v>
      </c>
    </row>
    <row r="7" spans="1:5" ht="76.5">
      <c r="A7" s="170" t="s">
        <v>131</v>
      </c>
      <c r="B7" s="169">
        <v>0</v>
      </c>
      <c r="C7" s="187">
        <v>2500</v>
      </c>
      <c r="D7" s="169">
        <v>1544</v>
      </c>
      <c r="E7" s="169">
        <f t="shared" si="0"/>
        <v>61.76</v>
      </c>
    </row>
    <row r="8" spans="1:5" ht="39" customHeight="1">
      <c r="A8" s="170" t="s">
        <v>120</v>
      </c>
      <c r="B8" s="169">
        <v>0</v>
      </c>
      <c r="C8" s="187">
        <v>90905</v>
      </c>
      <c r="D8" s="169">
        <v>0</v>
      </c>
      <c r="E8" s="169">
        <f t="shared" si="0"/>
        <v>0</v>
      </c>
    </row>
    <row r="9" spans="1:5" ht="42" customHeight="1">
      <c r="A9" s="170" t="s">
        <v>122</v>
      </c>
      <c r="B9" s="169">
        <v>0</v>
      </c>
      <c r="C9" s="187">
        <v>88435</v>
      </c>
      <c r="D9" s="169">
        <v>0</v>
      </c>
      <c r="E9" s="169">
        <f t="shared" si="0"/>
        <v>0</v>
      </c>
    </row>
    <row r="10" spans="1:5" ht="39" customHeight="1">
      <c r="A10" s="170" t="s">
        <v>121</v>
      </c>
      <c r="B10" s="169">
        <v>0</v>
      </c>
      <c r="C10" s="187">
        <v>10000</v>
      </c>
      <c r="D10" s="169">
        <v>0</v>
      </c>
      <c r="E10" s="169">
        <f t="shared" si="0"/>
        <v>0</v>
      </c>
    </row>
    <row r="11" spans="1:5" ht="38.25">
      <c r="A11" s="170" t="s">
        <v>130</v>
      </c>
      <c r="B11" s="169">
        <v>0</v>
      </c>
      <c r="C11" s="187">
        <v>98997</v>
      </c>
      <c r="D11" s="169">
        <v>0</v>
      </c>
      <c r="E11" s="169">
        <f t="shared" si="0"/>
        <v>0</v>
      </c>
    </row>
    <row r="12" spans="1:5" ht="38.25">
      <c r="A12" s="170" t="s">
        <v>135</v>
      </c>
      <c r="B12" s="169">
        <v>0</v>
      </c>
      <c r="C12" s="187">
        <v>7200</v>
      </c>
      <c r="D12" s="169">
        <v>0</v>
      </c>
      <c r="E12" s="169">
        <f>D12*100/C12</f>
        <v>0</v>
      </c>
    </row>
    <row r="13" spans="1:5" ht="63.75">
      <c r="A13" s="170" t="s">
        <v>137</v>
      </c>
      <c r="B13" s="169">
        <v>0</v>
      </c>
      <c r="C13" s="187">
        <v>66400</v>
      </c>
      <c r="D13" s="169">
        <v>0</v>
      </c>
      <c r="E13" s="169">
        <f>D13*100/C13</f>
        <v>0</v>
      </c>
    </row>
    <row r="14" spans="1:5" ht="51">
      <c r="A14" s="170" t="s">
        <v>125</v>
      </c>
      <c r="B14" s="169">
        <v>0</v>
      </c>
      <c r="C14" s="187">
        <v>1620</v>
      </c>
      <c r="D14" s="169">
        <v>650</v>
      </c>
      <c r="E14" s="169">
        <f t="shared" si="0"/>
        <v>40.123456790123456</v>
      </c>
    </row>
    <row r="15" spans="1:5" ht="63.75">
      <c r="A15" s="170" t="s">
        <v>126</v>
      </c>
      <c r="B15" s="169">
        <v>0</v>
      </c>
      <c r="C15" s="187">
        <v>2793</v>
      </c>
      <c r="D15" s="169">
        <v>2793</v>
      </c>
      <c r="E15" s="169">
        <f t="shared" si="0"/>
        <v>100</v>
      </c>
    </row>
    <row r="16" spans="1:5" ht="51.75" customHeight="1">
      <c r="A16" s="170" t="s">
        <v>136</v>
      </c>
      <c r="B16" s="169">
        <v>0</v>
      </c>
      <c r="C16" s="187">
        <v>1173</v>
      </c>
      <c r="D16" s="169">
        <v>1173</v>
      </c>
      <c r="E16" s="169">
        <f t="shared" si="0"/>
        <v>100</v>
      </c>
    </row>
    <row r="17" spans="1:14" ht="25.5" customHeight="1">
      <c r="A17" s="170" t="s">
        <v>118</v>
      </c>
      <c r="B17" s="169">
        <v>0</v>
      </c>
      <c r="C17" s="187">
        <v>386651</v>
      </c>
      <c r="D17" s="187">
        <v>203025</v>
      </c>
      <c r="E17" s="169">
        <f t="shared" si="0"/>
        <v>52.50859302057928</v>
      </c>
      <c r="N17" s="47"/>
    </row>
    <row r="18" spans="1:14" ht="20.25" customHeight="1">
      <c r="A18" s="124" t="s">
        <v>55</v>
      </c>
      <c r="B18" s="120">
        <f>SUM(B4:B17)</f>
        <v>0</v>
      </c>
      <c r="C18" s="120">
        <f>SUM(C4:C17)</f>
        <v>858177</v>
      </c>
      <c r="D18" s="120">
        <f>SUM(D4:D17)</f>
        <v>235006</v>
      </c>
      <c r="E18" s="120">
        <f t="shared" si="0"/>
        <v>27.384327475567396</v>
      </c>
      <c r="N18" s="47"/>
    </row>
    <row r="19" ht="15" customHeight="1">
      <c r="N19" s="47"/>
    </row>
    <row r="20" spans="1:14" ht="25.5">
      <c r="A20" s="123" t="s">
        <v>56</v>
      </c>
      <c r="B20" s="20" t="s">
        <v>54</v>
      </c>
      <c r="C20" s="20" t="s">
        <v>33</v>
      </c>
      <c r="D20" s="20" t="s">
        <v>85</v>
      </c>
      <c r="E20" s="20" t="s">
        <v>34</v>
      </c>
      <c r="N20" s="47"/>
    </row>
    <row r="21" spans="1:14" ht="15.75" customHeight="1">
      <c r="A21" s="170" t="s">
        <v>95</v>
      </c>
      <c r="B21" s="187">
        <v>570805</v>
      </c>
      <c r="C21" s="246">
        <v>890059</v>
      </c>
      <c r="D21" s="246">
        <v>482916</v>
      </c>
      <c r="E21" s="169">
        <f>D21*100/C21</f>
        <v>54.2566279314068</v>
      </c>
      <c r="N21" s="47"/>
    </row>
    <row r="22" spans="1:14" ht="25.5">
      <c r="A22" s="171" t="s">
        <v>123</v>
      </c>
      <c r="B22" s="187">
        <v>9439</v>
      </c>
      <c r="C22" s="246">
        <v>230398</v>
      </c>
      <c r="D22" s="246">
        <v>230398</v>
      </c>
      <c r="E22" s="169">
        <f>D22*100/C22</f>
        <v>100</v>
      </c>
      <c r="N22" s="47"/>
    </row>
    <row r="23" spans="1:14" ht="15.75" customHeight="1">
      <c r="A23" s="171" t="s">
        <v>57</v>
      </c>
      <c r="B23" s="187">
        <v>200000</v>
      </c>
      <c r="C23" s="246">
        <v>9720</v>
      </c>
      <c r="D23" s="246">
        <v>2</v>
      </c>
      <c r="E23" s="169">
        <f>D23*100/C23</f>
        <v>0.0205761316872428</v>
      </c>
      <c r="F23" s="149"/>
      <c r="N23" s="47"/>
    </row>
    <row r="24" spans="1:14" ht="25.5" customHeight="1">
      <c r="A24" s="125" t="s">
        <v>58</v>
      </c>
      <c r="B24" s="120">
        <f>SUM(B21:B23)</f>
        <v>780244</v>
      </c>
      <c r="C24" s="120">
        <f>SUM(C21:C23)</f>
        <v>1130177</v>
      </c>
      <c r="D24" s="120">
        <f>SUM(D21:D23)</f>
        <v>713316</v>
      </c>
      <c r="E24" s="120">
        <f>D24*100/C24</f>
        <v>63.115423513308095</v>
      </c>
      <c r="N24" s="47"/>
    </row>
    <row r="25" spans="2:14" ht="13.5" thickBot="1">
      <c r="B25" s="6"/>
      <c r="C25" s="6"/>
      <c r="D25" s="6"/>
      <c r="E25" s="6"/>
      <c r="N25" s="47"/>
    </row>
    <row r="26" spans="1:14" ht="18.75" customHeight="1" thickBot="1">
      <c r="A26" s="84" t="s">
        <v>59</v>
      </c>
      <c r="B26" s="59">
        <f>B18+B24</f>
        <v>780244</v>
      </c>
      <c r="C26" s="59">
        <f>SUM(C24+C18)</f>
        <v>1988354</v>
      </c>
      <c r="D26" s="59">
        <f>D24+D18</f>
        <v>948322</v>
      </c>
      <c r="E26" s="60">
        <f>D26/C26*100</f>
        <v>47.693821120383994</v>
      </c>
      <c r="N26" s="47"/>
    </row>
    <row r="27" spans="1:14" ht="14.25" customHeight="1">
      <c r="A27" s="56"/>
      <c r="B27" s="126"/>
      <c r="C27" s="126"/>
      <c r="D27" s="126"/>
      <c r="E27" s="127"/>
      <c r="N27" s="47"/>
    </row>
    <row r="28" spans="1:14" ht="15">
      <c r="A28" s="39" t="s">
        <v>28</v>
      </c>
      <c r="E28" s="51" t="s">
        <v>20</v>
      </c>
      <c r="N28" s="47"/>
    </row>
    <row r="29" spans="1:14" ht="12.75" customHeight="1">
      <c r="A29" s="128" t="s">
        <v>60</v>
      </c>
      <c r="B29" s="129" t="s">
        <v>90</v>
      </c>
      <c r="C29" s="129" t="s">
        <v>91</v>
      </c>
      <c r="D29" s="130" t="s">
        <v>85</v>
      </c>
      <c r="E29" s="129" t="s">
        <v>34</v>
      </c>
      <c r="F29" s="134"/>
      <c r="N29" s="47"/>
    </row>
    <row r="30" spans="1:14" ht="9.75" customHeight="1">
      <c r="A30" s="131"/>
      <c r="B30" s="122"/>
      <c r="C30" s="122"/>
      <c r="D30" s="121"/>
      <c r="E30" s="122"/>
      <c r="N30" s="47"/>
    </row>
    <row r="31" spans="1:14" ht="15.75" customHeight="1">
      <c r="A31" s="171" t="s">
        <v>88</v>
      </c>
      <c r="B31" s="187">
        <v>40400</v>
      </c>
      <c r="C31" s="191">
        <v>40400</v>
      </c>
      <c r="D31" s="172">
        <v>38407</v>
      </c>
      <c r="E31" s="191">
        <f>D31*100/C31</f>
        <v>95.06683168316832</v>
      </c>
      <c r="N31" s="47"/>
    </row>
    <row r="32" spans="1:14" ht="25.5">
      <c r="A32" s="171" t="s">
        <v>117</v>
      </c>
      <c r="B32" s="187">
        <v>450000</v>
      </c>
      <c r="C32" s="191">
        <v>450000</v>
      </c>
      <c r="D32" s="172">
        <v>250000</v>
      </c>
      <c r="E32" s="191">
        <f>D32*100/C32</f>
        <v>55.55555555555556</v>
      </c>
      <c r="N32" s="47"/>
    </row>
    <row r="33" spans="1:14" ht="76.5">
      <c r="A33" s="171" t="s">
        <v>138</v>
      </c>
      <c r="B33" s="187">
        <v>0</v>
      </c>
      <c r="C33" s="191">
        <v>27772</v>
      </c>
      <c r="D33" s="172">
        <v>27772</v>
      </c>
      <c r="E33" s="191">
        <f>D33*100/C33</f>
        <v>100</v>
      </c>
      <c r="N33" s="47"/>
    </row>
    <row r="34" spans="1:14" ht="20.25" customHeight="1">
      <c r="A34" s="124" t="s">
        <v>61</v>
      </c>
      <c r="B34" s="120">
        <f>SUM(B31:B32)</f>
        <v>490400</v>
      </c>
      <c r="C34" s="120">
        <f>SUM(C31:C33)</f>
        <v>518172</v>
      </c>
      <c r="D34" s="120">
        <f>SUM(D31:D33)</f>
        <v>316179</v>
      </c>
      <c r="E34" s="120">
        <f>D34*100/C34</f>
        <v>61.01815613348464</v>
      </c>
      <c r="N34" s="47"/>
    </row>
    <row r="35" spans="1:14" ht="12.75" customHeight="1">
      <c r="A35" s="132"/>
      <c r="B35" s="133"/>
      <c r="C35" s="133"/>
      <c r="D35" s="133"/>
      <c r="E35" s="133"/>
      <c r="N35" s="47"/>
    </row>
    <row r="36" spans="1:14" ht="25.5">
      <c r="A36" s="123" t="s">
        <v>62</v>
      </c>
      <c r="B36" s="20" t="s">
        <v>54</v>
      </c>
      <c r="C36" s="20" t="s">
        <v>47</v>
      </c>
      <c r="D36" s="20" t="s">
        <v>48</v>
      </c>
      <c r="E36" s="20" t="s">
        <v>34</v>
      </c>
      <c r="N36" s="47"/>
    </row>
    <row r="37" spans="1:14" ht="15.75" customHeight="1">
      <c r="A37" s="171" t="s">
        <v>96</v>
      </c>
      <c r="B37" s="169">
        <v>0</v>
      </c>
      <c r="C37" s="169">
        <v>191712</v>
      </c>
      <c r="D37" s="169">
        <v>63460</v>
      </c>
      <c r="E37" s="169">
        <f>D37*100/C37</f>
        <v>33.10173593723919</v>
      </c>
      <c r="N37" s="47"/>
    </row>
    <row r="38" spans="1:14" ht="12.75">
      <c r="A38" s="171" t="s">
        <v>124</v>
      </c>
      <c r="B38" s="169">
        <v>0</v>
      </c>
      <c r="C38" s="187">
        <v>179923</v>
      </c>
      <c r="D38" s="187">
        <v>179923</v>
      </c>
      <c r="E38" s="169">
        <f>D38*100/C38</f>
        <v>100</v>
      </c>
      <c r="N38" s="47"/>
    </row>
    <row r="39" spans="1:14" ht="26.25" customHeight="1">
      <c r="A39" s="125" t="s">
        <v>63</v>
      </c>
      <c r="B39" s="120">
        <f>SUM(B37:B37)</f>
        <v>0</v>
      </c>
      <c r="C39" s="120">
        <f>SUM(C37:C38)</f>
        <v>371635</v>
      </c>
      <c r="D39" s="120">
        <f>SUM(D37:D38)</f>
        <v>243383</v>
      </c>
      <c r="E39" s="158">
        <f>D39/C39*100</f>
        <v>65.48979509464931</v>
      </c>
      <c r="N39" s="47"/>
    </row>
    <row r="40" spans="2:14" ht="12" customHeight="1" thickBot="1">
      <c r="B40" s="6"/>
      <c r="C40" s="6"/>
      <c r="D40" s="6"/>
      <c r="E40" s="6"/>
      <c r="N40" s="47"/>
    </row>
    <row r="41" spans="1:14" ht="21.75" customHeight="1" thickBot="1">
      <c r="A41" s="84" t="s">
        <v>64</v>
      </c>
      <c r="B41" s="59">
        <f>SUM(B39+B34)</f>
        <v>490400</v>
      </c>
      <c r="C41" s="59">
        <f>SUM(C39+C34)</f>
        <v>889807</v>
      </c>
      <c r="D41" s="59">
        <f>SUM(D39+D34)</f>
        <v>559562</v>
      </c>
      <c r="E41" s="60">
        <f>D41/C41*100</f>
        <v>62.885771858391756</v>
      </c>
      <c r="N41" s="47"/>
    </row>
    <row r="42" ht="12" customHeight="1" thickBot="1">
      <c r="N42" s="47"/>
    </row>
    <row r="43" spans="1:14" ht="22.5" customHeight="1" thickBot="1">
      <c r="A43" s="84" t="s">
        <v>65</v>
      </c>
      <c r="B43" s="59">
        <f>B26-B41</f>
        <v>289844</v>
      </c>
      <c r="C43" s="59">
        <f>C26-C41</f>
        <v>1098547</v>
      </c>
      <c r="D43" s="59">
        <f>D26-D41</f>
        <v>388760</v>
      </c>
      <c r="E43" s="60" t="s">
        <v>19</v>
      </c>
      <c r="N43" s="47"/>
    </row>
    <row r="44" ht="12.75">
      <c r="N44" s="47"/>
    </row>
    <row r="45" ht="12.75">
      <c r="N45" s="47"/>
    </row>
    <row r="46" ht="12.75">
      <c r="N46" s="47"/>
    </row>
    <row r="47" ht="12.75">
      <c r="N47" s="47"/>
    </row>
    <row r="48" spans="11:14" ht="12.75">
      <c r="K48" s="47"/>
      <c r="N48" s="47"/>
    </row>
    <row r="49" ht="12.75">
      <c r="N49" s="47"/>
    </row>
    <row r="50" ht="12.75">
      <c r="N50" s="47"/>
    </row>
    <row r="51" ht="12.75">
      <c r="N51" s="47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1" r:id="rId1"/>
  <headerFooter alignWithMargins="0">
    <oddFooter>&amp;C&amp;P</oddFooter>
  </headerFooter>
  <rowBreaks count="1" manualBreakCount="1">
    <brk id="2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M10" sqref="M10"/>
    </sheetView>
  </sheetViews>
  <sheetFormatPr defaultColWidth="8.875" defaultRowHeight="12.75"/>
  <cols>
    <col min="1" max="1" width="2.625" style="248" customWidth="1"/>
    <col min="2" max="2" width="20.125" style="248" customWidth="1"/>
    <col min="3" max="3" width="5.25390625" style="248" customWidth="1"/>
    <col min="4" max="15" width="8.00390625" style="248" customWidth="1"/>
    <col min="16" max="16" width="10.75390625" style="248" customWidth="1"/>
    <col min="17" max="18" width="9.375" style="248" customWidth="1"/>
    <col min="19" max="19" width="0" style="248" hidden="1" customWidth="1"/>
    <col min="20" max="20" width="4.00390625" style="248" customWidth="1"/>
    <col min="21" max="16384" width="8.875" style="248" customWidth="1"/>
  </cols>
  <sheetData>
    <row r="1" ht="21" customHeight="1"/>
    <row r="2" spans="2:18" s="240" customFormat="1" ht="18" customHeight="1">
      <c r="B2" s="272" t="s">
        <v>154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ht="14.25" customHeight="1"/>
    <row r="4" spans="2:18" ht="22.5">
      <c r="B4" s="249">
        <v>2017</v>
      </c>
      <c r="C4" s="250"/>
      <c r="D4" s="251" t="s">
        <v>0</v>
      </c>
      <c r="E4" s="251" t="s">
        <v>1</v>
      </c>
      <c r="F4" s="251" t="s">
        <v>2</v>
      </c>
      <c r="G4" s="251" t="s">
        <v>3</v>
      </c>
      <c r="H4" s="251" t="s">
        <v>4</v>
      </c>
      <c r="I4" s="251" t="s">
        <v>5</v>
      </c>
      <c r="J4" s="251" t="s">
        <v>6</v>
      </c>
      <c r="K4" s="251" t="s">
        <v>7</v>
      </c>
      <c r="L4" s="251" t="s">
        <v>8</v>
      </c>
      <c r="M4" s="251" t="s">
        <v>9</v>
      </c>
      <c r="N4" s="251" t="s">
        <v>10</v>
      </c>
      <c r="O4" s="251" t="s">
        <v>11</v>
      </c>
      <c r="P4" s="251" t="s">
        <v>12</v>
      </c>
      <c r="Q4" s="251" t="s">
        <v>15</v>
      </c>
      <c r="R4" s="251" t="s">
        <v>13</v>
      </c>
    </row>
    <row r="5" spans="2:18" ht="22.5">
      <c r="B5" s="259" t="s">
        <v>155</v>
      </c>
      <c r="C5" s="260">
        <v>1111</v>
      </c>
      <c r="D5" s="254">
        <v>92752.75734</v>
      </c>
      <c r="E5" s="254">
        <v>94079.66293</v>
      </c>
      <c r="F5" s="254">
        <v>76068.73711</v>
      </c>
      <c r="G5" s="254">
        <v>67038.27085</v>
      </c>
      <c r="H5" s="254">
        <v>82845.21959000001</v>
      </c>
      <c r="I5" s="254">
        <v>98298.98269</v>
      </c>
      <c r="J5" s="254">
        <v>95512.34129000001</v>
      </c>
      <c r="K5" s="254">
        <v>97301.04386</v>
      </c>
      <c r="L5" s="254">
        <v>95651.85002</v>
      </c>
      <c r="M5" s="254">
        <v>87073.41412</v>
      </c>
      <c r="N5" s="254">
        <v>0</v>
      </c>
      <c r="O5" s="254">
        <v>0</v>
      </c>
      <c r="P5" s="254">
        <v>886622.2797999999</v>
      </c>
      <c r="Q5" s="254">
        <v>950000</v>
      </c>
      <c r="R5" s="255">
        <v>93.32866103157895</v>
      </c>
    </row>
    <row r="6" spans="2:18" ht="22.5">
      <c r="B6" s="259" t="s">
        <v>156</v>
      </c>
      <c r="C6" s="260">
        <v>1112</v>
      </c>
      <c r="D6" s="254">
        <v>2713.81372</v>
      </c>
      <c r="E6" s="254">
        <v>1214.8616000000002</v>
      </c>
      <c r="F6" s="254">
        <v>3013.6483399999997</v>
      </c>
      <c r="G6" s="254">
        <v>0</v>
      </c>
      <c r="H6" s="254">
        <v>0</v>
      </c>
      <c r="I6" s="254">
        <v>0</v>
      </c>
      <c r="J6" s="254">
        <v>5112.68345</v>
      </c>
      <c r="K6" s="254">
        <v>0</v>
      </c>
      <c r="L6" s="254">
        <v>4434.63346</v>
      </c>
      <c r="M6" s="254">
        <v>2033.4061000000002</v>
      </c>
      <c r="N6" s="254">
        <v>0</v>
      </c>
      <c r="O6" s="254">
        <v>0</v>
      </c>
      <c r="P6" s="254">
        <v>18523.04667</v>
      </c>
      <c r="Q6" s="254">
        <v>20000</v>
      </c>
      <c r="R6" s="255">
        <v>92.61523335</v>
      </c>
    </row>
    <row r="7" spans="2:18" ht="22.5">
      <c r="B7" s="259" t="s">
        <v>157</v>
      </c>
      <c r="C7" s="260">
        <v>1113</v>
      </c>
      <c r="D7" s="254">
        <v>7976.1345</v>
      </c>
      <c r="E7" s="254">
        <v>10245.78542</v>
      </c>
      <c r="F7" s="254">
        <v>5478.42262</v>
      </c>
      <c r="G7" s="254">
        <v>6341.10837</v>
      </c>
      <c r="H7" s="254">
        <v>7315.89417</v>
      </c>
      <c r="I7" s="254">
        <v>9093.53902</v>
      </c>
      <c r="J7" s="254">
        <v>10239.57271</v>
      </c>
      <c r="K7" s="254">
        <v>10512.50706</v>
      </c>
      <c r="L7" s="254">
        <v>11798.57947</v>
      </c>
      <c r="M7" s="254">
        <v>9374.0305</v>
      </c>
      <c r="N7" s="254">
        <v>0</v>
      </c>
      <c r="O7" s="254">
        <v>0</v>
      </c>
      <c r="P7" s="254">
        <v>88375.57384</v>
      </c>
      <c r="Q7" s="254">
        <v>95000</v>
      </c>
      <c r="R7" s="255">
        <v>93.02691983157895</v>
      </c>
    </row>
    <row r="8" spans="2:18" ht="22.5">
      <c r="B8" s="259" t="s">
        <v>112</v>
      </c>
      <c r="C8" s="260">
        <v>1121</v>
      </c>
      <c r="D8" s="254">
        <v>27181.298</v>
      </c>
      <c r="E8" s="254">
        <v>9720.30106</v>
      </c>
      <c r="F8" s="254">
        <v>192752.90093</v>
      </c>
      <c r="G8" s="254">
        <v>60991.85964</v>
      </c>
      <c r="H8" s="254">
        <v>661.38176</v>
      </c>
      <c r="I8" s="254">
        <v>201967.14692</v>
      </c>
      <c r="J8" s="254">
        <v>204664.34007</v>
      </c>
      <c r="K8" s="254">
        <v>0</v>
      </c>
      <c r="L8" s="254">
        <v>151326.83213999998</v>
      </c>
      <c r="M8" s="254">
        <v>56024.99059</v>
      </c>
      <c r="N8" s="254">
        <v>0</v>
      </c>
      <c r="O8" s="254">
        <v>0</v>
      </c>
      <c r="P8" s="254">
        <v>905291.0511099999</v>
      </c>
      <c r="Q8" s="254">
        <v>1035000</v>
      </c>
      <c r="R8" s="255">
        <v>87.46773440676327</v>
      </c>
    </row>
    <row r="9" spans="2:18" ht="12.75">
      <c r="B9" s="252" t="s">
        <v>113</v>
      </c>
      <c r="C9" s="253">
        <v>1211</v>
      </c>
      <c r="D9" s="254">
        <v>219765.51668</v>
      </c>
      <c r="E9" s="254">
        <v>270405.08371</v>
      </c>
      <c r="F9" s="254">
        <v>118145.55948000001</v>
      </c>
      <c r="G9" s="254">
        <v>144706.88163999998</v>
      </c>
      <c r="H9" s="254">
        <v>273060.77287</v>
      </c>
      <c r="I9" s="254">
        <v>159847.77503</v>
      </c>
      <c r="J9" s="254">
        <v>211058.77188999997</v>
      </c>
      <c r="K9" s="254">
        <v>265210.22853</v>
      </c>
      <c r="L9" s="254">
        <v>138664.60879</v>
      </c>
      <c r="M9" s="254">
        <v>209327.24523</v>
      </c>
      <c r="N9" s="254">
        <v>0</v>
      </c>
      <c r="O9" s="254">
        <v>0</v>
      </c>
      <c r="P9" s="254">
        <v>2010192.4438500002</v>
      </c>
      <c r="Q9" s="254">
        <v>2200000</v>
      </c>
      <c r="R9" s="255">
        <v>91.37238381136365</v>
      </c>
    </row>
    <row r="10" spans="2:18" ht="12.75">
      <c r="B10" s="274" t="s">
        <v>14</v>
      </c>
      <c r="C10" s="275"/>
      <c r="D10" s="256">
        <v>350389.52024</v>
      </c>
      <c r="E10" s="256">
        <v>385665.69472</v>
      </c>
      <c r="F10" s="256">
        <v>395459.26848</v>
      </c>
      <c r="G10" s="256">
        <v>279078.1205</v>
      </c>
      <c r="H10" s="256">
        <v>363883.26839000004</v>
      </c>
      <c r="I10" s="256">
        <v>469207.44366</v>
      </c>
      <c r="J10" s="256">
        <v>526587.70941</v>
      </c>
      <c r="K10" s="256">
        <v>373023.77945</v>
      </c>
      <c r="L10" s="256">
        <v>401876.50388</v>
      </c>
      <c r="M10" s="256">
        <v>363833.08654</v>
      </c>
      <c r="N10" s="256">
        <v>0</v>
      </c>
      <c r="O10" s="256">
        <v>0</v>
      </c>
      <c r="P10" s="256">
        <v>3909004.3952700007</v>
      </c>
      <c r="Q10" s="256">
        <v>4300000</v>
      </c>
      <c r="R10" s="257">
        <v>90.90707895976745</v>
      </c>
    </row>
    <row r="11" spans="2:18" ht="12.7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ht="3" customHeight="1"/>
    <row r="13" spans="2:18" ht="13.5" customHeight="1">
      <c r="B13" s="276" t="s">
        <v>153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</row>
    <row r="14" spans="2:18" ht="13.5" customHeight="1">
      <c r="B14" s="276" t="s">
        <v>158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</row>
    <row r="15" spans="2:18" ht="13.5" customHeight="1">
      <c r="B15" s="276" t="s">
        <v>159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</row>
    <row r="16" ht="6.75" customHeight="1"/>
    <row r="17" spans="2:18" ht="33.75">
      <c r="B17" s="249">
        <v>2016</v>
      </c>
      <c r="C17" s="250"/>
      <c r="D17" s="251" t="s">
        <v>0</v>
      </c>
      <c r="E17" s="251" t="s">
        <v>1</v>
      </c>
      <c r="F17" s="251" t="s">
        <v>2</v>
      </c>
      <c r="G17" s="251" t="s">
        <v>3</v>
      </c>
      <c r="H17" s="251" t="s">
        <v>4</v>
      </c>
      <c r="I17" s="251" t="s">
        <v>5</v>
      </c>
      <c r="J17" s="251" t="s">
        <v>6</v>
      </c>
      <c r="K17" s="251" t="s">
        <v>7</v>
      </c>
      <c r="L17" s="251" t="s">
        <v>8</v>
      </c>
      <c r="M17" s="251" t="s">
        <v>9</v>
      </c>
      <c r="N17" s="251" t="s">
        <v>10</v>
      </c>
      <c r="O17" s="251" t="s">
        <v>11</v>
      </c>
      <c r="P17" s="251" t="s">
        <v>99</v>
      </c>
      <c r="Q17" s="251" t="s">
        <v>16</v>
      </c>
      <c r="R17" s="251" t="s">
        <v>13</v>
      </c>
    </row>
    <row r="18" spans="2:18" ht="33.75">
      <c r="B18" s="261" t="s">
        <v>109</v>
      </c>
      <c r="C18" s="262">
        <v>1111</v>
      </c>
      <c r="D18" s="254">
        <v>91214.03659</v>
      </c>
      <c r="E18" s="254">
        <v>79567.63265</v>
      </c>
      <c r="F18" s="254">
        <v>68885.08558</v>
      </c>
      <c r="G18" s="254">
        <v>61284.3558</v>
      </c>
      <c r="H18" s="254">
        <v>68791.86186</v>
      </c>
      <c r="I18" s="254">
        <v>86087.97269</v>
      </c>
      <c r="J18" s="254">
        <v>87424.44625</v>
      </c>
      <c r="K18" s="254">
        <v>81148.59048999999</v>
      </c>
      <c r="L18" s="254">
        <v>84518.06344</v>
      </c>
      <c r="M18" s="254">
        <v>79768.6421</v>
      </c>
      <c r="N18" s="254">
        <v>0</v>
      </c>
      <c r="O18" s="254">
        <v>0</v>
      </c>
      <c r="P18" s="254">
        <v>788690.6874500001</v>
      </c>
      <c r="Q18" s="254">
        <v>975780.63494</v>
      </c>
      <c r="R18" s="255">
        <v>80.82663861211962</v>
      </c>
    </row>
    <row r="19" spans="2:18" ht="33.75">
      <c r="B19" s="261" t="s">
        <v>110</v>
      </c>
      <c r="C19" s="262">
        <v>1112</v>
      </c>
      <c r="D19" s="254">
        <v>2546.67691</v>
      </c>
      <c r="E19" s="254">
        <v>979.71263</v>
      </c>
      <c r="F19" s="254">
        <v>1608.90872</v>
      </c>
      <c r="G19" s="254">
        <v>0</v>
      </c>
      <c r="H19" s="254">
        <v>0</v>
      </c>
      <c r="I19" s="254">
        <v>0</v>
      </c>
      <c r="J19" s="254">
        <v>4646.66302</v>
      </c>
      <c r="K19" s="254">
        <v>0</v>
      </c>
      <c r="L19" s="254">
        <v>4081.31647</v>
      </c>
      <c r="M19" s="254">
        <v>2372.74433</v>
      </c>
      <c r="N19" s="254">
        <v>0</v>
      </c>
      <c r="O19" s="254">
        <v>0</v>
      </c>
      <c r="P19" s="254">
        <v>16236.022079999999</v>
      </c>
      <c r="Q19" s="254">
        <v>26745.57543</v>
      </c>
      <c r="R19" s="255">
        <v>60.70545059871235</v>
      </c>
    </row>
    <row r="20" spans="2:18" ht="33.75">
      <c r="B20" s="261" t="s">
        <v>111</v>
      </c>
      <c r="C20" s="262">
        <v>1113</v>
      </c>
      <c r="D20" s="254">
        <v>7615.19012</v>
      </c>
      <c r="E20" s="254">
        <v>11735.91842</v>
      </c>
      <c r="F20" s="254">
        <v>6018.38317</v>
      </c>
      <c r="G20" s="254">
        <v>7366.36707</v>
      </c>
      <c r="H20" s="254">
        <v>6891.75654</v>
      </c>
      <c r="I20" s="254">
        <v>8365.17193</v>
      </c>
      <c r="J20" s="254">
        <v>10536.58952</v>
      </c>
      <c r="K20" s="254">
        <v>10235.39662</v>
      </c>
      <c r="L20" s="254">
        <v>11730.33432</v>
      </c>
      <c r="M20" s="254">
        <v>9209.83535</v>
      </c>
      <c r="N20" s="254">
        <v>0</v>
      </c>
      <c r="O20" s="254">
        <v>0</v>
      </c>
      <c r="P20" s="254">
        <v>89704.94306</v>
      </c>
      <c r="Q20" s="254">
        <v>105258.86939000002</v>
      </c>
      <c r="R20" s="255">
        <v>85.22316796661536</v>
      </c>
    </row>
    <row r="21" spans="2:18" ht="22.5">
      <c r="B21" s="261" t="s">
        <v>112</v>
      </c>
      <c r="C21" s="262">
        <v>1121</v>
      </c>
      <c r="D21" s="254">
        <v>35742.084259999996</v>
      </c>
      <c r="E21" s="254">
        <v>7994.686</v>
      </c>
      <c r="F21" s="254">
        <v>173165.24698</v>
      </c>
      <c r="G21" s="254">
        <v>59012.58665</v>
      </c>
      <c r="H21" s="254">
        <v>2011.17068</v>
      </c>
      <c r="I21" s="254">
        <v>184607.90557</v>
      </c>
      <c r="J21" s="254">
        <v>211584.85112</v>
      </c>
      <c r="K21" s="254">
        <v>0</v>
      </c>
      <c r="L21" s="254">
        <v>162259.32303</v>
      </c>
      <c r="M21" s="254">
        <v>54534.028340000004</v>
      </c>
      <c r="N21" s="254">
        <v>0</v>
      </c>
      <c r="O21" s="254">
        <v>0</v>
      </c>
      <c r="P21" s="254">
        <v>890911.8826299999</v>
      </c>
      <c r="Q21" s="254">
        <v>1087775.44046</v>
      </c>
      <c r="R21" s="255">
        <v>81.90218766598095</v>
      </c>
    </row>
    <row r="22" spans="2:18" ht="12.75">
      <c r="B22" s="261" t="s">
        <v>113</v>
      </c>
      <c r="C22" s="262">
        <v>1211</v>
      </c>
      <c r="D22" s="254">
        <v>166538.18811000002</v>
      </c>
      <c r="E22" s="254">
        <v>258198.26541</v>
      </c>
      <c r="F22" s="254">
        <v>82769.64356</v>
      </c>
      <c r="G22" s="254">
        <v>155853.51956000002</v>
      </c>
      <c r="H22" s="254">
        <v>220057.18634000001</v>
      </c>
      <c r="I22" s="254">
        <v>155524.07389</v>
      </c>
      <c r="J22" s="254">
        <v>170484.16879</v>
      </c>
      <c r="K22" s="254">
        <v>254645.35527</v>
      </c>
      <c r="L22" s="254">
        <v>129835.24631999999</v>
      </c>
      <c r="M22" s="254">
        <v>190836.88872999998</v>
      </c>
      <c r="N22" s="254">
        <v>0</v>
      </c>
      <c r="O22" s="254">
        <v>0</v>
      </c>
      <c r="P22" s="254">
        <v>1784742.53598</v>
      </c>
      <c r="Q22" s="254">
        <v>2235400.03379</v>
      </c>
      <c r="R22" s="255">
        <v>79.83996193084356</v>
      </c>
    </row>
    <row r="23" spans="2:18" ht="12.75">
      <c r="B23" s="274" t="s">
        <v>14</v>
      </c>
      <c r="C23" s="275"/>
      <c r="D23" s="256">
        <v>303656.17599</v>
      </c>
      <c r="E23" s="256">
        <v>358476.21511</v>
      </c>
      <c r="F23" s="256">
        <v>332447.26801</v>
      </c>
      <c r="G23" s="256">
        <v>283516.82908</v>
      </c>
      <c r="H23" s="256">
        <v>297751.97542000003</v>
      </c>
      <c r="I23" s="256">
        <v>434585.12408</v>
      </c>
      <c r="J23" s="256">
        <v>484676.71869999997</v>
      </c>
      <c r="K23" s="256">
        <v>346029.34238</v>
      </c>
      <c r="L23" s="256">
        <v>392424.28358</v>
      </c>
      <c r="M23" s="256">
        <v>336722.13885000005</v>
      </c>
      <c r="N23" s="256">
        <v>0</v>
      </c>
      <c r="O23" s="256">
        <v>0</v>
      </c>
      <c r="P23" s="256">
        <v>3570286.0712</v>
      </c>
      <c r="Q23" s="256">
        <v>4430960.55401</v>
      </c>
      <c r="R23" s="257">
        <v>80.57589381988308</v>
      </c>
    </row>
    <row r="24" spans="2:18" ht="12.7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</sheetData>
  <sheetProtection/>
  <mergeCells count="6">
    <mergeCell ref="B2:R2"/>
    <mergeCell ref="B10:C10"/>
    <mergeCell ref="B13:R13"/>
    <mergeCell ref="B14:R14"/>
    <mergeCell ref="B15:R15"/>
    <mergeCell ref="B23:C23"/>
  </mergeCells>
  <printOptions/>
  <pageMargins left="0" right="0" top="0" bottom="0" header="0" footer="0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2" max="12" width="6.75390625" style="0" customWidth="1"/>
    <col min="13" max="14" width="11.75390625" style="0" bestFit="1" customWidth="1"/>
    <col min="15" max="15" width="13.875" style="0" bestFit="1" customWidth="1"/>
    <col min="17" max="17" width="12.75390625" style="0" bestFit="1" customWidth="1"/>
  </cols>
  <sheetData>
    <row r="1" spans="1:16" ht="18.75">
      <c r="A1" s="278" t="s">
        <v>144</v>
      </c>
      <c r="B1" s="278"/>
      <c r="C1" s="278"/>
      <c r="D1" s="278"/>
      <c r="E1" s="278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14" ht="18" customHeight="1">
      <c r="A3" s="1"/>
      <c r="B3" s="1"/>
      <c r="M3" s="47"/>
      <c r="N3" s="47"/>
    </row>
    <row r="4" spans="1:14" ht="18" customHeight="1">
      <c r="A4" s="1" t="s">
        <v>119</v>
      </c>
      <c r="B4" s="1"/>
      <c r="D4" s="45">
        <v>7504005.14</v>
      </c>
      <c r="E4" s="1" t="s">
        <v>89</v>
      </c>
      <c r="M4" s="47"/>
      <c r="N4" s="47"/>
    </row>
    <row r="5" spans="1:14" ht="18" customHeight="1">
      <c r="A5" s="1"/>
      <c r="B5" s="1"/>
      <c r="D5" s="40"/>
      <c r="E5" s="2"/>
      <c r="M5" s="47"/>
      <c r="N5" s="47"/>
    </row>
    <row r="6" spans="1:14" ht="18" customHeight="1">
      <c r="A6" s="1"/>
      <c r="B6" s="1"/>
      <c r="M6" s="47"/>
      <c r="N6" s="47"/>
    </row>
    <row r="7" spans="1:14" ht="15.75">
      <c r="A7" s="1" t="s">
        <v>66</v>
      </c>
      <c r="B7" s="1"/>
      <c r="E7" s="51" t="s">
        <v>83</v>
      </c>
      <c r="F7" s="2"/>
      <c r="M7" s="47"/>
      <c r="N7" s="47"/>
    </row>
    <row r="8" spans="1:14" ht="25.5" customHeight="1">
      <c r="A8" s="230"/>
      <c r="B8" s="221" t="s">
        <v>90</v>
      </c>
      <c r="C8" s="216" t="s">
        <v>91</v>
      </c>
      <c r="D8" s="215" t="s">
        <v>85</v>
      </c>
      <c r="E8" s="216" t="s">
        <v>34</v>
      </c>
      <c r="M8" s="47"/>
      <c r="N8" s="47"/>
    </row>
    <row r="9" spans="1:14" ht="22.5" customHeight="1">
      <c r="A9" s="231" t="s">
        <v>105</v>
      </c>
      <c r="B9" s="185">
        <v>7205000</v>
      </c>
      <c r="C9" s="185">
        <v>7269000</v>
      </c>
      <c r="D9" s="199">
        <v>7269000</v>
      </c>
      <c r="E9" s="211">
        <f>D9/C9*100</f>
        <v>100</v>
      </c>
      <c r="M9" s="47"/>
      <c r="N9" s="47"/>
    </row>
    <row r="10" spans="1:14" ht="22.5" customHeight="1">
      <c r="A10" s="231" t="s">
        <v>106</v>
      </c>
      <c r="B10" s="185">
        <v>407000</v>
      </c>
      <c r="C10" s="185">
        <v>427000</v>
      </c>
      <c r="D10" s="199">
        <v>427000</v>
      </c>
      <c r="E10" s="211">
        <f>D10/C10*100</f>
        <v>100</v>
      </c>
      <c r="M10" s="47"/>
      <c r="N10" s="47"/>
    </row>
    <row r="11" spans="1:14" ht="22.5" customHeight="1">
      <c r="A11" s="231" t="s">
        <v>24</v>
      </c>
      <c r="B11" s="185">
        <v>383000</v>
      </c>
      <c r="C11" s="185">
        <v>383000</v>
      </c>
      <c r="D11" s="199">
        <v>383000</v>
      </c>
      <c r="E11" s="211">
        <f>D11/C11*100</f>
        <v>100</v>
      </c>
      <c r="M11" s="47"/>
      <c r="N11" s="47"/>
    </row>
    <row r="12" spans="1:14" ht="22.5" customHeight="1">
      <c r="A12" s="232" t="s">
        <v>114</v>
      </c>
      <c r="B12" s="200">
        <v>0</v>
      </c>
      <c r="C12" s="200">
        <v>0</v>
      </c>
      <c r="D12" s="243">
        <v>7083</v>
      </c>
      <c r="E12" s="211" t="s">
        <v>19</v>
      </c>
      <c r="M12" s="47"/>
      <c r="N12" s="47"/>
    </row>
    <row r="13" spans="1:14" ht="25.5" customHeight="1">
      <c r="A13" s="226" t="s">
        <v>21</v>
      </c>
      <c r="B13" s="212">
        <f>SUM(B9:B12)</f>
        <v>7995000</v>
      </c>
      <c r="C13" s="212">
        <f>SUM(C9:C12)</f>
        <v>8079000</v>
      </c>
      <c r="D13" s="213">
        <f>SUM(D9:D12)</f>
        <v>8086083</v>
      </c>
      <c r="E13" s="225">
        <f>D13/C13*100</f>
        <v>100.08767174155217</v>
      </c>
      <c r="M13" s="47"/>
      <c r="N13" s="47"/>
    </row>
    <row r="14" spans="1:14" ht="18" customHeight="1">
      <c r="A14" s="3"/>
      <c r="B14" s="8"/>
      <c r="C14" s="8"/>
      <c r="D14" s="8"/>
      <c r="E14" s="21"/>
      <c r="M14" s="47"/>
      <c r="N14" s="47"/>
    </row>
    <row r="15" spans="1:14" ht="18" customHeight="1">
      <c r="A15" s="11"/>
      <c r="B15" s="11"/>
      <c r="C15" s="11"/>
      <c r="D15" s="11"/>
      <c r="E15" s="11"/>
      <c r="M15" s="47"/>
      <c r="N15" s="47"/>
    </row>
    <row r="16" spans="1:18" s="36" customFormat="1" ht="15.75">
      <c r="A16" s="17" t="s">
        <v>26</v>
      </c>
      <c r="B16" s="11"/>
      <c r="C16" s="11"/>
      <c r="D16" s="45">
        <f>SUM(D4+D13)</f>
        <v>15590088.14</v>
      </c>
      <c r="E16" s="17" t="s">
        <v>89</v>
      </c>
      <c r="L16"/>
      <c r="M16" s="47"/>
      <c r="N16" s="47"/>
      <c r="O16"/>
      <c r="P16"/>
      <c r="Q16"/>
      <c r="R16"/>
    </row>
    <row r="17" spans="13:14" ht="12.75">
      <c r="M17" s="47"/>
      <c r="N17" s="47"/>
    </row>
    <row r="18" spans="10:14" ht="12.75">
      <c r="J18" t="s">
        <v>92</v>
      </c>
      <c r="M18" s="47"/>
      <c r="N18" s="47"/>
    </row>
    <row r="19" spans="1:14" ht="17.25" customHeight="1">
      <c r="A19" s="1" t="s">
        <v>67</v>
      </c>
      <c r="B19" s="1"/>
      <c r="D19" s="11"/>
      <c r="E19" s="51" t="s">
        <v>83</v>
      </c>
      <c r="M19" s="47"/>
      <c r="N19" s="47"/>
    </row>
    <row r="20" spans="1:5" ht="25.5">
      <c r="A20" s="226"/>
      <c r="B20" s="221" t="s">
        <v>90</v>
      </c>
      <c r="C20" s="216" t="s">
        <v>91</v>
      </c>
      <c r="D20" s="227" t="s">
        <v>85</v>
      </c>
      <c r="E20" s="216" t="s">
        <v>34</v>
      </c>
    </row>
    <row r="21" spans="1:6" ht="27" customHeight="1">
      <c r="A21" s="233" t="s">
        <v>17</v>
      </c>
      <c r="B21" s="185">
        <v>1814000</v>
      </c>
      <c r="C21" s="185">
        <v>1814000</v>
      </c>
      <c r="D21" s="199">
        <v>1267200</v>
      </c>
      <c r="E21" s="234">
        <f aca="true" t="shared" si="0" ref="E21:E26">D21/C21*100</f>
        <v>69.85667034178611</v>
      </c>
      <c r="F21" s="4"/>
    </row>
    <row r="22" spans="1:6" ht="27" customHeight="1">
      <c r="A22" s="233" t="s">
        <v>18</v>
      </c>
      <c r="B22" s="185">
        <v>2066000</v>
      </c>
      <c r="C22" s="185">
        <v>2066000</v>
      </c>
      <c r="D22" s="199">
        <v>1793100</v>
      </c>
      <c r="E22" s="234">
        <f t="shared" si="0"/>
        <v>86.79090029041626</v>
      </c>
      <c r="F22" s="15"/>
    </row>
    <row r="23" spans="1:6" ht="38.25" customHeight="1">
      <c r="A23" s="233" t="s">
        <v>108</v>
      </c>
      <c r="B23" s="185">
        <v>108000</v>
      </c>
      <c r="C23" s="185">
        <v>108000</v>
      </c>
      <c r="D23" s="199">
        <v>60000</v>
      </c>
      <c r="E23" s="234">
        <f t="shared" si="0"/>
        <v>55.55555555555556</v>
      </c>
      <c r="F23" s="15"/>
    </row>
    <row r="24" spans="1:6" ht="27" customHeight="1">
      <c r="A24" s="233" t="s">
        <v>107</v>
      </c>
      <c r="B24" s="185">
        <v>0</v>
      </c>
      <c r="C24" s="185">
        <v>7588005</v>
      </c>
      <c r="D24" s="199">
        <v>2031931.55</v>
      </c>
      <c r="E24" s="234">
        <f t="shared" si="0"/>
        <v>26.778205206770423</v>
      </c>
      <c r="F24" s="15"/>
    </row>
    <row r="25" spans="1:6" ht="28.5" customHeight="1">
      <c r="A25" s="235" t="s">
        <v>97</v>
      </c>
      <c r="B25" s="200">
        <v>4007000</v>
      </c>
      <c r="C25" s="200">
        <v>4007000</v>
      </c>
      <c r="D25" s="199">
        <v>741714</v>
      </c>
      <c r="E25" s="234">
        <f t="shared" si="0"/>
        <v>18.510456700773645</v>
      </c>
      <c r="F25" s="15"/>
    </row>
    <row r="26" spans="1:15" ht="25.5" customHeight="1">
      <c r="A26" s="226" t="s">
        <v>22</v>
      </c>
      <c r="B26" s="212">
        <f>SUM(B21:B25)</f>
        <v>7995000</v>
      </c>
      <c r="C26" s="212">
        <f>SUM(C21:C25)</f>
        <v>15583005</v>
      </c>
      <c r="D26" s="213">
        <f>SUM(D21:D25)</f>
        <v>5893945.55</v>
      </c>
      <c r="E26" s="229">
        <f t="shared" si="0"/>
        <v>37.822907391738624</v>
      </c>
      <c r="F26" s="15"/>
      <c r="N26" s="47"/>
      <c r="O26" s="47"/>
    </row>
    <row r="27" spans="6:15" ht="12.75">
      <c r="F27" s="12"/>
      <c r="N27" s="47"/>
      <c r="O27" s="47"/>
    </row>
    <row r="28" ht="12.75">
      <c r="N28" s="47"/>
    </row>
    <row r="29" spans="4:15" ht="12.75">
      <c r="D29" s="11"/>
      <c r="N29" s="47"/>
      <c r="O29" s="47"/>
    </row>
    <row r="30" spans="1:15" ht="17.25" customHeight="1">
      <c r="A30" s="1" t="s">
        <v>143</v>
      </c>
      <c r="B30" s="1"/>
      <c r="D30" s="45">
        <f>SUM(D16-D26)</f>
        <v>9696142.59</v>
      </c>
      <c r="E30" s="1" t="s">
        <v>89</v>
      </c>
      <c r="N30" s="47"/>
      <c r="O30" s="47"/>
    </row>
    <row r="31" spans="4:15" ht="15" customHeight="1">
      <c r="D31" s="11"/>
      <c r="F31" s="42"/>
      <c r="G31" s="42"/>
      <c r="N31" s="47"/>
      <c r="O31" s="47"/>
    </row>
    <row r="32" spans="1:15" ht="18.75">
      <c r="A32" s="25"/>
      <c r="D32" s="40"/>
      <c r="N32" s="47"/>
      <c r="O32" s="47"/>
    </row>
    <row r="33" spans="1:15" ht="18.75">
      <c r="A33" s="25"/>
      <c r="D33" s="40"/>
      <c r="N33" s="47"/>
      <c r="O33" s="47"/>
    </row>
    <row r="34" spans="1:15" ht="18.75">
      <c r="A34" s="27"/>
      <c r="N34" s="47"/>
      <c r="O34" s="47"/>
    </row>
    <row r="35" spans="1:15" ht="18.75">
      <c r="A35" s="27"/>
      <c r="N35" s="47"/>
      <c r="O35" s="47"/>
    </row>
    <row r="36" spans="1:15" ht="12" customHeight="1">
      <c r="A36" s="29"/>
      <c r="N36" s="47"/>
      <c r="O36" s="47"/>
    </row>
    <row r="37" spans="1:15" ht="18.75">
      <c r="A37" s="27"/>
      <c r="N37" s="47"/>
      <c r="O37" s="47"/>
    </row>
    <row r="38" spans="1:15" ht="12" customHeight="1">
      <c r="A38" s="27"/>
      <c r="N38" s="47"/>
      <c r="O38" s="47"/>
    </row>
    <row r="39" spans="1:15" ht="18.75">
      <c r="A39" s="27"/>
      <c r="N39" s="47"/>
      <c r="O39" s="47"/>
    </row>
    <row r="40" spans="1:15" ht="18.75">
      <c r="A40" s="31"/>
      <c r="N40" s="47"/>
      <c r="O40" s="47"/>
    </row>
    <row r="41" spans="1:15" ht="18.75">
      <c r="A41" s="31"/>
      <c r="N41" s="47"/>
      <c r="O41" s="47"/>
    </row>
    <row r="42" spans="1:15" ht="18.75">
      <c r="A42" s="31"/>
      <c r="O42" s="47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5.00390625" style="0" customWidth="1"/>
    <col min="4" max="4" width="17.25390625" style="0" bestFit="1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  <col min="14" max="14" width="18.125" style="0" customWidth="1"/>
  </cols>
  <sheetData>
    <row r="1" spans="1:5" s="135" customFormat="1" ht="17.25" customHeight="1">
      <c r="A1" s="278" t="s">
        <v>145</v>
      </c>
      <c r="B1" s="278"/>
      <c r="C1" s="278"/>
      <c r="D1" s="278"/>
      <c r="E1" s="278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5" ht="18" customHeight="1">
      <c r="A4" s="1" t="s">
        <v>119</v>
      </c>
      <c r="B4" s="1" t="s">
        <v>92</v>
      </c>
      <c r="D4" s="44">
        <v>61025075.6</v>
      </c>
      <c r="E4" s="1" t="s">
        <v>89</v>
      </c>
    </row>
    <row r="5" spans="1:5" ht="18" customHeight="1">
      <c r="A5" s="17"/>
      <c r="B5" s="17"/>
      <c r="D5" s="38"/>
      <c r="E5" s="2"/>
    </row>
    <row r="6" spans="1:2" ht="18" customHeight="1">
      <c r="A6" s="17"/>
      <c r="B6" s="48"/>
    </row>
    <row r="7" spans="1:5" ht="15.75">
      <c r="A7" s="1" t="s">
        <v>66</v>
      </c>
      <c r="B7" s="17"/>
      <c r="E7" s="51" t="s">
        <v>83</v>
      </c>
    </row>
    <row r="8" spans="1:5" ht="25.5" customHeight="1">
      <c r="A8" s="220"/>
      <c r="B8" s="221" t="s">
        <v>90</v>
      </c>
      <c r="C8" s="216" t="s">
        <v>91</v>
      </c>
      <c r="D8" s="215" t="s">
        <v>85</v>
      </c>
      <c r="E8" s="216" t="s">
        <v>34</v>
      </c>
    </row>
    <row r="9" spans="1:5" ht="25.5" customHeight="1">
      <c r="A9" s="222" t="s">
        <v>127</v>
      </c>
      <c r="B9" s="200">
        <v>0</v>
      </c>
      <c r="C9" s="200">
        <v>0</v>
      </c>
      <c r="D9" s="199">
        <v>54600000</v>
      </c>
      <c r="E9" s="223" t="s">
        <v>19</v>
      </c>
    </row>
    <row r="10" spans="1:5" ht="22.5" customHeight="1">
      <c r="A10" s="222" t="s">
        <v>104</v>
      </c>
      <c r="B10" s="200">
        <v>0</v>
      </c>
      <c r="C10" s="200">
        <v>0</v>
      </c>
      <c r="D10" s="199">
        <v>66.88</v>
      </c>
      <c r="E10" s="223" t="s">
        <v>19</v>
      </c>
    </row>
    <row r="11" spans="1:5" ht="25.5" customHeight="1">
      <c r="A11" s="224" t="s">
        <v>21</v>
      </c>
      <c r="B11" s="218">
        <v>0</v>
      </c>
      <c r="C11" s="218">
        <v>0</v>
      </c>
      <c r="D11" s="213">
        <f>SUM(D9:D10)</f>
        <v>54600066.88</v>
      </c>
      <c r="E11" s="225" t="s">
        <v>19</v>
      </c>
    </row>
    <row r="12" spans="1:5" ht="18" customHeight="1">
      <c r="A12" s="7"/>
      <c r="D12" s="11"/>
      <c r="E12" s="11"/>
    </row>
    <row r="13" spans="1:5" ht="18" customHeight="1">
      <c r="A13" s="7"/>
      <c r="D13" s="11"/>
      <c r="E13" s="11"/>
    </row>
    <row r="14" spans="1:5" ht="15.75" customHeight="1">
      <c r="A14" s="1" t="s">
        <v>26</v>
      </c>
      <c r="B14" s="1"/>
      <c r="D14" s="142">
        <f>D4+D11</f>
        <v>115625142.48</v>
      </c>
      <c r="E14" s="138" t="s">
        <v>89</v>
      </c>
    </row>
    <row r="15" spans="4:12" ht="18" customHeight="1">
      <c r="D15" s="11"/>
      <c r="E15" s="11"/>
      <c r="L15" s="168"/>
    </row>
    <row r="16" ht="18" customHeight="1">
      <c r="J16" t="s">
        <v>92</v>
      </c>
    </row>
    <row r="17" spans="1:5" ht="15.75">
      <c r="A17" s="1" t="s">
        <v>67</v>
      </c>
      <c r="B17" s="1"/>
      <c r="E17" s="51" t="s">
        <v>83</v>
      </c>
    </row>
    <row r="18" spans="1:5" ht="25.5" customHeight="1">
      <c r="A18" s="226"/>
      <c r="B18" s="221" t="s">
        <v>90</v>
      </c>
      <c r="C18" s="216" t="s">
        <v>91</v>
      </c>
      <c r="D18" s="227" t="s">
        <v>85</v>
      </c>
      <c r="E18" s="216" t="s">
        <v>34</v>
      </c>
    </row>
    <row r="19" spans="1:5" ht="22.5" customHeight="1">
      <c r="A19" s="228" t="s">
        <v>23</v>
      </c>
      <c r="B19" s="200">
        <v>0</v>
      </c>
      <c r="C19" s="199">
        <v>115625076</v>
      </c>
      <c r="D19" s="199">
        <v>37629902</v>
      </c>
      <c r="E19" s="211">
        <f>D19/C19*100</f>
        <v>32.54475871652616</v>
      </c>
    </row>
    <row r="20" spans="1:5" ht="25.5" customHeight="1">
      <c r="A20" s="226" t="s">
        <v>22</v>
      </c>
      <c r="B20" s="218">
        <f>SUM(B19:B19)</f>
        <v>0</v>
      </c>
      <c r="C20" s="213">
        <f>SUM(C19)</f>
        <v>115625076</v>
      </c>
      <c r="D20" s="213">
        <f>D19</f>
        <v>37629902</v>
      </c>
      <c r="E20" s="229">
        <f>D20/C20*100</f>
        <v>32.54475871652616</v>
      </c>
    </row>
    <row r="21" ht="12.75">
      <c r="C21" s="6"/>
    </row>
    <row r="22" spans="3:5" ht="12.75">
      <c r="C22" s="6"/>
      <c r="D22" s="5"/>
      <c r="E22" s="5"/>
    </row>
    <row r="23" spans="4:14" ht="12.75">
      <c r="D23" s="19"/>
      <c r="E23" s="11"/>
      <c r="N23" s="47"/>
    </row>
    <row r="24" spans="1:5" ht="15.75">
      <c r="A24" s="46" t="s">
        <v>146</v>
      </c>
      <c r="D24" s="142">
        <f>D14-D20</f>
        <v>77995240.48</v>
      </c>
      <c r="E24" s="167" t="s">
        <v>89</v>
      </c>
    </row>
    <row r="25" spans="4:5" ht="12.75">
      <c r="D25" s="19"/>
      <c r="E25" s="11"/>
    </row>
    <row r="26" spans="4:5" ht="12.75">
      <c r="D26" s="11"/>
      <c r="E26" s="11"/>
    </row>
    <row r="27" spans="4:5" ht="12.75">
      <c r="D27" s="11"/>
      <c r="E27" s="11"/>
    </row>
    <row r="28" spans="4:5" ht="12.75" customHeight="1">
      <c r="D28" s="19"/>
      <c r="E28" s="11"/>
    </row>
    <row r="29" spans="4:5" ht="12.75">
      <c r="D29" s="11"/>
      <c r="E29" s="11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9.25390625" style="0" bestFit="1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3" max="13" width="15.375" style="0" bestFit="1" customWidth="1"/>
    <col min="15" max="15" width="15.375" style="0" bestFit="1" customWidth="1"/>
    <col min="16" max="16" width="13.875" style="0" bestFit="1" customWidth="1"/>
    <col min="17" max="17" width="14.75390625" style="0" customWidth="1"/>
  </cols>
  <sheetData>
    <row r="1" spans="1:9" s="135" customFormat="1" ht="18.75">
      <c r="A1" s="271" t="s">
        <v>147</v>
      </c>
      <c r="B1" s="271"/>
      <c r="C1" s="271"/>
      <c r="D1" s="271"/>
      <c r="E1" s="271"/>
      <c r="F1" s="271"/>
      <c r="I1" s="136"/>
    </row>
    <row r="2" spans="2:9" ht="18" customHeight="1">
      <c r="B2" s="33"/>
      <c r="C2" s="33"/>
      <c r="D2" s="33"/>
      <c r="E2" s="33"/>
      <c r="F2" s="33"/>
      <c r="I2" s="2"/>
    </row>
    <row r="3" spans="2:9" ht="18" customHeight="1">
      <c r="B3" s="33"/>
      <c r="C3" s="33"/>
      <c r="D3" s="33"/>
      <c r="E3" s="16"/>
      <c r="F3" s="33"/>
      <c r="I3" s="2"/>
    </row>
    <row r="4" spans="1:13" ht="16.5" customHeight="1">
      <c r="A4" s="279" t="s">
        <v>119</v>
      </c>
      <c r="B4" s="279"/>
      <c r="E4" s="142">
        <v>1312981194.11</v>
      </c>
      <c r="F4" s="1" t="s">
        <v>89</v>
      </c>
      <c r="H4" s="24"/>
      <c r="M4" s="47"/>
    </row>
    <row r="5" spans="2:13" ht="18" customHeight="1">
      <c r="B5" s="1"/>
      <c r="E5" s="96"/>
      <c r="H5" s="24"/>
      <c r="M5" s="47"/>
    </row>
    <row r="6" spans="2:13" ht="18" customHeight="1">
      <c r="B6" s="1"/>
      <c r="E6" s="24"/>
      <c r="H6" s="24"/>
      <c r="M6" s="47"/>
    </row>
    <row r="7" spans="1:7" ht="15.75">
      <c r="A7" s="1" t="s">
        <v>66</v>
      </c>
      <c r="C7" s="1"/>
      <c r="F7" s="51" t="s">
        <v>83</v>
      </c>
      <c r="G7" s="100"/>
    </row>
    <row r="8" spans="1:8" ht="25.5" customHeight="1">
      <c r="A8" s="280"/>
      <c r="B8" s="281"/>
      <c r="C8" s="208" t="s">
        <v>90</v>
      </c>
      <c r="D8" s="208" t="s">
        <v>91</v>
      </c>
      <c r="E8" s="209" t="s">
        <v>85</v>
      </c>
      <c r="F8" s="210" t="s">
        <v>34</v>
      </c>
      <c r="G8" s="206"/>
      <c r="H8" s="11"/>
    </row>
    <row r="9" spans="1:8" ht="52.5" customHeight="1">
      <c r="A9" s="284" t="s">
        <v>100</v>
      </c>
      <c r="B9" s="285"/>
      <c r="C9" s="201">
        <v>0</v>
      </c>
      <c r="D9" s="201">
        <v>0</v>
      </c>
      <c r="E9" s="202">
        <v>63459387.57</v>
      </c>
      <c r="F9" s="211" t="s">
        <v>19</v>
      </c>
      <c r="G9" s="206"/>
      <c r="H9" s="101"/>
    </row>
    <row r="10" spans="1:8" ht="26.25" customHeight="1">
      <c r="A10" s="284" t="s">
        <v>140</v>
      </c>
      <c r="B10" s="285"/>
      <c r="C10" s="201">
        <v>0</v>
      </c>
      <c r="D10" s="201">
        <v>0</v>
      </c>
      <c r="E10" s="202">
        <v>27772494.75</v>
      </c>
      <c r="F10" s="211" t="s">
        <v>19</v>
      </c>
      <c r="G10" s="206"/>
      <c r="H10" s="101"/>
    </row>
    <row r="11" spans="1:13" ht="12.75">
      <c r="A11" s="284" t="s">
        <v>141</v>
      </c>
      <c r="B11" s="285"/>
      <c r="C11" s="201">
        <v>0</v>
      </c>
      <c r="D11" s="201">
        <v>0</v>
      </c>
      <c r="E11" s="202">
        <v>250000000</v>
      </c>
      <c r="F11" s="211" t="s">
        <v>19</v>
      </c>
      <c r="G11" s="206"/>
      <c r="H11" s="101"/>
      <c r="M11" s="47"/>
    </row>
    <row r="12" spans="1:13" ht="12.75">
      <c r="A12" s="284" t="s">
        <v>128</v>
      </c>
      <c r="B12" s="285"/>
      <c r="C12" s="201">
        <v>0</v>
      </c>
      <c r="D12" s="201">
        <v>0</v>
      </c>
      <c r="E12" s="202">
        <v>65597571.54</v>
      </c>
      <c r="F12" s="211" t="s">
        <v>19</v>
      </c>
      <c r="G12" s="206"/>
      <c r="H12" s="101"/>
      <c r="M12" s="47"/>
    </row>
    <row r="13" spans="1:17" ht="18" customHeight="1">
      <c r="A13" s="286" t="s">
        <v>87</v>
      </c>
      <c r="B13" s="287"/>
      <c r="C13" s="201">
        <v>0</v>
      </c>
      <c r="D13" s="201">
        <v>0</v>
      </c>
      <c r="E13" s="203">
        <v>5.24</v>
      </c>
      <c r="F13" s="211" t="s">
        <v>19</v>
      </c>
      <c r="G13" s="206"/>
      <c r="H13" s="95"/>
      <c r="M13" s="47"/>
      <c r="O13" s="47"/>
      <c r="Q13" s="47"/>
    </row>
    <row r="14" spans="1:17" ht="15" customHeight="1">
      <c r="A14" s="282" t="s">
        <v>21</v>
      </c>
      <c r="B14" s="283"/>
      <c r="C14" s="212">
        <f>SUM(C9:C13)</f>
        <v>0</v>
      </c>
      <c r="D14" s="212">
        <f>SUM(D9:D13)</f>
        <v>0</v>
      </c>
      <c r="E14" s="213">
        <f>SUM(E9:E13)</f>
        <v>406829459.1</v>
      </c>
      <c r="F14" s="214" t="s">
        <v>19</v>
      </c>
      <c r="G14" s="206"/>
      <c r="H14" s="11"/>
      <c r="M14" s="47"/>
      <c r="O14" s="47"/>
      <c r="Q14" s="47"/>
    </row>
    <row r="15" spans="1:17" ht="18" customHeight="1">
      <c r="A15" s="97"/>
      <c r="B15" s="41"/>
      <c r="C15" s="8"/>
      <c r="D15" s="8"/>
      <c r="E15" s="8"/>
      <c r="F15" s="98"/>
      <c r="G15" s="22"/>
      <c r="O15" s="47"/>
      <c r="Q15" s="47"/>
    </row>
    <row r="16" spans="1:17" ht="17.25" customHeight="1">
      <c r="A16" s="11"/>
      <c r="B16" s="3"/>
      <c r="C16" s="8"/>
      <c r="D16" s="8"/>
      <c r="E16" s="8"/>
      <c r="F16" s="21"/>
      <c r="G16" s="11"/>
      <c r="J16" t="s">
        <v>92</v>
      </c>
      <c r="O16" s="47"/>
      <c r="Q16" s="47"/>
    </row>
    <row r="17" spans="1:15" ht="15.75" customHeight="1">
      <c r="A17" s="17" t="s">
        <v>25</v>
      </c>
      <c r="B17" s="17"/>
      <c r="C17" s="8"/>
      <c r="D17" s="8"/>
      <c r="E17" s="142">
        <f>E4+E14</f>
        <v>1719810653.21</v>
      </c>
      <c r="F17" s="138" t="s">
        <v>89</v>
      </c>
      <c r="G17" s="11"/>
      <c r="I17" s="143"/>
      <c r="M17" s="47"/>
      <c r="O17" s="47"/>
    </row>
    <row r="18" spans="1:15" ht="18" customHeight="1">
      <c r="A18" s="17"/>
      <c r="B18" s="17"/>
      <c r="C18" s="8"/>
      <c r="D18" s="8"/>
      <c r="E18" s="142"/>
      <c r="F18" s="138"/>
      <c r="G18" s="11"/>
      <c r="I18" s="143"/>
      <c r="M18" s="47"/>
      <c r="O18" s="47"/>
    </row>
    <row r="19" spans="1:15" ht="18" customHeight="1">
      <c r="A19" s="11"/>
      <c r="B19" s="11"/>
      <c r="C19" s="11"/>
      <c r="D19" s="11"/>
      <c r="E19" s="95"/>
      <c r="F19" s="14"/>
      <c r="M19" s="47"/>
      <c r="O19" s="47"/>
    </row>
    <row r="20" spans="1:6" ht="15.75">
      <c r="A20" s="1" t="s">
        <v>101</v>
      </c>
      <c r="F20" s="51" t="s">
        <v>83</v>
      </c>
    </row>
    <row r="21" spans="1:15" ht="25.5">
      <c r="A21" s="290"/>
      <c r="B21" s="289"/>
      <c r="C21" s="137" t="s">
        <v>90</v>
      </c>
      <c r="D21" s="137" t="s">
        <v>91</v>
      </c>
      <c r="E21" s="215" t="s">
        <v>85</v>
      </c>
      <c r="F21" s="216" t="s">
        <v>34</v>
      </c>
      <c r="G21" s="288"/>
      <c r="H21" s="289"/>
      <c r="I21" s="137"/>
      <c r="M21" s="47"/>
      <c r="O21" s="47"/>
    </row>
    <row r="22" spans="1:15" ht="26.25" customHeight="1">
      <c r="A22" s="291" t="s">
        <v>102</v>
      </c>
      <c r="B22" s="292"/>
      <c r="C22" s="201">
        <v>0</v>
      </c>
      <c r="D22" s="201">
        <v>0</v>
      </c>
      <c r="E22" s="202">
        <v>482915662.92</v>
      </c>
      <c r="F22" s="217" t="s">
        <v>19</v>
      </c>
      <c r="G22" s="207"/>
      <c r="H22" s="166"/>
      <c r="I22" s="166"/>
      <c r="M22" s="47"/>
      <c r="O22" s="47"/>
    </row>
    <row r="23" spans="1:15" ht="26.25" customHeight="1">
      <c r="A23" s="291" t="s">
        <v>132</v>
      </c>
      <c r="B23" s="292" t="s">
        <v>129</v>
      </c>
      <c r="C23" s="201">
        <v>0</v>
      </c>
      <c r="D23" s="201">
        <v>0</v>
      </c>
      <c r="E23" s="202">
        <v>25821400</v>
      </c>
      <c r="F23" s="217" t="s">
        <v>19</v>
      </c>
      <c r="G23" s="32"/>
      <c r="H23" s="32"/>
      <c r="I23" s="32"/>
      <c r="M23" s="47"/>
      <c r="O23" s="47"/>
    </row>
    <row r="24" spans="1:15" ht="26.25" customHeight="1">
      <c r="A24" s="291" t="s">
        <v>133</v>
      </c>
      <c r="B24" s="292" t="s">
        <v>129</v>
      </c>
      <c r="C24" s="201">
        <v>0</v>
      </c>
      <c r="D24" s="201">
        <v>0</v>
      </c>
      <c r="E24" s="202">
        <v>1543833</v>
      </c>
      <c r="F24" s="217" t="s">
        <v>19</v>
      </c>
      <c r="G24" s="32"/>
      <c r="H24" s="32"/>
      <c r="I24" s="32"/>
      <c r="M24" s="47"/>
      <c r="O24" s="47"/>
    </row>
    <row r="25" spans="1:15" ht="26.25" customHeight="1">
      <c r="A25" s="291" t="s">
        <v>134</v>
      </c>
      <c r="B25" s="292" t="s">
        <v>129</v>
      </c>
      <c r="C25" s="201">
        <v>0</v>
      </c>
      <c r="D25" s="201">
        <v>0</v>
      </c>
      <c r="E25" s="202">
        <v>650000</v>
      </c>
      <c r="F25" s="217" t="s">
        <v>19</v>
      </c>
      <c r="G25" s="32"/>
      <c r="H25" s="32"/>
      <c r="I25" s="32"/>
      <c r="M25" s="47"/>
      <c r="O25" s="47"/>
    </row>
    <row r="26" spans="1:15" ht="37.5" customHeight="1">
      <c r="A26" s="291" t="s">
        <v>148</v>
      </c>
      <c r="B26" s="292" t="s">
        <v>129</v>
      </c>
      <c r="C26" s="201">
        <v>0</v>
      </c>
      <c r="D26" s="201">
        <v>0</v>
      </c>
      <c r="E26" s="202">
        <v>1173000</v>
      </c>
      <c r="F26" s="217" t="s">
        <v>19</v>
      </c>
      <c r="G26" s="32"/>
      <c r="H26" s="32"/>
      <c r="I26" s="32"/>
      <c r="M26" s="47"/>
      <c r="O26" s="47"/>
    </row>
    <row r="27" spans="1:15" ht="39" customHeight="1">
      <c r="A27" s="291" t="s">
        <v>139</v>
      </c>
      <c r="B27" s="292"/>
      <c r="C27" s="201">
        <v>0</v>
      </c>
      <c r="D27" s="201">
        <v>0</v>
      </c>
      <c r="E27" s="202">
        <v>2793000</v>
      </c>
      <c r="F27" s="217" t="s">
        <v>19</v>
      </c>
      <c r="G27" s="32"/>
      <c r="H27" s="32"/>
      <c r="I27" s="32"/>
      <c r="M27" s="247"/>
      <c r="O27" s="47"/>
    </row>
    <row r="28" spans="1:15" ht="16.5" customHeight="1">
      <c r="A28" s="282" t="s">
        <v>22</v>
      </c>
      <c r="B28" s="283" t="e">
        <f>SUM(#REF!)</f>
        <v>#REF!</v>
      </c>
      <c r="C28" s="218">
        <f>SUM(C22:C22)</f>
        <v>0</v>
      </c>
      <c r="D28" s="218">
        <f>SUM(D22:D22)</f>
        <v>0</v>
      </c>
      <c r="E28" s="219">
        <f>SUM(E22:E27)</f>
        <v>514896895.92</v>
      </c>
      <c r="F28" s="214" t="s">
        <v>19</v>
      </c>
      <c r="O28" s="47"/>
    </row>
    <row r="29" spans="13:15" ht="12.75">
      <c r="M29" s="47"/>
      <c r="O29" s="47"/>
    </row>
    <row r="30" spans="13:15" ht="12.75">
      <c r="M30" s="47"/>
      <c r="O30" s="47"/>
    </row>
    <row r="31" spans="13:15" ht="12.75">
      <c r="M31" s="164"/>
      <c r="O31" s="47"/>
    </row>
    <row r="32" spans="1:15" ht="15" customHeight="1">
      <c r="A32" s="17" t="s">
        <v>146</v>
      </c>
      <c r="B32" s="17"/>
      <c r="C32" s="8"/>
      <c r="D32" s="13"/>
      <c r="E32" s="142">
        <f>E17-E28</f>
        <v>1204913757.29</v>
      </c>
      <c r="F32" s="138" t="s">
        <v>89</v>
      </c>
      <c r="O32" s="47"/>
    </row>
  </sheetData>
  <sheetProtection/>
  <mergeCells count="18">
    <mergeCell ref="A28:B28"/>
    <mergeCell ref="A13:B13"/>
    <mergeCell ref="G21:H21"/>
    <mergeCell ref="A21:B21"/>
    <mergeCell ref="A22:B22"/>
    <mergeCell ref="A23:B23"/>
    <mergeCell ref="A24:B24"/>
    <mergeCell ref="A25:B25"/>
    <mergeCell ref="A27:B27"/>
    <mergeCell ref="A26:B26"/>
    <mergeCell ref="A1:F1"/>
    <mergeCell ref="A4:B4"/>
    <mergeCell ref="A8:B8"/>
    <mergeCell ref="A14:B14"/>
    <mergeCell ref="A9:B9"/>
    <mergeCell ref="A12:B12"/>
    <mergeCell ref="A10:B10"/>
    <mergeCell ref="A11:B1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2017-11-30T07:47:43Z</cp:lastPrinted>
  <dcterms:created xsi:type="dcterms:W3CDTF">1997-01-24T11:07:25Z</dcterms:created>
  <dcterms:modified xsi:type="dcterms:W3CDTF">2017-11-30T07:47:50Z</dcterms:modified>
  <cp:category/>
  <cp:version/>
  <cp:contentType/>
  <cp:contentStatus/>
</cp:coreProperties>
</file>