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7740" activeTab="0"/>
  </bookViews>
  <sheets>
    <sheet name="BIG-proplácení za 11 měsíců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<sst xmlns="http://schemas.openxmlformats.org/spreadsheetml/2006/main" count="83" uniqueCount="61">
  <si>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měsíc/rok</t>
  </si>
  <si>
    <t>výše</t>
  </si>
  <si>
    <t>označení</t>
  </si>
  <si>
    <t>žop1</t>
  </si>
  <si>
    <t>žop2</t>
  </si>
  <si>
    <t>žop3</t>
  </si>
  <si>
    <t>plánované doručení prostředků dle projektové dokumentace</t>
  </si>
  <si>
    <t>žop4</t>
  </si>
  <si>
    <t>žop5</t>
  </si>
  <si>
    <t>žop6</t>
  </si>
  <si>
    <t>půjčka</t>
  </si>
  <si>
    <t>plánované výdaje dle projektové dokumentace</t>
  </si>
  <si>
    <t>reálné výdaje uplatňované v žop (skutečné nebo plánované, pokud výdaje ještě nenastaly)</t>
  </si>
  <si>
    <t xml:space="preserve">výdaje (dle žádostí o platbu = žop) </t>
  </si>
  <si>
    <t>příjmy (záloha, vypořádané žop)</t>
  </si>
  <si>
    <t>bilance bez půjčky</t>
  </si>
  <si>
    <t>odhadovaná bilance s půjčkou</t>
  </si>
  <si>
    <t>reálné příjmy (skutečně poskytnuté prostředky nebo odhad poskytnutí)</t>
  </si>
  <si>
    <t>časová posloupnost</t>
  </si>
  <si>
    <t>vyplněným pozadím jsou označeny uskutečněné příjmy a výdaje</t>
  </si>
  <si>
    <t>předpoklad 10% spolufinancování zřizovatel</t>
  </si>
  <si>
    <t xml:space="preserve">Schválený rozpočet </t>
  </si>
  <si>
    <t>výše (90%)</t>
  </si>
  <si>
    <t>žop6 (za 03/2019-08/2019)</t>
  </si>
  <si>
    <t>12/2019</t>
  </si>
  <si>
    <t>žop 5</t>
  </si>
  <si>
    <t>schválení projektu ze strany kontrolních orgánů</t>
  </si>
  <si>
    <t>proplacení spolufinancování 10% ze strany zřizovatele</t>
  </si>
  <si>
    <t>spolufinancování</t>
  </si>
  <si>
    <t>vrácení půjčky</t>
  </si>
  <si>
    <t>vratka půjčky</t>
  </si>
  <si>
    <t>půjčka od zřizovatele</t>
  </si>
  <si>
    <t>Průběh příjmů a výdajů (cash flow) projektu BIG - Vysočina Education</t>
  </si>
  <si>
    <t>7/2016</t>
  </si>
  <si>
    <t>1.7.2016 - 31.12.2016</t>
  </si>
  <si>
    <t>1.1.2017-30.6.2017</t>
  </si>
  <si>
    <t>1.7.2017 - 31.12.2017</t>
  </si>
  <si>
    <t>7/2017</t>
  </si>
  <si>
    <t>1/2018</t>
  </si>
  <si>
    <t>01/2017</t>
  </si>
  <si>
    <t xml:space="preserve">žop1 (za 7/2016-12/2016) </t>
  </si>
  <si>
    <t>žop2 (za 01/2017-06/2017)</t>
  </si>
  <si>
    <t>žop3 (za 07/2017-12/2018)</t>
  </si>
  <si>
    <t>žop4 (za 1/2018-06/2018)</t>
  </si>
  <si>
    <t>7/2018</t>
  </si>
  <si>
    <t>1.7.2018 - 31.12.2018</t>
  </si>
  <si>
    <t>žop5 (za 07/2018-12/2018)</t>
  </si>
  <si>
    <t>1.1.2019-31.10.2019</t>
  </si>
  <si>
    <t>10/2020</t>
  </si>
  <si>
    <t>12/2020</t>
  </si>
  <si>
    <t>10/2021</t>
  </si>
  <si>
    <t>12/2021</t>
  </si>
  <si>
    <t xml:space="preserve">předpoklad proplácení </t>
  </si>
  <si>
    <t>11 měsíců od podání monitorovací zprávy</t>
  </si>
  <si>
    <t>1/2020</t>
  </si>
  <si>
    <t>1.1.2018-30.6.2018</t>
  </si>
  <si>
    <t>01/2019</t>
  </si>
  <si>
    <t>7/2019</t>
  </si>
  <si>
    <t>1.7.2019-31.10.2019</t>
  </si>
  <si>
    <t>Počet stran: 1</t>
  </si>
  <si>
    <t>ZK-05-2016-99,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</si>
</sst>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textRotation="90"/>
    </xf>
    <xf numFmtId="0" fontId="38" fillId="0" borderId="16" xfId="0" applyFont="1" applyBorder="1" applyAlignment="1">
      <alignment horizontal="left" textRotation="90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/>
    </xf>
    <xf numFmtId="49" fontId="38" fillId="0" borderId="14" xfId="0" applyNumberFormat="1" applyFont="1" applyBorder="1" applyAlignment="1">
      <alignment/>
    </xf>
    <xf numFmtId="0" fontId="38" fillId="33" borderId="18" xfId="0" applyFont="1" applyFill="1" applyBorder="1" applyAlignment="1">
      <alignment/>
    </xf>
    <xf numFmtId="49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9" fillId="0" borderId="0" xfId="0" applyFont="1" applyAlignment="1">
      <alignment/>
    </xf>
    <xf numFmtId="0" fontId="38" fillId="0" borderId="22" xfId="0" applyFont="1" applyBorder="1" applyAlignment="1">
      <alignment wrapText="1"/>
    </xf>
    <xf numFmtId="165" fontId="38" fillId="0" borderId="18" xfId="0" applyNumberFormat="1" applyFont="1" applyBorder="1" applyAlignment="1">
      <alignment/>
    </xf>
    <xf numFmtId="165" fontId="38" fillId="0" borderId="22" xfId="0" applyNumberFormat="1" applyFont="1" applyBorder="1" applyAlignment="1">
      <alignment/>
    </xf>
    <xf numFmtId="165" fontId="38" fillId="33" borderId="15" xfId="0" applyNumberFormat="1" applyFont="1" applyFill="1" applyBorder="1" applyAlignment="1">
      <alignment/>
    </xf>
    <xf numFmtId="165" fontId="38" fillId="0" borderId="23" xfId="0" applyNumberFormat="1" applyFont="1" applyBorder="1" applyAlignment="1">
      <alignment/>
    </xf>
    <xf numFmtId="165" fontId="0" fillId="0" borderId="0" xfId="0" applyNumberFormat="1" applyAlignment="1">
      <alignment/>
    </xf>
    <xf numFmtId="4" fontId="38" fillId="0" borderId="20" xfId="0" applyNumberFormat="1" applyFont="1" applyBorder="1" applyAlignment="1">
      <alignment/>
    </xf>
    <xf numFmtId="165" fontId="38" fillId="0" borderId="14" xfId="0" applyNumberFormat="1" applyFont="1" applyBorder="1" applyAlignment="1">
      <alignment/>
    </xf>
    <xf numFmtId="165" fontId="38" fillId="0" borderId="20" xfId="0" applyNumberFormat="1" applyFont="1" applyBorder="1" applyAlignment="1">
      <alignment/>
    </xf>
    <xf numFmtId="165" fontId="38" fillId="33" borderId="19" xfId="0" applyNumberFormat="1" applyFont="1" applyFill="1" applyBorder="1" applyAlignment="1">
      <alignment/>
    </xf>
    <xf numFmtId="165" fontId="38" fillId="0" borderId="24" xfId="0" applyNumberFormat="1" applyFont="1" applyBorder="1" applyAlignment="1">
      <alignment/>
    </xf>
    <xf numFmtId="0" fontId="38" fillId="0" borderId="17" xfId="0" applyFont="1" applyBorder="1" applyAlignment="1">
      <alignment wrapText="1"/>
    </xf>
    <xf numFmtId="165" fontId="38" fillId="0" borderId="15" xfId="0" applyNumberFormat="1" applyFont="1" applyBorder="1" applyAlignment="1">
      <alignment/>
    </xf>
    <xf numFmtId="165" fontId="38" fillId="33" borderId="14" xfId="0" applyNumberFormat="1" applyFont="1" applyFill="1" applyBorder="1" applyAlignment="1">
      <alignment/>
    </xf>
    <xf numFmtId="0" fontId="37" fillId="0" borderId="0" xfId="0" applyFont="1" applyAlignment="1">
      <alignment horizontal="right" vertical="center"/>
    </xf>
    <xf numFmtId="0" fontId="38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38" fillId="0" borderId="17" xfId="0" applyFont="1" applyBorder="1" applyAlignment="1">
      <alignment horizontal="left" textRotation="90" wrapText="1"/>
    </xf>
    <xf numFmtId="0" fontId="38" fillId="0" borderId="18" xfId="0" applyFont="1" applyBorder="1" applyAlignment="1">
      <alignment textRotation="90"/>
    </xf>
    <xf numFmtId="0" fontId="38" fillId="0" borderId="18" xfId="0" applyFont="1" applyBorder="1" applyAlignment="1">
      <alignment horizontal="left" textRotation="90" wrapText="1"/>
    </xf>
    <xf numFmtId="0" fontId="38" fillId="0" borderId="15" xfId="0" applyFont="1" applyBorder="1" applyAlignment="1">
      <alignment textRotation="90"/>
    </xf>
    <xf numFmtId="0" fontId="38" fillId="0" borderId="19" xfId="0" applyFont="1" applyBorder="1" applyAlignment="1">
      <alignment textRotation="90"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20.00390625" style="0" customWidth="1"/>
    <col min="2" max="2" width="24.140625" style="0" customWidth="1"/>
    <col min="3" max="3" width="13.421875" style="0" bestFit="1" customWidth="1"/>
    <col min="4" max="4" width="9.00390625" style="0" customWidth="1"/>
    <col min="5" max="5" width="13.421875" style="0" bestFit="1" customWidth="1"/>
    <col min="6" max="6" width="8.57421875" style="0" customWidth="1"/>
    <col min="7" max="7" width="18.7109375" style="0" bestFit="1" customWidth="1"/>
    <col min="8" max="8" width="14.57421875" style="0" bestFit="1" customWidth="1"/>
    <col min="9" max="9" width="12.8515625" style="0" bestFit="1" customWidth="1"/>
    <col min="10" max="10" width="12.28125" style="0" bestFit="1" customWidth="1"/>
    <col min="11" max="11" width="12.8515625" style="0" bestFit="1" customWidth="1"/>
    <col min="12" max="12" width="13.00390625" style="0" bestFit="1" customWidth="1"/>
  </cols>
  <sheetData>
    <row r="1" spans="1:12" ht="15">
      <c r="A1" s="3" t="s">
        <v>32</v>
      </c>
      <c r="G1" t="s">
        <v>21</v>
      </c>
      <c r="I1" s="43">
        <f>C32</f>
        <v>12557950.5</v>
      </c>
      <c r="J1" s="43"/>
      <c r="L1" s="35" t="s">
        <v>60</v>
      </c>
    </row>
    <row r="2" spans="1:12" ht="15">
      <c r="A2" s="20" t="s">
        <v>19</v>
      </c>
      <c r="G2" t="s">
        <v>52</v>
      </c>
      <c r="I2" t="s">
        <v>53</v>
      </c>
      <c r="L2" s="35" t="s">
        <v>59</v>
      </c>
    </row>
    <row r="3" ht="15.75" thickBot="1"/>
    <row r="4" spans="1:12" ht="15">
      <c r="A4" s="36" t="s">
        <v>18</v>
      </c>
      <c r="B4" s="4" t="s">
        <v>13</v>
      </c>
      <c r="C4" s="5"/>
      <c r="D4" s="5"/>
      <c r="E4" s="6"/>
      <c r="F4" s="4" t="s">
        <v>14</v>
      </c>
      <c r="G4" s="5"/>
      <c r="H4" s="5"/>
      <c r="I4" s="5"/>
      <c r="J4" s="6"/>
      <c r="K4" s="7"/>
      <c r="L4" s="7"/>
    </row>
    <row r="5" spans="1:12" ht="98.25" customHeight="1">
      <c r="A5" s="37"/>
      <c r="B5" s="38" t="s">
        <v>11</v>
      </c>
      <c r="C5" s="39"/>
      <c r="D5" s="40" t="s">
        <v>12</v>
      </c>
      <c r="E5" s="41"/>
      <c r="F5" s="38" t="s">
        <v>6</v>
      </c>
      <c r="G5" s="39"/>
      <c r="H5" s="40" t="s">
        <v>17</v>
      </c>
      <c r="I5" s="42"/>
      <c r="J5" s="9" t="s">
        <v>10</v>
      </c>
      <c r="K5" s="10" t="s">
        <v>15</v>
      </c>
      <c r="L5" s="10" t="s">
        <v>16</v>
      </c>
    </row>
    <row r="6" spans="1:12" ht="15">
      <c r="A6" s="8" t="s">
        <v>0</v>
      </c>
      <c r="B6" s="11" t="s">
        <v>2</v>
      </c>
      <c r="C6" s="12" t="s">
        <v>1</v>
      </c>
      <c r="D6" s="12" t="s">
        <v>2</v>
      </c>
      <c r="E6" s="13" t="s">
        <v>22</v>
      </c>
      <c r="F6" s="11" t="s">
        <v>2</v>
      </c>
      <c r="G6" s="12" t="s">
        <v>1</v>
      </c>
      <c r="H6" s="12" t="s">
        <v>2</v>
      </c>
      <c r="I6" s="14" t="s">
        <v>1</v>
      </c>
      <c r="J6" s="13"/>
      <c r="K6" s="8"/>
      <c r="L6" s="8"/>
    </row>
    <row r="7" spans="1:12" ht="15">
      <c r="A7" s="15" t="s">
        <v>33</v>
      </c>
      <c r="B7" s="11" t="s">
        <v>31</v>
      </c>
      <c r="C7" s="22">
        <f>J7</f>
        <v>7000000</v>
      </c>
      <c r="D7" s="16"/>
      <c r="E7" s="24"/>
      <c r="F7" s="11" t="s">
        <v>10</v>
      </c>
      <c r="G7" s="22"/>
      <c r="H7" s="16" t="s">
        <v>10</v>
      </c>
      <c r="I7" s="30"/>
      <c r="J7" s="33">
        <v>7000000</v>
      </c>
      <c r="K7" s="34">
        <f>I7</f>
        <v>0</v>
      </c>
      <c r="L7" s="28">
        <f aca="true" t="shared" si="0" ref="L7:L12">K7+J7</f>
        <v>7000000</v>
      </c>
    </row>
    <row r="8" spans="1:12" ht="15">
      <c r="A8" s="15" t="s">
        <v>34</v>
      </c>
      <c r="B8" s="11" t="s">
        <v>40</v>
      </c>
      <c r="C8" s="22">
        <v>1692999</v>
      </c>
      <c r="D8" s="16" t="s">
        <v>3</v>
      </c>
      <c r="E8" s="24">
        <f>C8*0.9</f>
        <v>1523699.1</v>
      </c>
      <c r="F8" s="11"/>
      <c r="G8" s="22"/>
      <c r="H8" s="16"/>
      <c r="I8" s="30"/>
      <c r="J8" s="33">
        <f>J7</f>
        <v>7000000</v>
      </c>
      <c r="K8" s="34">
        <f>-C8</f>
        <v>-1692999</v>
      </c>
      <c r="L8" s="28">
        <f t="shared" si="0"/>
        <v>5307001</v>
      </c>
    </row>
    <row r="9" spans="1:12" ht="15">
      <c r="A9" s="15" t="s">
        <v>39</v>
      </c>
      <c r="B9" s="11"/>
      <c r="C9" s="22"/>
      <c r="D9" s="16"/>
      <c r="E9" s="24"/>
      <c r="F9" s="11" t="s">
        <v>3</v>
      </c>
      <c r="G9" s="22">
        <f>E8</f>
        <v>1523699.1</v>
      </c>
      <c r="H9" s="16"/>
      <c r="I9" s="30"/>
      <c r="J9" s="33">
        <f aca="true" t="shared" si="1" ref="J9:J29">J8</f>
        <v>7000000</v>
      </c>
      <c r="K9" s="34">
        <f>K8-E9+I9</f>
        <v>-1692999</v>
      </c>
      <c r="L9" s="28">
        <f t="shared" si="0"/>
        <v>5307001</v>
      </c>
    </row>
    <row r="10" spans="1:12" ht="15">
      <c r="A10" s="15" t="s">
        <v>35</v>
      </c>
      <c r="B10" s="11" t="s">
        <v>41</v>
      </c>
      <c r="C10" s="22">
        <v>2395329</v>
      </c>
      <c r="D10" s="16" t="s">
        <v>4</v>
      </c>
      <c r="E10" s="24">
        <f>C10*0.9</f>
        <v>2155796.1</v>
      </c>
      <c r="F10" s="11"/>
      <c r="G10" s="22"/>
      <c r="H10" s="16"/>
      <c r="I10" s="30"/>
      <c r="J10" s="33">
        <f t="shared" si="1"/>
        <v>7000000</v>
      </c>
      <c r="K10" s="34">
        <f>K9-C10+I10</f>
        <v>-4088328</v>
      </c>
      <c r="L10" s="28">
        <f t="shared" si="0"/>
        <v>2911672</v>
      </c>
    </row>
    <row r="11" spans="1:12" ht="15">
      <c r="A11" s="15" t="s">
        <v>37</v>
      </c>
      <c r="B11" s="11"/>
      <c r="C11" s="22"/>
      <c r="D11" s="16"/>
      <c r="E11" s="24"/>
      <c r="F11" s="11" t="s">
        <v>4</v>
      </c>
      <c r="G11" s="22">
        <f>E10</f>
        <v>2155796.1</v>
      </c>
      <c r="H11" s="16"/>
      <c r="I11" s="30"/>
      <c r="J11" s="33">
        <f t="shared" si="1"/>
        <v>7000000</v>
      </c>
      <c r="K11" s="34">
        <f>K10-C11+I11</f>
        <v>-4088328</v>
      </c>
      <c r="L11" s="28">
        <f t="shared" si="0"/>
        <v>2911672</v>
      </c>
    </row>
    <row r="12" spans="1:12" ht="15">
      <c r="A12" s="15" t="s">
        <v>36</v>
      </c>
      <c r="B12" s="11" t="s">
        <v>42</v>
      </c>
      <c r="C12" s="22">
        <v>1827747</v>
      </c>
      <c r="D12" s="16" t="s">
        <v>5</v>
      </c>
      <c r="E12" s="24">
        <f>C12*0.9</f>
        <v>1644972.3</v>
      </c>
      <c r="F12" s="11"/>
      <c r="G12" s="22"/>
      <c r="H12" s="16"/>
      <c r="I12" s="30"/>
      <c r="J12" s="33">
        <f t="shared" si="1"/>
        <v>7000000</v>
      </c>
      <c r="K12" s="34">
        <f>K11-C12+I12</f>
        <v>-5916075</v>
      </c>
      <c r="L12" s="28">
        <f t="shared" si="0"/>
        <v>1083925</v>
      </c>
    </row>
    <row r="13" spans="1:12" ht="15">
      <c r="A13" s="15" t="s">
        <v>38</v>
      </c>
      <c r="B13" s="11"/>
      <c r="C13" s="22"/>
      <c r="D13" s="16"/>
      <c r="E13" s="24"/>
      <c r="F13" s="11" t="s">
        <v>5</v>
      </c>
      <c r="G13" s="22">
        <f>E12</f>
        <v>1644972.3</v>
      </c>
      <c r="H13" s="16"/>
      <c r="I13" s="30"/>
      <c r="J13" s="33">
        <f t="shared" si="1"/>
        <v>7000000</v>
      </c>
      <c r="K13" s="34">
        <f>K12-C13+I13</f>
        <v>-5916075</v>
      </c>
      <c r="L13" s="28">
        <f>K13+J13</f>
        <v>1083925</v>
      </c>
    </row>
    <row r="14" spans="1:12" ht="15">
      <c r="A14" s="15" t="s">
        <v>38</v>
      </c>
      <c r="B14" s="11"/>
      <c r="C14" s="22"/>
      <c r="D14" s="16"/>
      <c r="E14" s="24"/>
      <c r="F14" s="11"/>
      <c r="G14" s="22"/>
      <c r="H14" s="16" t="s">
        <v>3</v>
      </c>
      <c r="I14" s="30">
        <f>E8</f>
        <v>1523699.1</v>
      </c>
      <c r="J14" s="33">
        <f t="shared" si="1"/>
        <v>7000000</v>
      </c>
      <c r="K14" s="34">
        <f>K13-C14+I14</f>
        <v>-4392375.9</v>
      </c>
      <c r="L14" s="28">
        <f>K14+J14</f>
        <v>2607624.0999999996</v>
      </c>
    </row>
    <row r="15" spans="1:12" ht="15">
      <c r="A15" s="15" t="s">
        <v>55</v>
      </c>
      <c r="B15" s="11" t="s">
        <v>43</v>
      </c>
      <c r="C15" s="22">
        <v>2349629</v>
      </c>
      <c r="D15" s="16" t="s">
        <v>7</v>
      </c>
      <c r="E15" s="24">
        <f>C15*0.9</f>
        <v>2114666.1</v>
      </c>
      <c r="F15" s="11"/>
      <c r="G15" s="22"/>
      <c r="H15" s="16"/>
      <c r="I15" s="30"/>
      <c r="J15" s="33">
        <f t="shared" si="1"/>
        <v>7000000</v>
      </c>
      <c r="K15" s="34">
        <f aca="true" t="shared" si="2" ref="K15:K20">K14-C15+I15</f>
        <v>-6742004.9</v>
      </c>
      <c r="L15" s="28">
        <f aca="true" t="shared" si="3" ref="L15:L20">K15+J15</f>
        <v>257995.09999999963</v>
      </c>
    </row>
    <row r="16" spans="1:12" ht="15">
      <c r="A16" s="15" t="s">
        <v>44</v>
      </c>
      <c r="B16" s="11"/>
      <c r="C16" s="22"/>
      <c r="D16" s="16"/>
      <c r="E16" s="24"/>
      <c r="F16" s="11" t="s">
        <v>7</v>
      </c>
      <c r="G16" s="22">
        <f>E15</f>
        <v>2114666.1</v>
      </c>
      <c r="H16" s="16"/>
      <c r="I16" s="30"/>
      <c r="J16" s="33">
        <f t="shared" si="1"/>
        <v>7000000</v>
      </c>
      <c r="K16" s="34">
        <f t="shared" si="2"/>
        <v>-6742004.9</v>
      </c>
      <c r="L16" s="28">
        <f t="shared" si="3"/>
        <v>257995.09999999963</v>
      </c>
    </row>
    <row r="17" spans="1:12" ht="15">
      <c r="A17" s="15" t="s">
        <v>44</v>
      </c>
      <c r="B17" s="11"/>
      <c r="C17" s="22"/>
      <c r="D17" s="16"/>
      <c r="E17" s="24"/>
      <c r="F17" s="11"/>
      <c r="G17" s="22"/>
      <c r="H17" s="16" t="s">
        <v>4</v>
      </c>
      <c r="I17" s="30">
        <f>E10</f>
        <v>2155796.1</v>
      </c>
      <c r="J17" s="33">
        <f t="shared" si="1"/>
        <v>7000000</v>
      </c>
      <c r="K17" s="34">
        <f t="shared" si="2"/>
        <v>-4586208.800000001</v>
      </c>
      <c r="L17" s="28">
        <f t="shared" si="3"/>
        <v>2413791.1999999993</v>
      </c>
    </row>
    <row r="18" spans="1:12" ht="15">
      <c r="A18" s="15" t="s">
        <v>45</v>
      </c>
      <c r="B18" s="11" t="s">
        <v>46</v>
      </c>
      <c r="C18" s="22">
        <v>1745597</v>
      </c>
      <c r="D18" s="16" t="s">
        <v>8</v>
      </c>
      <c r="E18" s="24">
        <f>C18*0.9</f>
        <v>1571037.3</v>
      </c>
      <c r="F18" s="11"/>
      <c r="G18" s="22"/>
      <c r="H18" s="16"/>
      <c r="I18" s="30"/>
      <c r="J18" s="33">
        <f t="shared" si="1"/>
        <v>7000000</v>
      </c>
      <c r="K18" s="34">
        <f t="shared" si="2"/>
        <v>-6331805.800000001</v>
      </c>
      <c r="L18" s="28">
        <f t="shared" si="3"/>
        <v>668194.1999999993</v>
      </c>
    </row>
    <row r="19" spans="1:12" ht="15">
      <c r="A19" s="15" t="s">
        <v>56</v>
      </c>
      <c r="B19" s="11"/>
      <c r="C19" s="22"/>
      <c r="D19" s="16"/>
      <c r="E19" s="24"/>
      <c r="F19" s="11" t="s">
        <v>8</v>
      </c>
      <c r="G19" s="22">
        <f>E18</f>
        <v>1571037.3</v>
      </c>
      <c r="H19" s="16"/>
      <c r="I19" s="30"/>
      <c r="J19" s="33">
        <f t="shared" si="1"/>
        <v>7000000</v>
      </c>
      <c r="K19" s="34">
        <f t="shared" si="2"/>
        <v>-6331805.800000001</v>
      </c>
      <c r="L19" s="28">
        <f t="shared" si="3"/>
        <v>668194.1999999993</v>
      </c>
    </row>
    <row r="20" spans="1:12" ht="15">
      <c r="A20" s="15" t="s">
        <v>56</v>
      </c>
      <c r="B20" s="11"/>
      <c r="C20" s="22"/>
      <c r="D20" s="16"/>
      <c r="E20" s="24"/>
      <c r="F20" s="11"/>
      <c r="G20" s="22"/>
      <c r="H20" s="16" t="s">
        <v>5</v>
      </c>
      <c r="I20" s="30">
        <f>E12</f>
        <v>1644972.3</v>
      </c>
      <c r="J20" s="33">
        <f t="shared" si="1"/>
        <v>7000000</v>
      </c>
      <c r="K20" s="34">
        <f t="shared" si="2"/>
        <v>-4686833.500000001</v>
      </c>
      <c r="L20" s="28">
        <f t="shared" si="3"/>
        <v>2313166.499999999</v>
      </c>
    </row>
    <row r="21" spans="1:12" ht="15">
      <c r="A21" s="15" t="s">
        <v>47</v>
      </c>
      <c r="B21" s="11" t="s">
        <v>23</v>
      </c>
      <c r="C21" s="22">
        <f>2546649.5-280596</f>
        <v>2266053.5</v>
      </c>
      <c r="D21" s="16" t="s">
        <v>9</v>
      </c>
      <c r="E21" s="24">
        <f>C21*0.9</f>
        <v>2039448.1500000001</v>
      </c>
      <c r="F21" s="11"/>
      <c r="G21" s="22"/>
      <c r="H21" s="16"/>
      <c r="I21" s="30"/>
      <c r="J21" s="33">
        <f t="shared" si="1"/>
        <v>7000000</v>
      </c>
      <c r="K21" s="34">
        <f aca="true" t="shared" si="4" ref="K21:K29">K20-C21+I21</f>
        <v>-6952887.000000001</v>
      </c>
      <c r="L21" s="28">
        <f aca="true" t="shared" si="5" ref="L21:L29">K21+J21</f>
        <v>47112.99999999907</v>
      </c>
    </row>
    <row r="22" spans="1:12" ht="15">
      <c r="A22" s="15" t="s">
        <v>57</v>
      </c>
      <c r="B22" s="11"/>
      <c r="C22" s="22"/>
      <c r="D22" s="16"/>
      <c r="E22" s="24"/>
      <c r="F22" s="11"/>
      <c r="G22" s="22"/>
      <c r="H22" s="16" t="s">
        <v>7</v>
      </c>
      <c r="I22" s="30">
        <f>E15</f>
        <v>2114666.1</v>
      </c>
      <c r="J22" s="33">
        <f t="shared" si="1"/>
        <v>7000000</v>
      </c>
      <c r="K22" s="34">
        <f t="shared" si="4"/>
        <v>-4838220.9</v>
      </c>
      <c r="L22" s="28">
        <f t="shared" si="5"/>
        <v>2161779.0999999996</v>
      </c>
    </row>
    <row r="23" spans="1:12" ht="15">
      <c r="A23" s="15" t="s">
        <v>58</v>
      </c>
      <c r="B23" s="11"/>
      <c r="C23" s="22">
        <f>2546649.5-C21</f>
        <v>280596</v>
      </c>
      <c r="D23" s="16" t="s">
        <v>9</v>
      </c>
      <c r="E23" s="24">
        <f>C23*0.9</f>
        <v>252536.4</v>
      </c>
      <c r="F23" s="11"/>
      <c r="G23" s="22"/>
      <c r="H23" s="16"/>
      <c r="I23" s="30"/>
      <c r="J23" s="33">
        <f t="shared" si="1"/>
        <v>7000000</v>
      </c>
      <c r="K23" s="34">
        <f t="shared" si="4"/>
        <v>-5118816.9</v>
      </c>
      <c r="L23" s="28">
        <f t="shared" si="5"/>
        <v>1881183.0999999996</v>
      </c>
    </row>
    <row r="24" spans="1:12" ht="15">
      <c r="A24" s="15" t="s">
        <v>24</v>
      </c>
      <c r="B24" s="11"/>
      <c r="C24" s="22"/>
      <c r="D24" s="16"/>
      <c r="E24" s="24"/>
      <c r="F24" s="11" t="s">
        <v>9</v>
      </c>
      <c r="G24" s="22">
        <f>E21+E23</f>
        <v>2291984.5500000003</v>
      </c>
      <c r="H24" s="16"/>
      <c r="I24" s="30"/>
      <c r="J24" s="33">
        <f t="shared" si="1"/>
        <v>7000000</v>
      </c>
      <c r="K24" s="34">
        <f t="shared" si="4"/>
        <v>-5118816.9</v>
      </c>
      <c r="L24" s="28">
        <f t="shared" si="5"/>
        <v>1881183.0999999996</v>
      </c>
    </row>
    <row r="25" spans="1:12" ht="15">
      <c r="A25" s="15" t="s">
        <v>54</v>
      </c>
      <c r="B25" s="11"/>
      <c r="C25" s="22"/>
      <c r="D25" s="16"/>
      <c r="E25" s="24"/>
      <c r="F25" s="11"/>
      <c r="G25" s="22"/>
      <c r="H25" s="16" t="s">
        <v>25</v>
      </c>
      <c r="I25" s="30">
        <f>E18</f>
        <v>1571037.3</v>
      </c>
      <c r="J25" s="33">
        <f t="shared" si="1"/>
        <v>7000000</v>
      </c>
      <c r="K25" s="34">
        <f t="shared" si="4"/>
        <v>-3547779.6000000006</v>
      </c>
      <c r="L25" s="28">
        <f t="shared" si="5"/>
        <v>3452220.3999999994</v>
      </c>
    </row>
    <row r="26" spans="1:12" ht="26.25">
      <c r="A26" s="15" t="s">
        <v>48</v>
      </c>
      <c r="B26" s="32" t="s">
        <v>26</v>
      </c>
      <c r="C26" s="22"/>
      <c r="D26" s="16"/>
      <c r="E26" s="24"/>
      <c r="F26" s="11"/>
      <c r="G26" s="22"/>
      <c r="H26" s="16"/>
      <c r="I26" s="30"/>
      <c r="J26" s="33">
        <f t="shared" si="1"/>
        <v>7000000</v>
      </c>
      <c r="K26" s="34">
        <f t="shared" si="4"/>
        <v>-3547779.6000000006</v>
      </c>
      <c r="L26" s="28">
        <f t="shared" si="5"/>
        <v>3452220.3999999994</v>
      </c>
    </row>
    <row r="27" spans="1:12" ht="26.25">
      <c r="A27" s="15" t="s">
        <v>49</v>
      </c>
      <c r="B27" s="32" t="s">
        <v>27</v>
      </c>
      <c r="C27" s="22"/>
      <c r="D27" s="16"/>
      <c r="E27" s="24"/>
      <c r="F27" s="11"/>
      <c r="G27" s="22"/>
      <c r="H27" s="16" t="s">
        <v>28</v>
      </c>
      <c r="I27" s="30">
        <f>E33</f>
        <v>1255795.0499999989</v>
      </c>
      <c r="J27" s="33">
        <f t="shared" si="1"/>
        <v>7000000</v>
      </c>
      <c r="K27" s="34">
        <f t="shared" si="4"/>
        <v>-2291984.5500000017</v>
      </c>
      <c r="L27" s="28">
        <f t="shared" si="5"/>
        <v>4708015.449999998</v>
      </c>
    </row>
    <row r="28" spans="1:12" ht="15">
      <c r="A28" s="15" t="s">
        <v>50</v>
      </c>
      <c r="B28" s="11"/>
      <c r="C28" s="22"/>
      <c r="D28" s="16"/>
      <c r="E28" s="24"/>
      <c r="F28" s="11"/>
      <c r="G28" s="22"/>
      <c r="H28" s="16" t="s">
        <v>9</v>
      </c>
      <c r="I28" s="30">
        <f>G24</f>
        <v>2291984.5500000003</v>
      </c>
      <c r="J28" s="33">
        <f t="shared" si="1"/>
        <v>7000000</v>
      </c>
      <c r="K28" s="34">
        <f t="shared" si="4"/>
        <v>0</v>
      </c>
      <c r="L28" s="28">
        <f t="shared" si="5"/>
        <v>7000000</v>
      </c>
    </row>
    <row r="29" spans="1:12" ht="15">
      <c r="A29" s="15" t="s">
        <v>51</v>
      </c>
      <c r="B29" s="11" t="s">
        <v>29</v>
      </c>
      <c r="C29" s="22"/>
      <c r="D29" s="16"/>
      <c r="E29" s="24"/>
      <c r="F29" s="11"/>
      <c r="G29" s="22"/>
      <c r="H29" s="16" t="s">
        <v>30</v>
      </c>
      <c r="I29" s="30">
        <f>-J7</f>
        <v>-7000000</v>
      </c>
      <c r="J29" s="33">
        <f t="shared" si="1"/>
        <v>7000000</v>
      </c>
      <c r="K29" s="34">
        <f t="shared" si="4"/>
        <v>-7000000</v>
      </c>
      <c r="L29" s="28">
        <f t="shared" si="5"/>
        <v>0</v>
      </c>
    </row>
    <row r="30" spans="1:12" ht="15">
      <c r="A30" s="15"/>
      <c r="B30" s="11"/>
      <c r="C30" s="22"/>
      <c r="D30" s="16"/>
      <c r="E30" s="24"/>
      <c r="F30" s="11"/>
      <c r="G30" s="22"/>
      <c r="H30" s="16"/>
      <c r="I30" s="30"/>
      <c r="J30" s="33"/>
      <c r="K30" s="34"/>
      <c r="L30" s="28"/>
    </row>
    <row r="31" spans="1:12" ht="15">
      <c r="A31" s="15"/>
      <c r="B31" s="11"/>
      <c r="C31" s="22"/>
      <c r="D31" s="16"/>
      <c r="E31" s="24"/>
      <c r="F31" s="11"/>
      <c r="G31" s="22"/>
      <c r="H31" s="16"/>
      <c r="I31" s="30"/>
      <c r="J31" s="33"/>
      <c r="K31" s="34"/>
      <c r="L31" s="28"/>
    </row>
    <row r="32" spans="1:13" ht="42" customHeight="1" thickBot="1">
      <c r="A32" s="17"/>
      <c r="B32" s="18"/>
      <c r="C32" s="23">
        <f>SUM(C8:C31)</f>
        <v>12557950.5</v>
      </c>
      <c r="D32" s="19"/>
      <c r="E32" s="25">
        <f>SUM(E8:E31)</f>
        <v>11302155.450000001</v>
      </c>
      <c r="F32" s="18"/>
      <c r="G32" s="23">
        <f>SUM(G7:G31)</f>
        <v>11302155.450000001</v>
      </c>
      <c r="H32" s="21"/>
      <c r="I32" s="31"/>
      <c r="J32" s="25"/>
      <c r="K32" s="27"/>
      <c r="L32" s="29"/>
      <c r="M32" s="2"/>
    </row>
    <row r="33" spans="1:5" ht="15">
      <c r="A33" s="1" t="s">
        <v>20</v>
      </c>
      <c r="E33" s="26">
        <f>C32-E32</f>
        <v>1255795.0499999989</v>
      </c>
    </row>
  </sheetData>
  <sheetProtection/>
  <mergeCells count="6">
    <mergeCell ref="A4:A5"/>
    <mergeCell ref="B5:C5"/>
    <mergeCell ref="D5:E5"/>
    <mergeCell ref="F5:G5"/>
    <mergeCell ref="H5:I5"/>
    <mergeCell ref="I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2016-08-26T05:29:53Z</cp:lastPrinted>
  <dcterms:created xsi:type="dcterms:W3CDTF">2012-10-22T10:33:44Z</dcterms:created>
  <dcterms:modified xsi:type="dcterms:W3CDTF">2016-08-31T12:11:27Z</dcterms:modified>
  <cp:category/>
  <cp:version/>
  <cp:contentType/>
  <cp:contentStatus/>
</cp:coreProperties>
</file>