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'Financování'!$A$1:$F$57</definedName>
    <definedName name="_xlnm.Print_Area" localSheetId="7">'Fond strateg.rez. '!$A$1:$F$28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<sst xmlns="http://schemas.openxmlformats.org/spreadsheetml/2006/main" count="337" uniqueCount="163">
  <si>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</si>
  <si>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</si>
  <si>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</si>
  <si>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</si>
  <si>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</si>
  <si>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</si>
  <si>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</si>
  <si>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</si>
  <si>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</si>
  <si>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</si>
  <si>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</si>
  <si>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</si>
  <si>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</si>
  <si>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</si>
  <si>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</si>
  <si>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</si>
  <si>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</si>
  <si>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</si>
  <si>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</si>
  <si>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</si>
  <si>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</si>
  <si>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</si>
  <si>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</si>
  <si>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</si>
  <si>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</si>
  <si>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</si>
  <si>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</si>
  <si>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</si>
  <si>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</si>
  <si>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</si>
  <si>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</si>
  <si>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</si>
  <si>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</si>
  <si>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</si>
  <si>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</si>
  <si>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</si>
  <si>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</si>
  <si>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</si>
  <si>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</si>
  <si>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</si>
  <si>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</si>
  <si>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</si>
  <si>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</si>
  <si>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</si>
  <si>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</si>
  <si>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</si>
  <si>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</si>
  <si>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</si>
  <si>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</si>
  <si>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</si>
  <si>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</si>
  <si>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</si>
  <si>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</si>
  <si>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</si>
  <si>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</si>
  <si>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</si>
  <si>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</si>
  <si>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</si>
  <si>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</si>
  <si>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</si>
  <si>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</si>
  <si>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</si>
  <si>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</si>
  <si>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</si>
  <si>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</si>
  <si>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</si>
  <si>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</si>
  <si>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</si>
  <si>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</si>
  <si>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</si>
  <si>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</si>
  <si>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</si>
  <si>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</si>
  <si>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</si>
  <si>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</si>
  <si>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</si>
  <si>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</si>
  <si>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</si>
  <si>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</si>
  <si>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</si>
  <si>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</si>
  <si>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</si>
  <si>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</si>
  <si>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</si>
  <si>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</si>
  <si>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</si>
  <si>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</si>
  <si>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</si>
  <si>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</si>
  <si>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</si>
  <si>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</si>
  <si>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</si>
  <si>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</si>
  <si>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</si>
  <si>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</si>
  <si>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</si>
  <si>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</si>
  <si>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</si>
  <si>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</si>
  <si>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</si>
  <si>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</si>
  <si>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</si>
  <si>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</si>
  <si>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</si>
  <si>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</si>
  <si>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</si>
  <si>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</si>
  <si>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</si>
  <si>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</si>
  <si>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</si>
  <si>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</si>
  <si>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</si>
  <si>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</si>
  <si>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</si>
  <si>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</si>
  <si>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</si>
  <si>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</si>
  <si>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</si>
  <si>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</si>
  <si>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</si>
  <si>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</si>
  <si>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</si>
  <si>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</si>
  <si>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</si>
  <si>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</si>
  <si>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</si>
  <si>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</si>
  <si>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</si>
  <si>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z rozpočtu na zvláštní účet projektu "Od myšlenky k výrobku"</t>
  </si>
  <si>
    <t>Převod z rozpočtu kraje na projekt "Od myšlenky k výrobku"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</si>
  <si>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</si>
  <si>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</si>
  <si>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</si>
  <si>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</si>
  <si>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Zapojení části disponibilního zůstatku kraje za rok 2012 - závěrečný účet</t>
  </si>
  <si>
    <t>Převod do FSR (splátka půjčky od Muzea Vysočiny Havlíčkův Brod poskytnuté na předfinancování projektu "Porta culturae")</t>
  </si>
  <si>
    <t>Převod do FSR (splátka půjčky od Nemocnice Jihlava poskytnuté na financování projektu "Modernizace a obnova přístrojového vybavení Iktového centra Nemocnice Jihlava")</t>
  </si>
  <si>
    <t>Zavěrečný účet Kraje Vysočina za rok 2012</t>
  </si>
  <si>
    <t>Počet stran: 9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</si>
  <si>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</si>
  <si>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do FSR (splátka půjčky od Vysočina Tourism poskytnuté na předfinancování projektu "Prezentace turistické nabídky kraje Vysočina do roku 2013")</t>
  </si>
  <si>
    <t>Převod do FSR (splátka půjčky od SZŠ a VOŠ zdravotnické Jihlava poskytnuté na realizaci projektu "Zdravotnická informatika na středních zdravotnických školách")</t>
  </si>
  <si>
    <t>Převod do FSR (splátka půjčky od Gymnázia dr. A. Hrdličky Humpolec poskytnuté na realizaci projektu "Nové metody interaktivní výuky na gymnáziích kraje Vysočina")</t>
  </si>
  <si>
    <t>Převod z FSR - na kapitolu Kultura na poskytnutí půjčky pro Vysočinu Tourism na realizaci projektu "Propagace turistické nabídky Kraje Vysočina v České republice v letech 2014 - 2015"</t>
  </si>
  <si>
    <t xml:space="preserve">Převod z FSR - na kapitolu Kultura na poskytnutí půjčky pro Vysočinu Tourism na realizaci projektu "Zkvalitnění on-line komunikace a zahraniční marketingové aktivity Kraje Vysočina v oblasti cestovního ruchu" </t>
  </si>
  <si>
    <t>Převod z disponibilního zůstatku kraje za rok 2012</t>
  </si>
  <si>
    <t>Převod z rozpočtu kraje (splátky půjček od Energetické agentury Vysočiny, Muzea Vysočiny Jihlava, Vysočiny Tourism, Muzea Vysočiny Havlíčkuv Brod, Nemocnice Jihlava, Gymnázia dr. A. Hrdličky Humpolec a SZŠ a VOŠ zdravotnické  Jihlava na základě usnesení orgánů kraje)</t>
  </si>
  <si>
    <t>Převod do FSR (splátka půjčky od Energetické agentury Vysočiny poskytnuté na realizaci projektu "FUWA - Future of Waste")</t>
  </si>
  <si>
    <t>1) HOSPODAŘENÍ KRAJE VYSOČINA ZA OBDOBÍ 1 - 10/2013</t>
  </si>
  <si>
    <t>2) HOSPODAŘENÍ KRAJE VYSOČINA ZA OBDOBÍ 1 - 10/2013</t>
  </si>
  <si>
    <t>3) HOSPODAŘENÍ KRAJE VYSOČINA ZA OBDOBÍ 1 - 10/2013</t>
  </si>
  <si>
    <t>4)  FINANCOVÁNÍ KRAJE VYSOČINA ZA OBDOBÍ 1 - 10/2013</t>
  </si>
  <si>
    <t>6) SOCIÁLNÍ FOND ZA OBDOBÍ 1 - 10/2013</t>
  </si>
  <si>
    <t>7)  FOND VYSOČINY ZA OBDOBÍ 1 - 10/2013</t>
  </si>
  <si>
    <t>8)  FOND STRATEGICKÝCH REZERV ZA OBDOBÍ 1 - 10/2013</t>
  </si>
  <si>
    <t>Stav na účtu k 31. 10. 2013</t>
  </si>
  <si>
    <t>Stav na účtu k  31. 10. 2013</t>
  </si>
  <si>
    <t>Převod do rozpočtu kraje (poskytnutí půjčky pro Muzeum Vysočiny Jihlava, Nemocnici Havlíčkův Brod a Vysočina Tourism na základě usnesení orgánů kraje)</t>
  </si>
  <si>
    <t>Skutečné plnění daňových příjmů za sledované období činí 2 921 941 tis. Kč, což je o  20 468 tis. Kč více než ze stejné období minulého roku, tj. 101 %.</t>
  </si>
  <si>
    <t>Ve sledovaném období by alikvotní plnění daň. příjmů mělo činit 83.3%, tj. 2 699 833 tis. Kč. , což je o  222 108 tis. Kč méně než skutečnost.</t>
  </si>
  <si>
    <t xml:space="preserve">Převod z rozpočtu kraje na projekt "Revitalizace zámeckého parku ve Zboží" </t>
  </si>
  <si>
    <t xml:space="preserve">Převod z rozpočtu kraje na zvláštní účet projektu "Revitalizace zámeckého parku ve Zboží" </t>
  </si>
  <si>
    <t>ZK-07-2013-21,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</si>
</sst>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0" xfId="51">
      <alignment/>
      <protection/>
    </xf>
    <xf numFmtId="0" fontId="26" fillId="0" borderId="39" xfId="51" applyFont="1" applyBorder="1" applyAlignment="1" applyProtection="1">
      <alignment horizontal="left" vertical="top" wrapText="1" readingOrder="1"/>
      <protection locked="0"/>
    </xf>
    <xf numFmtId="0" fontId="27" fillId="0" borderId="40" xfId="51" applyFont="1" applyBorder="1" applyAlignment="1" applyProtection="1">
      <alignment vertical="top" wrapText="1" readingOrder="1"/>
      <protection locked="0"/>
    </xf>
    <xf numFmtId="0" fontId="28" fillId="38" borderId="41" xfId="51" applyFont="1" applyFill="1" applyBorder="1" applyAlignment="1" applyProtection="1">
      <alignment horizontal="center" vertical="top" wrapText="1" readingOrder="1"/>
      <protection locked="0"/>
    </xf>
    <xf numFmtId="0" fontId="25" fillId="0" borderId="42" xfId="51" applyFont="1" applyBorder="1" applyAlignment="1" applyProtection="1">
      <alignment vertical="top" wrapText="1" readingOrder="1"/>
      <protection locked="0"/>
    </xf>
    <xf numFmtId="0" fontId="28" fillId="0" borderId="43" xfId="51" applyFont="1" applyBorder="1" applyAlignment="1" applyProtection="1">
      <alignment horizontal="center" vertical="top" wrapText="1" readingOrder="1"/>
      <protection locked="0"/>
    </xf>
    <xf numFmtId="165" fontId="28" fillId="0" borderId="41" xfId="51" applyNumberFormat="1" applyFont="1" applyBorder="1" applyAlignment="1" applyProtection="1">
      <alignment horizontal="right" vertical="top" wrapText="1" readingOrder="1"/>
      <protection locked="0"/>
    </xf>
    <xf numFmtId="165" fontId="29" fillId="0" borderId="41" xfId="51" applyNumberFormat="1" applyFont="1" applyBorder="1" applyAlignment="1" applyProtection="1">
      <alignment vertical="top" wrapText="1" readingOrder="1"/>
      <protection locked="0"/>
    </xf>
    <xf numFmtId="0" fontId="29" fillId="0" borderId="44" xfId="51" applyFont="1" applyBorder="1" applyAlignment="1" applyProtection="1">
      <alignment vertical="top" wrapText="1" readingOrder="1"/>
      <protection locked="0"/>
    </xf>
    <xf numFmtId="0" fontId="3" fillId="0" borderId="45" xfId="0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165" fontId="28" fillId="0" borderId="41" xfId="51" applyNumberFormat="1" applyFont="1" applyBorder="1" applyAlignment="1" applyProtection="1">
      <alignment horizontal="center" vertical="top" wrapText="1" readingOrder="1"/>
      <protection locked="0"/>
    </xf>
    <xf numFmtId="165" fontId="29" fillId="0" borderId="41" xfId="51" applyNumberFormat="1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3" fontId="0" fillId="36" borderId="33" xfId="0" applyNumberFormat="1" applyFill="1" applyBorder="1" applyAlignment="1">
      <alignment horizontal="right" vertical="center"/>
    </xf>
    <xf numFmtId="0" fontId="0" fillId="0" borderId="46" xfId="0" applyBorder="1" applyAlignment="1">
      <alignment/>
    </xf>
    <xf numFmtId="3" fontId="0" fillId="36" borderId="12" xfId="0" applyNumberFormat="1" applyFill="1" applyBorder="1" applyAlignment="1">
      <alignment vertical="center"/>
    </xf>
    <xf numFmtId="3" fontId="0" fillId="36" borderId="3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0" fontId="3" fillId="0" borderId="0" xfId="0" applyFont="1" applyAlignment="1">
      <alignment/>
    </xf>
    <xf numFmtId="0" fontId="0" fillId="36" borderId="47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4" fontId="0" fillId="36" borderId="48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19" fillId="0" borderId="43" xfId="51" applyBorder="1" applyAlignment="1" applyProtection="1">
      <alignment vertical="top" wrapText="1"/>
      <protection locked="0"/>
    </xf>
    <xf numFmtId="0" fontId="28" fillId="0" borderId="0" xfId="51" applyFont="1" applyAlignment="1" applyProtection="1">
      <alignment vertical="top" wrapText="1" readingOrder="1"/>
      <protection locked="0"/>
    </xf>
    <xf numFmtId="0" fontId="21" fillId="0" borderId="0" xfId="0" applyFont="1" applyFill="1" applyAlignment="1">
      <alignment horizontal="left"/>
    </xf>
    <xf numFmtId="0" fontId="0" fillId="34" borderId="33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33" borderId="33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0" borderId="33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</cols>
  <sheetData>
    <row r="1" spans="4:5" ht="13.5">
      <c r="D1" s="287" t="s">
        <v>162</v>
      </c>
      <c r="E1" s="287"/>
    </row>
    <row r="2" spans="4:5" ht="13.5">
      <c r="D2" s="288" t="s">
        <v>138</v>
      </c>
      <c r="E2" s="288"/>
    </row>
    <row r="3" spans="4:5" ht="12.75" customHeight="1">
      <c r="D3" s="37"/>
      <c r="E3" s="37"/>
    </row>
    <row r="4" spans="1:5" s="184" customFormat="1" ht="21.75" customHeight="1">
      <c r="A4" s="289" t="s">
        <v>148</v>
      </c>
      <c r="B4" s="290"/>
      <c r="C4" s="290"/>
      <c r="D4" s="290"/>
      <c r="E4" s="290"/>
    </row>
    <row r="5" spans="1:5" ht="16.5">
      <c r="A5" s="291" t="s">
        <v>95</v>
      </c>
      <c r="B5" s="292"/>
      <c r="C5" s="292"/>
      <c r="D5" s="292"/>
      <c r="E5" s="29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5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2942749</v>
      </c>
      <c r="E8" s="64">
        <f>D8/C8*100</f>
        <v>89.95832156408159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264493</v>
      </c>
      <c r="D9" s="141">
        <v>220539</v>
      </c>
      <c r="E9" s="67">
        <f>D9/C9*100</f>
        <v>83.38179082244143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42628</v>
      </c>
      <c r="D10" s="141">
        <v>21908</v>
      </c>
      <c r="E10" s="67">
        <f>D10/C10*100</f>
        <v>51.393450314347376</v>
      </c>
      <c r="G10" s="97"/>
      <c r="H10" s="97"/>
      <c r="L10" s="53"/>
      <c r="N10" s="53"/>
    </row>
    <row r="11" spans="1:12" s="13" customFormat="1" ht="15" customHeight="1" thickBot="1">
      <c r="A11" s="192" t="s">
        <v>38</v>
      </c>
      <c r="B11" s="160">
        <v>3762155</v>
      </c>
      <c r="C11" s="160">
        <v>4705094</v>
      </c>
      <c r="D11" s="160">
        <v>4037954</v>
      </c>
      <c r="E11" s="193">
        <f>D11/C11*100</f>
        <v>85.82089964621323</v>
      </c>
      <c r="F11" s="194"/>
      <c r="G11" s="101"/>
      <c r="H11" s="101"/>
      <c r="L11" s="222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8283451</v>
      </c>
      <c r="D12" s="154">
        <f>SUM(D8:D11)</f>
        <v>7223150</v>
      </c>
      <c r="E12" s="162">
        <f>D12/C12*100</f>
        <v>87.19976734334519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Financování!B26</f>
        <v>272233</v>
      </c>
      <c r="C14" s="153">
        <f>Financování!C26</f>
        <v>1253425</v>
      </c>
      <c r="D14" s="153">
        <f>Financování!D26</f>
        <v>795674</v>
      </c>
      <c r="E14" s="163">
        <f>D14/C14*100</f>
        <v>63.4799848415342</v>
      </c>
      <c r="G14" s="34"/>
      <c r="H14" s="34"/>
      <c r="L14" s="222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2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9536876</v>
      </c>
      <c r="D16" s="211">
        <f>SUM(D14+D12)</f>
        <v>8018824</v>
      </c>
      <c r="E16" s="75">
        <f>D16/C16*100</f>
        <v>84.08229277595724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6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66">
        <v>75357</v>
      </c>
      <c r="D19" s="267">
        <v>55703</v>
      </c>
      <c r="E19" s="64">
        <f>D19/C19*100</f>
        <v>73.9188131162334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268">
        <v>4490981</v>
      </c>
      <c r="D20" s="200">
        <v>3748113</v>
      </c>
      <c r="E20" s="67">
        <f aca="true" t="shared" si="0" ref="E20:E34">D20/C20*100</f>
        <v>83.4586697204909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200">
        <v>180735</v>
      </c>
      <c r="D21" s="200">
        <v>132482</v>
      </c>
      <c r="E21" s="67">
        <f t="shared" si="0"/>
        <v>73.30179544637177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200">
        <v>409567</v>
      </c>
      <c r="D22" s="200">
        <v>309766</v>
      </c>
      <c r="E22" s="67">
        <f t="shared" si="0"/>
        <v>75.6325582871667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200">
        <v>14490</v>
      </c>
      <c r="D23" s="200">
        <v>7743</v>
      </c>
      <c r="E23" s="67">
        <f t="shared" si="0"/>
        <v>53.43685300207039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200">
        <v>6751</v>
      </c>
      <c r="D24" s="269">
        <v>1586</v>
      </c>
      <c r="E24" s="67">
        <f t="shared" si="0"/>
        <v>23.49281587912902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200">
        <v>1761755</v>
      </c>
      <c r="D25" s="200">
        <v>1277291</v>
      </c>
      <c r="E25" s="67">
        <f t="shared" si="0"/>
        <v>72.50105718445528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200">
        <v>138445</v>
      </c>
      <c r="D26" s="200">
        <v>124125</v>
      </c>
      <c r="E26" s="67">
        <f t="shared" si="0"/>
        <v>89.65654230922027</v>
      </c>
      <c r="G26" s="97"/>
      <c r="H26" s="97"/>
      <c r="L26" s="53"/>
      <c r="N26" s="220"/>
    </row>
    <row r="27" spans="1:14" ht="15" customHeight="1">
      <c r="A27" s="82" t="s">
        <v>41</v>
      </c>
      <c r="B27" s="83">
        <v>13380</v>
      </c>
      <c r="C27" s="200">
        <v>25498</v>
      </c>
      <c r="D27" s="200">
        <v>12583</v>
      </c>
      <c r="E27" s="67">
        <f t="shared" si="0"/>
        <v>49.34896854655267</v>
      </c>
      <c r="G27" s="97"/>
      <c r="H27" s="97"/>
      <c r="L27" s="53"/>
      <c r="N27" s="221"/>
    </row>
    <row r="28" spans="1:14" ht="12.75" customHeight="1">
      <c r="A28" s="82" t="s">
        <v>77</v>
      </c>
      <c r="B28" s="83">
        <v>52111</v>
      </c>
      <c r="C28" s="200">
        <v>56483</v>
      </c>
      <c r="D28" s="269">
        <v>37203</v>
      </c>
      <c r="E28" s="67">
        <f t="shared" si="0"/>
        <v>65.8658357381867</v>
      </c>
      <c r="G28" s="97"/>
      <c r="H28" s="97"/>
      <c r="L28" s="53"/>
      <c r="N28" s="221"/>
    </row>
    <row r="29" spans="1:14" ht="15" customHeight="1">
      <c r="A29" s="82" t="s">
        <v>78</v>
      </c>
      <c r="B29" s="83">
        <v>260125</v>
      </c>
      <c r="C29" s="200">
        <v>263548</v>
      </c>
      <c r="D29" s="200">
        <v>205777</v>
      </c>
      <c r="E29" s="67">
        <f t="shared" si="0"/>
        <v>78.07951492707211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200">
        <v>93755</v>
      </c>
      <c r="D30" s="269">
        <v>39801</v>
      </c>
      <c r="E30" s="67">
        <f t="shared" si="0"/>
        <v>42.452135886086076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268">
        <v>521023</v>
      </c>
      <c r="D31" s="200">
        <v>329356</v>
      </c>
      <c r="E31" s="67">
        <f t="shared" si="0"/>
        <v>63.21333223293405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200">
        <v>42055</v>
      </c>
      <c r="D32" s="200">
        <v>22398</v>
      </c>
      <c r="E32" s="67">
        <f t="shared" si="0"/>
        <v>53.258827725597435</v>
      </c>
      <c r="G32" s="97"/>
      <c r="H32" s="97"/>
      <c r="K32" s="53"/>
      <c r="L32" s="53"/>
      <c r="N32" s="53"/>
    </row>
    <row r="33" spans="1:14" ht="15" customHeight="1">
      <c r="A33" s="82" t="s">
        <v>108</v>
      </c>
      <c r="B33" s="66">
        <v>4557</v>
      </c>
      <c r="C33" s="200">
        <v>4850</v>
      </c>
      <c r="D33" s="200">
        <v>2687</v>
      </c>
      <c r="E33" s="67">
        <f t="shared" si="0"/>
        <v>55.402061855670105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200">
        <v>79278</v>
      </c>
      <c r="D34" s="200">
        <v>59404</v>
      </c>
      <c r="E34" s="67">
        <f t="shared" si="0"/>
        <v>74.93125457251696</v>
      </c>
      <c r="F34" s="194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200">
        <v>80130</v>
      </c>
      <c r="D35" s="200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270">
        <v>53853</v>
      </c>
      <c r="D36" s="200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270">
        <v>23411</v>
      </c>
      <c r="D37" s="200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270">
        <v>2866</v>
      </c>
      <c r="D38" s="200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6">
        <f>'Rozpočet kapitola EP'!C20</f>
        <v>874499</v>
      </c>
      <c r="D39" s="196">
        <f>'Rozpočet kapitola EP'!D20</f>
        <v>469717</v>
      </c>
      <c r="E39" s="67">
        <f>D39/C39*100</f>
        <v>53.71269721291848</v>
      </c>
      <c r="G39" s="97"/>
      <c r="H39" s="97"/>
      <c r="L39" s="221"/>
      <c r="M39" s="216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9119200</v>
      </c>
      <c r="D40" s="156">
        <f>SUM(D19:D39)</f>
        <v>6835735</v>
      </c>
      <c r="E40" s="164">
        <f>D40/C40*100</f>
        <v>74.95981007105887</v>
      </c>
      <c r="G40" s="97"/>
      <c r="H40" s="97"/>
      <c r="L40" s="221"/>
      <c r="M40" s="216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17"/>
      <c r="N41" s="53"/>
    </row>
    <row r="42" spans="1:14" ht="23.25" customHeight="1" thickBot="1">
      <c r="A42" s="152" t="s">
        <v>28</v>
      </c>
      <c r="B42" s="153">
        <f>Financování!B52</f>
        <v>24400</v>
      </c>
      <c r="C42" s="153">
        <f>Financování!C52</f>
        <v>417676</v>
      </c>
      <c r="D42" s="153">
        <f>Financování!D52</f>
        <v>286301</v>
      </c>
      <c r="E42" s="165">
        <f>D42/C42*100</f>
        <v>68.5461937003802</v>
      </c>
      <c r="G42" s="97"/>
      <c r="H42" s="97"/>
      <c r="L42" s="216"/>
      <c r="M42" s="216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1"/>
      <c r="M43" s="216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9536876</v>
      </c>
      <c r="D44" s="94">
        <f>SUM(D42+D40)</f>
        <v>7122036</v>
      </c>
      <c r="E44" s="95">
        <f>D44/C44*100</f>
        <v>74.67892001531739</v>
      </c>
      <c r="G44" s="97"/>
      <c r="H44" s="97"/>
      <c r="L44" s="53"/>
      <c r="M44" s="217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896788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07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07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07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84" customFormat="1" ht="16.5" customHeight="1">
      <c r="A2" s="289" t="s">
        <v>149</v>
      </c>
      <c r="B2" s="290"/>
      <c r="C2" s="290"/>
      <c r="D2" s="290"/>
      <c r="E2" s="290"/>
    </row>
    <row r="3" spans="1:5" ht="16.5">
      <c r="A3" s="293" t="s">
        <v>46</v>
      </c>
      <c r="B3" s="292"/>
      <c r="C3" s="292"/>
      <c r="D3" s="292"/>
      <c r="E3" s="292"/>
    </row>
    <row r="4" spans="1:4" ht="17.25">
      <c r="A4" s="106"/>
      <c r="B4" s="106"/>
      <c r="C4" s="208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09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5646</v>
      </c>
      <c r="D8" s="219">
        <v>10059</v>
      </c>
      <c r="E8" s="67">
        <f>D8/C8*100</f>
        <v>178.1615302869288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382670</v>
      </c>
      <c r="D10" s="70">
        <v>397242</v>
      </c>
      <c r="E10" s="108">
        <f>D10/C10*100</f>
        <v>103.80798076671806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388316</v>
      </c>
      <c r="D11" s="150">
        <f>SUM(D7:D10)</f>
        <v>407301</v>
      </c>
      <c r="E11" s="151">
        <f>D11/C11*100</f>
        <v>104.88905942582845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Financování!B24</f>
        <v>256333</v>
      </c>
      <c r="C13" s="154">
        <f>Financování!C24</f>
        <v>855774</v>
      </c>
      <c r="D13" s="154">
        <f>Financování!D24</f>
        <v>571448</v>
      </c>
      <c r="E13" s="151">
        <f>D13/C13*100</f>
        <v>66.77557392489139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1244090</v>
      </c>
      <c r="D15" s="74">
        <f>D11+D13</f>
        <v>978749</v>
      </c>
      <c r="E15" s="75">
        <f>D15/C15*100</f>
        <v>78.67188065172134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6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274">
        <v>431245</v>
      </c>
      <c r="D18" s="274">
        <v>209506</v>
      </c>
      <c r="E18" s="114">
        <f>D18/C18*100</f>
        <v>48.58166471495321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275">
        <v>443254</v>
      </c>
      <c r="D19" s="275">
        <v>260211</v>
      </c>
      <c r="E19" s="117">
        <f>D19/C19*100</f>
        <v>58.70471558068285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874499</v>
      </c>
      <c r="D20" s="157">
        <f>SUM(D18:D19)</f>
        <v>469717</v>
      </c>
      <c r="E20" s="164">
        <f>D20/C20*100</f>
        <v>53.71269721291848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Financování!C50</f>
        <v>369591</v>
      </c>
      <c r="D22" s="156">
        <f>Financování!D50</f>
        <v>238326</v>
      </c>
      <c r="E22" s="212">
        <f>D22/C22*100</f>
        <v>64.48371307742883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1244090</v>
      </c>
      <c r="D24" s="94">
        <f>D20+D22</f>
        <v>708043</v>
      </c>
      <c r="E24" s="197">
        <f>D24/C24*100</f>
        <v>56.91252240593526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270706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18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5.50390625" style="0" bestFit="1" customWidth="1"/>
  </cols>
  <sheetData>
    <row r="2" spans="1:5" ht="25.5" customHeight="1">
      <c r="A2" s="289" t="s">
        <v>150</v>
      </c>
      <c r="B2" s="294"/>
      <c r="C2" s="294"/>
      <c r="D2" s="294"/>
      <c r="E2" s="294"/>
    </row>
    <row r="3" spans="1:5" ht="20.25" customHeight="1">
      <c r="A3" s="295" t="s">
        <v>96</v>
      </c>
      <c r="B3" s="296"/>
      <c r="C3" s="296"/>
      <c r="D3" s="296"/>
      <c r="E3" s="296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2942749</v>
      </c>
      <c r="E7" s="64">
        <f>D7/C7*100</f>
        <v>89.95832156408159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269">
        <f>'Rozpočet včetně kapitoly EP'!C9-'Rozpočet kapitola EP'!C8</f>
        <v>258847</v>
      </c>
      <c r="D8" s="267">
        <v>210480</v>
      </c>
      <c r="E8" s="67">
        <f>D8/C8*100</f>
        <v>81.3144444401519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42628</v>
      </c>
      <c r="D9" s="68">
        <f>'Rozpočet včetně kapitoly EP'!D10</f>
        <v>21908</v>
      </c>
      <c r="E9" s="67">
        <f>D9/C9*100</f>
        <v>51.393450314347376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200">
        <v>392261</v>
      </c>
      <c r="D10" s="272">
        <v>365575</v>
      </c>
      <c r="E10" s="67">
        <f>D10/C10*100</f>
        <v>93.19687656942699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3964972</v>
      </c>
      <c r="D11" s="167">
        <f>SUM(D7:D10)</f>
        <v>3540712</v>
      </c>
      <c r="E11" s="151">
        <f>D11/C11*100</f>
        <v>89.29979833401094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Financování!B15</f>
        <v>15900</v>
      </c>
      <c r="C13" s="153">
        <f>Financování!C15</f>
        <v>397651</v>
      </c>
      <c r="D13" s="153">
        <f>Financování!D15</f>
        <v>224226</v>
      </c>
      <c r="E13" s="165">
        <f>D13/C13*100</f>
        <v>56.387636394728034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4362623</v>
      </c>
      <c r="D15" s="74">
        <f>SUM(D13+D11)</f>
        <v>3764938</v>
      </c>
      <c r="E15" s="75">
        <f>D15/C15*100</f>
        <v>86.2998705136795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75357</v>
      </c>
      <c r="D18" s="139">
        <f>'Rozpočet včetně kapitoly EP'!D19</f>
        <v>55703</v>
      </c>
      <c r="E18" s="64">
        <f aca="true" t="shared" si="0" ref="E18:E33">D18/C18*100</f>
        <v>73.9188131162334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268">
        <v>560818</v>
      </c>
      <c r="D19" s="268">
        <v>495428</v>
      </c>
      <c r="E19" s="67">
        <f t="shared" si="0"/>
        <v>88.34024585516157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180735</v>
      </c>
      <c r="D20" s="68">
        <f>'Rozpočet včetně kapitoly EP'!D21</f>
        <v>132482</v>
      </c>
      <c r="E20" s="67">
        <f t="shared" si="0"/>
        <v>73.30179544637177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409567</v>
      </c>
      <c r="D21" s="68">
        <f>'Rozpočet včetně kapitoly EP'!D22</f>
        <v>309766</v>
      </c>
      <c r="E21" s="67">
        <f t="shared" si="0"/>
        <v>75.6325582871667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14490</v>
      </c>
      <c r="D22" s="68">
        <f>'Rozpočet včetně kapitoly EP'!D23</f>
        <v>7743</v>
      </c>
      <c r="E22" s="67">
        <f t="shared" si="0"/>
        <v>53.43685300207039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1586</v>
      </c>
      <c r="E23" s="67">
        <f t="shared" si="0"/>
        <v>23.49281587912902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1761755</v>
      </c>
      <c r="D24" s="68">
        <f>'Rozpočet včetně kapitoly EP'!D25</f>
        <v>1277291</v>
      </c>
      <c r="E24" s="67">
        <f t="shared" si="0"/>
        <v>72.50105718445528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138445</v>
      </c>
      <c r="D25" s="68">
        <f>'Rozpočet včetně kapitoly EP'!D26</f>
        <v>124125</v>
      </c>
      <c r="E25" s="67">
        <f t="shared" si="0"/>
        <v>89.65654230922027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25498</v>
      </c>
      <c r="D26" s="68">
        <f>'Rozpočet včetně kapitoly EP'!D27</f>
        <v>12583</v>
      </c>
      <c r="E26" s="67">
        <f t="shared" si="0"/>
        <v>49.34896854655267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56483</v>
      </c>
      <c r="D27" s="68">
        <f>'Rozpočet včetně kapitoly EP'!D28</f>
        <v>37203</v>
      </c>
      <c r="E27" s="67">
        <f t="shared" si="0"/>
        <v>65.8658357381867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263548</v>
      </c>
      <c r="D28" s="68">
        <f>'Rozpočet včetně kapitoly EP'!D29</f>
        <v>205777</v>
      </c>
      <c r="E28" s="67">
        <f t="shared" si="0"/>
        <v>78.07951492707211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93755</v>
      </c>
      <c r="D29" s="68">
        <f>'Rozpočet včetně kapitoly EP'!D30</f>
        <v>39801</v>
      </c>
      <c r="E29" s="67">
        <f t="shared" si="0"/>
        <v>42.452135886086076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f>'Rozpočet včetně kapitoly EP'!C31</f>
        <v>521023</v>
      </c>
      <c r="D30" s="44">
        <f>'Rozpočet včetně kapitoly EP'!D31</f>
        <v>329356</v>
      </c>
      <c r="E30" s="67">
        <f t="shared" si="0"/>
        <v>63.21333223293405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42055</v>
      </c>
      <c r="D31" s="68">
        <f>'Rozpočet včetně kapitoly EP'!D32</f>
        <v>22398</v>
      </c>
      <c r="E31" s="67">
        <f t="shared" si="0"/>
        <v>53.258827725597435</v>
      </c>
      <c r="G31" s="97"/>
      <c r="H31" s="97"/>
      <c r="I31" s="97"/>
      <c r="M31" s="53"/>
      <c r="O31" s="53"/>
    </row>
    <row r="32" spans="1:15" ht="15" customHeight="1">
      <c r="A32" s="82" t="s">
        <v>108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2687</v>
      </c>
      <c r="E32" s="67">
        <f t="shared" si="0"/>
        <v>55.402061855670105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79278</v>
      </c>
      <c r="D33" s="68">
        <f>'Rozpočet včetně kapitoly EP'!D34</f>
        <v>59404</v>
      </c>
      <c r="E33" s="67">
        <f t="shared" si="0"/>
        <v>74.93125457251696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v>150000</v>
      </c>
      <c r="C34" s="68">
        <f>'Rozpočet včetně kapitoly EP'!C35</f>
        <v>80130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53853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12.75">
      <c r="A36" s="84" t="s">
        <v>43</v>
      </c>
      <c r="B36" s="86">
        <v>45000</v>
      </c>
      <c r="C36" s="86">
        <f>'Rozpočet včetně kapitoly EP'!C37</f>
        <v>23411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2866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4314538</v>
      </c>
      <c r="D38" s="156">
        <f>SUM(D18:D37)</f>
        <v>3113333</v>
      </c>
      <c r="E38" s="164">
        <f>D38/C38*100</f>
        <v>72.1591280456911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Financování!C45</f>
        <v>48085</v>
      </c>
      <c r="D40" s="153">
        <f>Financování!D45</f>
        <v>47975</v>
      </c>
      <c r="E40" s="165">
        <f>D40/C40*100</f>
        <v>99.77123843194343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4362623</v>
      </c>
      <c r="D42" s="94">
        <f>SUM(D38+D40)</f>
        <v>3161308</v>
      </c>
      <c r="E42" s="95">
        <f>D42/C42*100</f>
        <v>72.46346979787161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603630</v>
      </c>
      <c r="E44" s="95" t="s">
        <v>19</v>
      </c>
      <c r="G44" s="99"/>
      <c r="H44" s="99"/>
      <c r="I44" s="99"/>
    </row>
    <row r="45" spans="1:9" ht="12.75" customHeight="1">
      <c r="A45" s="259"/>
      <c r="B45" s="260"/>
      <c r="C45" s="260"/>
      <c r="D45" s="260"/>
      <c r="E45" s="261"/>
      <c r="G45" s="99"/>
      <c r="H45" s="99"/>
      <c r="I45" s="99"/>
    </row>
    <row r="46" spans="1:9" ht="12.7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12.75">
      <c r="G47" s="99"/>
      <c r="H47" s="97"/>
      <c r="I47" s="99"/>
    </row>
    <row r="48" spans="7:9" ht="12.75">
      <c r="G48" s="99"/>
      <c r="H48" s="97"/>
      <c r="I48" s="99"/>
    </row>
    <row r="49" spans="7:9" ht="12.7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12.75">
      <c r="A52" s="46"/>
      <c r="B52" s="46"/>
      <c r="C52" s="46"/>
      <c r="D52" s="46"/>
      <c r="G52" s="99"/>
      <c r="H52" s="99"/>
      <c r="I52" s="99"/>
    </row>
    <row r="53" spans="1:9" ht="12.75">
      <c r="A53" s="46"/>
      <c r="B53" s="46"/>
      <c r="C53" s="46"/>
      <c r="D53" s="105"/>
      <c r="E53" s="34"/>
      <c r="G53" s="99"/>
      <c r="H53" s="97"/>
      <c r="I53" s="99"/>
    </row>
    <row r="54" spans="1:9" ht="12.75">
      <c r="A54" s="46"/>
      <c r="B54" s="46"/>
      <c r="C54" s="46"/>
      <c r="D54" s="126"/>
      <c r="G54" s="98"/>
      <c r="H54" s="98"/>
      <c r="I54" s="98"/>
    </row>
    <row r="55" spans="1:9" ht="12.75">
      <c r="A55" s="46"/>
      <c r="B55" s="46"/>
      <c r="C55" s="46"/>
      <c r="D55" s="127"/>
      <c r="G55" s="34"/>
      <c r="H55" s="34"/>
      <c r="I55" s="34"/>
    </row>
    <row r="56" spans="1:9" ht="12.75">
      <c r="A56" s="46"/>
      <c r="B56" s="46"/>
      <c r="C56" s="46"/>
      <c r="D56" s="46"/>
      <c r="G56" s="34"/>
      <c r="H56" s="34"/>
      <c r="I56" s="34"/>
    </row>
    <row r="57" spans="7:9" ht="12.75">
      <c r="G57" s="34"/>
      <c r="H57" s="34"/>
      <c r="I57" s="34"/>
    </row>
    <row r="58" spans="7:9" ht="12.75">
      <c r="G58" s="34"/>
      <c r="H58" s="34"/>
      <c r="I58" s="34"/>
    </row>
    <row r="59" spans="7:9" ht="12.75">
      <c r="G59" s="34"/>
      <c r="H59" s="34"/>
      <c r="I59" s="34"/>
    </row>
    <row r="60" spans="7:9" ht="12.7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C52" sqref="C52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</cols>
  <sheetData>
    <row r="1" spans="1:5" s="142" customFormat="1" ht="22.5" customHeight="1">
      <c r="A1" s="297" t="s">
        <v>151</v>
      </c>
      <c r="B1" s="294"/>
      <c r="C1" s="294"/>
      <c r="D1" s="294"/>
      <c r="E1" s="294"/>
    </row>
    <row r="2" spans="1:5" s="142" customFormat="1" ht="13.5" customHeight="1">
      <c r="A2" s="265"/>
      <c r="B2" s="264"/>
      <c r="C2" s="264"/>
      <c r="D2" s="264"/>
      <c r="E2" s="264"/>
    </row>
    <row r="3" spans="1:5" ht="13.5">
      <c r="A3" s="43" t="s">
        <v>30</v>
      </c>
      <c r="E3" s="57" t="s">
        <v>20</v>
      </c>
    </row>
    <row r="4" spans="1:5" ht="13.5">
      <c r="A4" s="43"/>
      <c r="E4" s="57"/>
    </row>
    <row r="5" spans="1:5" ht="26.25">
      <c r="A5" s="198" t="s">
        <v>53</v>
      </c>
      <c r="B5" s="22" t="s">
        <v>54</v>
      </c>
      <c r="C5" s="22" t="s">
        <v>33</v>
      </c>
      <c r="D5" s="22" t="s">
        <v>87</v>
      </c>
      <c r="E5" s="22" t="s">
        <v>34</v>
      </c>
    </row>
    <row r="6" spans="1:5" ht="39">
      <c r="A6" s="228" t="s">
        <v>130</v>
      </c>
      <c r="B6" s="83">
        <v>8000</v>
      </c>
      <c r="C6" s="200">
        <v>8000</v>
      </c>
      <c r="D6" s="200">
        <v>0</v>
      </c>
      <c r="E6" s="83">
        <f aca="true" t="shared" si="0" ref="E6:E15">D6*100/C6</f>
        <v>0</v>
      </c>
    </row>
    <row r="7" spans="1:5" ht="54.75" customHeight="1">
      <c r="A7" s="228" t="s">
        <v>139</v>
      </c>
      <c r="B7" s="83">
        <v>7900</v>
      </c>
      <c r="C7" s="200">
        <v>7900</v>
      </c>
      <c r="D7" s="200">
        <v>4000</v>
      </c>
      <c r="E7" s="83">
        <f t="shared" si="0"/>
        <v>50.63291139240506</v>
      </c>
    </row>
    <row r="8" spans="1:5" ht="43.5" customHeight="1">
      <c r="A8" s="228" t="s">
        <v>119</v>
      </c>
      <c r="B8" s="83">
        <v>0</v>
      </c>
      <c r="C8" s="200">
        <v>3373</v>
      </c>
      <c r="D8" s="200">
        <v>1322</v>
      </c>
      <c r="E8" s="83">
        <f t="shared" si="0"/>
        <v>39.19359620515861</v>
      </c>
    </row>
    <row r="9" spans="1:5" ht="51.75" customHeight="1">
      <c r="A9" s="228" t="s">
        <v>131</v>
      </c>
      <c r="B9" s="83">
        <v>0</v>
      </c>
      <c r="C9" s="200">
        <v>6000</v>
      </c>
      <c r="D9" s="200">
        <v>0</v>
      </c>
      <c r="E9" s="83">
        <f>D9*100/C9</f>
        <v>0</v>
      </c>
    </row>
    <row r="10" spans="1:5" ht="53.25" customHeight="1">
      <c r="A10" s="199" t="s">
        <v>143</v>
      </c>
      <c r="B10" s="200">
        <v>0</v>
      </c>
      <c r="C10" s="200">
        <v>1600</v>
      </c>
      <c r="D10" s="200">
        <v>465</v>
      </c>
      <c r="E10" s="200">
        <f>D10*100/C10</f>
        <v>29.0625</v>
      </c>
    </row>
    <row r="11" spans="1:5" ht="64.5" customHeight="1">
      <c r="A11" s="199" t="s">
        <v>144</v>
      </c>
      <c r="B11" s="200">
        <v>0</v>
      </c>
      <c r="C11" s="200">
        <v>490</v>
      </c>
      <c r="D11" s="200">
        <v>265</v>
      </c>
      <c r="E11" s="200">
        <f>D11*100/C11</f>
        <v>54.08163265306123</v>
      </c>
    </row>
    <row r="12" spans="1:5" ht="25.5" customHeight="1">
      <c r="A12" s="199" t="s">
        <v>112</v>
      </c>
      <c r="B12" s="200">
        <v>0</v>
      </c>
      <c r="C12" s="200">
        <v>3630</v>
      </c>
      <c r="D12" s="200">
        <v>3630</v>
      </c>
      <c r="E12" s="66">
        <f t="shared" si="0"/>
        <v>100</v>
      </c>
    </row>
    <row r="13" spans="1:5" ht="25.5" customHeight="1">
      <c r="A13" s="228" t="s">
        <v>113</v>
      </c>
      <c r="B13" s="83">
        <v>0</v>
      </c>
      <c r="C13" s="200">
        <v>291448</v>
      </c>
      <c r="D13" s="200">
        <v>160402</v>
      </c>
      <c r="E13" s="66">
        <f t="shared" si="0"/>
        <v>55.03623287859241</v>
      </c>
    </row>
    <row r="14" spans="1:5" ht="25.5" customHeight="1">
      <c r="A14" s="228" t="s">
        <v>134</v>
      </c>
      <c r="B14" s="83">
        <v>0</v>
      </c>
      <c r="C14" s="200">
        <v>75210</v>
      </c>
      <c r="D14" s="200">
        <v>54142</v>
      </c>
      <c r="E14" s="66">
        <f t="shared" si="0"/>
        <v>71.98776758409785</v>
      </c>
    </row>
    <row r="15" spans="1:14" ht="20.25" customHeight="1">
      <c r="A15" s="172" t="s">
        <v>55</v>
      </c>
      <c r="B15" s="168">
        <f>SUM(B6:B14)</f>
        <v>15900</v>
      </c>
      <c r="C15" s="168">
        <f>SUM(C6:C14)</f>
        <v>397651</v>
      </c>
      <c r="D15" s="168">
        <f>SUM(D6:D14)</f>
        <v>224226</v>
      </c>
      <c r="E15" s="168">
        <f t="shared" si="0"/>
        <v>56.38763639472804</v>
      </c>
      <c r="N15" s="53"/>
    </row>
    <row r="16" ht="23.25" customHeight="1">
      <c r="N16" s="53"/>
    </row>
    <row r="17" spans="1:14" ht="26.25">
      <c r="A17" s="171" t="s">
        <v>56</v>
      </c>
      <c r="B17" s="22" t="s">
        <v>54</v>
      </c>
      <c r="C17" s="22" t="s">
        <v>33</v>
      </c>
      <c r="D17" s="22" t="s">
        <v>87</v>
      </c>
      <c r="E17" s="22" t="s">
        <v>34</v>
      </c>
      <c r="N17" s="53"/>
    </row>
    <row r="18" spans="1:14" ht="15.75" customHeight="1">
      <c r="A18" s="199" t="s">
        <v>98</v>
      </c>
      <c r="B18" s="83">
        <v>70000</v>
      </c>
      <c r="C18" s="200">
        <v>377271</v>
      </c>
      <c r="D18" s="200">
        <v>146845</v>
      </c>
      <c r="E18" s="66">
        <f aca="true" t="shared" si="1" ref="E18:E24">D18*100/C18</f>
        <v>38.92294928579191</v>
      </c>
      <c r="N18" s="53"/>
    </row>
    <row r="19" spans="1:14" ht="26.25">
      <c r="A19" s="201" t="s">
        <v>120</v>
      </c>
      <c r="B19" s="83">
        <v>14464</v>
      </c>
      <c r="C19" s="200">
        <v>322875</v>
      </c>
      <c r="D19" s="200">
        <v>322875</v>
      </c>
      <c r="E19" s="66">
        <f t="shared" si="1"/>
        <v>100</v>
      </c>
      <c r="N19" s="53"/>
    </row>
    <row r="20" spans="1:14" ht="15.75" customHeight="1">
      <c r="A20" s="201" t="s">
        <v>57</v>
      </c>
      <c r="B20" s="83">
        <v>171869</v>
      </c>
      <c r="C20" s="200">
        <v>155398</v>
      </c>
      <c r="D20" s="200">
        <v>101598</v>
      </c>
      <c r="E20" s="66">
        <f t="shared" si="1"/>
        <v>65.37921980977876</v>
      </c>
      <c r="F20" s="210"/>
      <c r="N20" s="53"/>
    </row>
    <row r="21" spans="1:14" ht="39">
      <c r="A21" s="201" t="s">
        <v>114</v>
      </c>
      <c r="B21" s="83">
        <v>0</v>
      </c>
      <c r="C21" s="200">
        <v>10</v>
      </c>
      <c r="D21" s="200">
        <v>10</v>
      </c>
      <c r="E21" s="66">
        <f t="shared" si="1"/>
        <v>100</v>
      </c>
      <c r="F21" s="194"/>
      <c r="N21" s="53"/>
    </row>
    <row r="22" spans="1:14" ht="28.5" customHeight="1">
      <c r="A22" s="201" t="s">
        <v>129</v>
      </c>
      <c r="B22" s="83">
        <v>0</v>
      </c>
      <c r="C22" s="200">
        <v>120</v>
      </c>
      <c r="D22" s="200">
        <v>120</v>
      </c>
      <c r="E22" s="66">
        <f t="shared" si="1"/>
        <v>100</v>
      </c>
      <c r="F22" s="194"/>
      <c r="N22" s="53"/>
    </row>
    <row r="23" spans="1:14" ht="26.25">
      <c r="A23" s="280" t="s">
        <v>160</v>
      </c>
      <c r="B23" s="83">
        <v>0</v>
      </c>
      <c r="C23" s="200">
        <v>100</v>
      </c>
      <c r="D23" s="200">
        <v>0</v>
      </c>
      <c r="E23" s="66">
        <f t="shared" si="1"/>
        <v>0</v>
      </c>
      <c r="F23" s="194"/>
      <c r="N23" s="53"/>
    </row>
    <row r="24" spans="1:14" ht="25.5" customHeight="1">
      <c r="A24" s="174" t="s">
        <v>58</v>
      </c>
      <c r="B24" s="168">
        <f>SUM(B18:B23)</f>
        <v>256333</v>
      </c>
      <c r="C24" s="168">
        <f>SUM(C18:C23)</f>
        <v>855774</v>
      </c>
      <c r="D24" s="168">
        <f>SUM(D18:D23)</f>
        <v>571448</v>
      </c>
      <c r="E24" s="168">
        <f t="shared" si="1"/>
        <v>66.77557392489139</v>
      </c>
      <c r="N24" s="53"/>
    </row>
    <row r="25" spans="2:14" ht="13.5" thickBot="1">
      <c r="B25" s="8"/>
      <c r="C25" s="8"/>
      <c r="D25" s="8"/>
      <c r="E25" s="8"/>
      <c r="N25" s="53"/>
    </row>
    <row r="26" spans="1:14" ht="18.75" customHeight="1" thickBot="1">
      <c r="A26" s="111" t="s">
        <v>59</v>
      </c>
      <c r="B26" s="74">
        <f>B15+B24</f>
        <v>272233</v>
      </c>
      <c r="C26" s="74">
        <f>SUM(C24+C15)</f>
        <v>1253425</v>
      </c>
      <c r="D26" s="74">
        <f>D24+D15</f>
        <v>795674</v>
      </c>
      <c r="E26" s="75">
        <f>D26/C26*100</f>
        <v>63.4799848415342</v>
      </c>
      <c r="N26" s="53"/>
    </row>
    <row r="27" spans="1:14" ht="14.25" customHeight="1">
      <c r="A27" s="71"/>
      <c r="B27" s="175"/>
      <c r="C27" s="175"/>
      <c r="D27" s="175"/>
      <c r="E27" s="176"/>
      <c r="N27" s="53"/>
    </row>
    <row r="28" spans="1:5" ht="13.5">
      <c r="A28" s="43" t="s">
        <v>28</v>
      </c>
      <c r="E28" s="57" t="s">
        <v>20</v>
      </c>
    </row>
    <row r="29" spans="1:5" ht="13.5">
      <c r="A29" s="43"/>
      <c r="E29" s="57"/>
    </row>
    <row r="30" spans="1:6" ht="12.75" customHeight="1">
      <c r="A30" s="177" t="s">
        <v>60</v>
      </c>
      <c r="B30" s="178" t="s">
        <v>92</v>
      </c>
      <c r="C30" s="178" t="s">
        <v>93</v>
      </c>
      <c r="D30" s="179" t="s">
        <v>87</v>
      </c>
      <c r="E30" s="178" t="s">
        <v>34</v>
      </c>
      <c r="F30" s="183"/>
    </row>
    <row r="31" spans="1:5" ht="9.75" customHeight="1">
      <c r="A31" s="180"/>
      <c r="B31" s="170"/>
      <c r="C31" s="170"/>
      <c r="D31" s="169"/>
      <c r="E31" s="170"/>
    </row>
    <row r="32" spans="1:5" ht="15.75" customHeight="1">
      <c r="A32" s="226" t="s">
        <v>90</v>
      </c>
      <c r="B32" s="83">
        <v>24400</v>
      </c>
      <c r="C32" s="276">
        <v>24400</v>
      </c>
      <c r="D32" s="277">
        <v>24390</v>
      </c>
      <c r="E32" s="223">
        <f aca="true" t="shared" si="2" ref="E32:E45">D32*100/C32</f>
        <v>99.95901639344262</v>
      </c>
    </row>
    <row r="33" spans="1:5" ht="52.5">
      <c r="A33" s="226" t="s">
        <v>106</v>
      </c>
      <c r="B33" s="83">
        <v>0</v>
      </c>
      <c r="C33" s="276">
        <v>477</v>
      </c>
      <c r="D33" s="277">
        <v>477</v>
      </c>
      <c r="E33" s="223">
        <f t="shared" si="2"/>
        <v>100</v>
      </c>
    </row>
    <row r="34" spans="1:5" ht="52.5">
      <c r="A34" s="227" t="s">
        <v>107</v>
      </c>
      <c r="B34" s="83">
        <v>0</v>
      </c>
      <c r="C34" s="276">
        <v>3106</v>
      </c>
      <c r="D34" s="277">
        <v>3106</v>
      </c>
      <c r="E34" s="223">
        <f t="shared" si="2"/>
        <v>100</v>
      </c>
    </row>
    <row r="35" spans="1:5" ht="39">
      <c r="A35" s="227" t="s">
        <v>133</v>
      </c>
      <c r="B35" s="83">
        <v>0</v>
      </c>
      <c r="C35" s="276">
        <v>85</v>
      </c>
      <c r="D35" s="277">
        <v>85</v>
      </c>
      <c r="E35" s="223">
        <f t="shared" si="2"/>
        <v>100</v>
      </c>
    </row>
    <row r="36" spans="1:5" ht="39">
      <c r="A36" s="227" t="s">
        <v>135</v>
      </c>
      <c r="B36" s="83">
        <v>0</v>
      </c>
      <c r="C36" s="276">
        <v>2109</v>
      </c>
      <c r="D36" s="277">
        <v>2109</v>
      </c>
      <c r="E36" s="223">
        <f t="shared" si="2"/>
        <v>100</v>
      </c>
    </row>
    <row r="37" spans="1:5" ht="52.5">
      <c r="A37" s="271" t="s">
        <v>140</v>
      </c>
      <c r="B37" s="83">
        <v>0</v>
      </c>
      <c r="C37" s="276">
        <v>1425</v>
      </c>
      <c r="D37" s="277">
        <v>1425</v>
      </c>
      <c r="E37" s="223">
        <f t="shared" si="2"/>
        <v>100</v>
      </c>
    </row>
    <row r="38" spans="1:5" ht="52.5">
      <c r="A38" s="227" t="s">
        <v>136</v>
      </c>
      <c r="B38" s="83">
        <v>0</v>
      </c>
      <c r="C38" s="276">
        <v>13780</v>
      </c>
      <c r="D38" s="277">
        <v>13780</v>
      </c>
      <c r="E38" s="223">
        <f t="shared" si="2"/>
        <v>100</v>
      </c>
    </row>
    <row r="39" spans="1:5" ht="39">
      <c r="A39" s="227" t="s">
        <v>115</v>
      </c>
      <c r="B39" s="83">
        <v>0</v>
      </c>
      <c r="C39" s="276">
        <v>10</v>
      </c>
      <c r="D39" s="277">
        <v>10</v>
      </c>
      <c r="E39" s="223">
        <f t="shared" si="2"/>
        <v>100</v>
      </c>
    </row>
    <row r="40" spans="1:5" ht="26.25">
      <c r="A40" s="227" t="s">
        <v>128</v>
      </c>
      <c r="B40" s="83">
        <v>0</v>
      </c>
      <c r="C40" s="276">
        <v>120</v>
      </c>
      <c r="D40" s="277">
        <v>120</v>
      </c>
      <c r="E40" s="223">
        <f t="shared" si="2"/>
        <v>100</v>
      </c>
    </row>
    <row r="41" spans="1:5" ht="26.25">
      <c r="A41" s="280" t="s">
        <v>161</v>
      </c>
      <c r="B41" s="83">
        <v>0</v>
      </c>
      <c r="C41" s="276">
        <v>100</v>
      </c>
      <c r="D41" s="277">
        <v>0</v>
      </c>
      <c r="E41" s="223">
        <f t="shared" si="2"/>
        <v>0</v>
      </c>
    </row>
    <row r="42" spans="1:5" ht="53.25" customHeight="1">
      <c r="A42" s="280" t="s">
        <v>142</v>
      </c>
      <c r="B42" s="200">
        <v>0</v>
      </c>
      <c r="C42" s="276">
        <v>1352</v>
      </c>
      <c r="D42" s="277">
        <v>1352</v>
      </c>
      <c r="E42" s="276">
        <f t="shared" si="2"/>
        <v>100</v>
      </c>
    </row>
    <row r="43" spans="1:5" ht="52.5">
      <c r="A43" s="280" t="s">
        <v>141</v>
      </c>
      <c r="B43" s="200">
        <v>0</v>
      </c>
      <c r="C43" s="276">
        <v>645</v>
      </c>
      <c r="D43" s="277">
        <v>645</v>
      </c>
      <c r="E43" s="276">
        <f t="shared" si="2"/>
        <v>100</v>
      </c>
    </row>
    <row r="44" spans="1:5" ht="39">
      <c r="A44" s="280" t="s">
        <v>147</v>
      </c>
      <c r="B44" s="200">
        <v>0</v>
      </c>
      <c r="C44" s="276">
        <v>476</v>
      </c>
      <c r="D44" s="277">
        <v>476</v>
      </c>
      <c r="E44" s="276">
        <f t="shared" si="2"/>
        <v>100</v>
      </c>
    </row>
    <row r="45" spans="1:5" ht="20.25" customHeight="1">
      <c r="A45" s="172" t="s">
        <v>61</v>
      </c>
      <c r="B45" s="168">
        <f>SUM(B32:B32)</f>
        <v>24400</v>
      </c>
      <c r="C45" s="168">
        <f>SUM(C32:C44)</f>
        <v>48085</v>
      </c>
      <c r="D45" s="168">
        <f>SUM(D32:D44)</f>
        <v>47975</v>
      </c>
      <c r="E45" s="168">
        <f t="shared" si="2"/>
        <v>99.77123843194343</v>
      </c>
    </row>
    <row r="46" spans="1:5" ht="19.5" customHeight="1">
      <c r="A46" s="273"/>
      <c r="B46" s="182"/>
      <c r="C46" s="182"/>
      <c r="D46" s="182"/>
      <c r="E46" s="182"/>
    </row>
    <row r="47" spans="1:5" ht="26.25">
      <c r="A47" s="171" t="s">
        <v>62</v>
      </c>
      <c r="B47" s="22" t="s">
        <v>54</v>
      </c>
      <c r="C47" s="22" t="s">
        <v>47</v>
      </c>
      <c r="D47" s="22" t="s">
        <v>48</v>
      </c>
      <c r="E47" s="22" t="s">
        <v>34</v>
      </c>
    </row>
    <row r="48" spans="1:5" ht="15.75" customHeight="1">
      <c r="A48" s="173" t="s">
        <v>99</v>
      </c>
      <c r="B48" s="83">
        <v>0</v>
      </c>
      <c r="C48" s="200">
        <v>360771</v>
      </c>
      <c r="D48" s="200">
        <v>229506</v>
      </c>
      <c r="E48" s="200">
        <f>D48*100/C48</f>
        <v>63.61542363438303</v>
      </c>
    </row>
    <row r="49" spans="1:5" ht="15.75" customHeight="1">
      <c r="A49" s="173" t="s">
        <v>63</v>
      </c>
      <c r="B49" s="83">
        <v>0</v>
      </c>
      <c r="C49" s="200">
        <v>8820</v>
      </c>
      <c r="D49" s="200">
        <v>8820</v>
      </c>
      <c r="E49" s="200">
        <f>D49*100/C49</f>
        <v>100</v>
      </c>
    </row>
    <row r="50" spans="1:5" ht="26.25" customHeight="1">
      <c r="A50" s="174" t="s">
        <v>64</v>
      </c>
      <c r="B50" s="168">
        <f>SUM(B48:B49)</f>
        <v>0</v>
      </c>
      <c r="C50" s="168">
        <f>SUM(C48:C49)</f>
        <v>369591</v>
      </c>
      <c r="D50" s="168">
        <f>SUM(D48:D49)</f>
        <v>238326</v>
      </c>
      <c r="E50" s="213">
        <f>D50/C50*100</f>
        <v>64.48371307742883</v>
      </c>
    </row>
    <row r="51" spans="2:5" ht="12" customHeight="1" thickBot="1">
      <c r="B51" s="8"/>
      <c r="C51" s="8"/>
      <c r="D51" s="8"/>
      <c r="E51" s="8"/>
    </row>
    <row r="52" spans="1:5" ht="21.75" customHeight="1" thickBot="1">
      <c r="A52" s="111" t="s">
        <v>65</v>
      </c>
      <c r="B52" s="74">
        <f>SUM(B50+B45)</f>
        <v>24400</v>
      </c>
      <c r="C52" s="74">
        <f>SUM(C50+C45)</f>
        <v>417676</v>
      </c>
      <c r="D52" s="74">
        <f>SUM(D50+D45)</f>
        <v>286301</v>
      </c>
      <c r="E52" s="75">
        <f>D52/C52*100</f>
        <v>68.5461937003802</v>
      </c>
    </row>
    <row r="53" ht="12" customHeight="1" thickBot="1"/>
    <row r="54" spans="1:5" ht="22.5" customHeight="1" thickBot="1">
      <c r="A54" s="111" t="s">
        <v>66</v>
      </c>
      <c r="B54" s="74">
        <f>B26-B52</f>
        <v>247833</v>
      </c>
      <c r="C54" s="74">
        <f>C26-C52</f>
        <v>835749</v>
      </c>
      <c r="D54" s="74">
        <f>D26-D52</f>
        <v>509373</v>
      </c>
      <c r="E54" s="75" t="s">
        <v>19</v>
      </c>
    </row>
    <row r="55" ht="0" customHeight="1" hidden="1"/>
    <row r="56" ht="12.75" hidden="1"/>
    <row r="57" ht="12.75" hidden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3" r:id="rId1"/>
  <headerFooter alignWithMargins="0">
    <oddFooter>&amp;C&amp;P</oddFooter>
  </headerFooter>
  <rowBreaks count="1" manualBreakCount="1">
    <brk id="2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B1">
      <selection activeCell="M22" sqref="M22"/>
    </sheetView>
  </sheetViews>
  <sheetFormatPr defaultColWidth="9.00390625" defaultRowHeight="12.75"/>
  <cols>
    <col min="1" max="1" width="2.50390625" style="250" customWidth="1"/>
    <col min="2" max="2" width="20.125" style="250" customWidth="1"/>
    <col min="3" max="3" width="5.375" style="250" customWidth="1"/>
    <col min="4" max="13" width="8.00390625" style="250" customWidth="1"/>
    <col min="14" max="14" width="7.125" style="250" customWidth="1"/>
    <col min="15" max="15" width="6.625" style="250" customWidth="1"/>
    <col min="16" max="16" width="10.625" style="250" customWidth="1"/>
    <col min="17" max="18" width="9.50390625" style="250" customWidth="1"/>
    <col min="19" max="19" width="0" style="250" hidden="1" customWidth="1"/>
    <col min="20" max="20" width="4.00390625" style="250" customWidth="1"/>
    <col min="21" max="16384" width="8.875" style="250" customWidth="1"/>
  </cols>
  <sheetData>
    <row r="1" ht="21" customHeight="1"/>
    <row r="2" spans="2:18" ht="15" customHeight="1">
      <c r="B2" s="298" t="s">
        <v>132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ht="12.75" customHeight="1"/>
    <row r="4" spans="2:18" ht="20.25">
      <c r="B4" s="251">
        <v>2013</v>
      </c>
      <c r="C4" s="252"/>
      <c r="D4" s="253" t="s">
        <v>0</v>
      </c>
      <c r="E4" s="253" t="s">
        <v>1</v>
      </c>
      <c r="F4" s="253" t="s">
        <v>2</v>
      </c>
      <c r="G4" s="253" t="s">
        <v>3</v>
      </c>
      <c r="H4" s="253" t="s">
        <v>4</v>
      </c>
      <c r="I4" s="253" t="s">
        <v>5</v>
      </c>
      <c r="J4" s="253" t="s">
        <v>6</v>
      </c>
      <c r="K4" s="253" t="s">
        <v>7</v>
      </c>
      <c r="L4" s="253" t="s">
        <v>8</v>
      </c>
      <c r="M4" s="253" t="s">
        <v>9</v>
      </c>
      <c r="N4" s="253" t="s">
        <v>10</v>
      </c>
      <c r="O4" s="253" t="s">
        <v>11</v>
      </c>
      <c r="P4" s="253" t="s">
        <v>12</v>
      </c>
      <c r="Q4" s="253" t="s">
        <v>15</v>
      </c>
      <c r="R4" s="253" t="s">
        <v>13</v>
      </c>
    </row>
    <row r="5" spans="2:18" ht="20.25">
      <c r="B5" s="254" t="s">
        <v>122</v>
      </c>
      <c r="C5" s="255">
        <v>1111</v>
      </c>
      <c r="D5" s="256">
        <v>109334.73999</v>
      </c>
      <c r="E5" s="256">
        <v>62408.023</v>
      </c>
      <c r="F5" s="256">
        <v>55215.991</v>
      </c>
      <c r="G5" s="256">
        <v>43169.073</v>
      </c>
      <c r="H5" s="256">
        <v>56141.171</v>
      </c>
      <c r="I5" s="256">
        <v>66232.922</v>
      </c>
      <c r="J5" s="256">
        <v>71048.012</v>
      </c>
      <c r="K5" s="256">
        <v>71114.684</v>
      </c>
      <c r="L5" s="256">
        <v>63230.781</v>
      </c>
      <c r="M5" s="256">
        <v>68885.839</v>
      </c>
      <c r="N5" s="256">
        <v>0</v>
      </c>
      <c r="O5" s="256">
        <v>0</v>
      </c>
      <c r="P5" s="256">
        <v>666781.23599</v>
      </c>
      <c r="Q5" s="256">
        <v>688000</v>
      </c>
      <c r="R5" s="262">
        <v>96.9158773241279</v>
      </c>
    </row>
    <row r="6" spans="2:18" ht="30">
      <c r="B6" s="254" t="s">
        <v>123</v>
      </c>
      <c r="C6" s="255">
        <v>1112</v>
      </c>
      <c r="D6" s="256">
        <v>5350.13452</v>
      </c>
      <c r="E6" s="256">
        <v>765.989</v>
      </c>
      <c r="F6" s="256">
        <v>2110.198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8226.32152</v>
      </c>
      <c r="Q6" s="256">
        <v>20000</v>
      </c>
      <c r="R6" s="262">
        <v>41.131607599999995</v>
      </c>
    </row>
    <row r="7" spans="2:18" ht="20.25">
      <c r="B7" s="254" t="s">
        <v>124</v>
      </c>
      <c r="C7" s="255">
        <v>1113</v>
      </c>
      <c r="D7" s="256">
        <v>8118.2882199999995</v>
      </c>
      <c r="E7" s="256">
        <v>14506.183</v>
      </c>
      <c r="F7" s="256">
        <v>4507.092</v>
      </c>
      <c r="G7" s="256">
        <v>4965.766</v>
      </c>
      <c r="H7" s="256">
        <v>6085.932</v>
      </c>
      <c r="I7" s="256">
        <v>6066.176</v>
      </c>
      <c r="J7" s="256">
        <v>6594.655</v>
      </c>
      <c r="K7" s="256">
        <v>7064.524</v>
      </c>
      <c r="L7" s="256">
        <v>7643.348</v>
      </c>
      <c r="M7" s="256">
        <v>6941.13</v>
      </c>
      <c r="N7" s="256">
        <v>0</v>
      </c>
      <c r="O7" s="256">
        <v>0</v>
      </c>
      <c r="P7" s="256">
        <v>72493.09422</v>
      </c>
      <c r="Q7" s="256">
        <v>65000</v>
      </c>
      <c r="R7" s="262">
        <v>111.52783726153845</v>
      </c>
    </row>
    <row r="8" spans="2:18" ht="20.25">
      <c r="B8" s="254" t="s">
        <v>125</v>
      </c>
      <c r="C8" s="255">
        <v>1121</v>
      </c>
      <c r="D8" s="256">
        <v>129909.91923999999</v>
      </c>
      <c r="E8" s="256">
        <v>5316.487</v>
      </c>
      <c r="F8" s="256">
        <v>148927.992</v>
      </c>
      <c r="G8" s="256">
        <v>35542.587</v>
      </c>
      <c r="H8" s="256">
        <v>0</v>
      </c>
      <c r="I8" s="256">
        <v>88015.282</v>
      </c>
      <c r="J8" s="256">
        <v>211557.455</v>
      </c>
      <c r="K8" s="256">
        <v>0</v>
      </c>
      <c r="L8" s="256">
        <v>38911.908</v>
      </c>
      <c r="M8" s="256">
        <v>93338.297</v>
      </c>
      <c r="N8" s="256">
        <v>0</v>
      </c>
      <c r="O8" s="256">
        <v>0</v>
      </c>
      <c r="P8" s="256">
        <v>751519.92724</v>
      </c>
      <c r="Q8" s="256">
        <v>760000</v>
      </c>
      <c r="R8" s="262">
        <v>98.88420095263159</v>
      </c>
    </row>
    <row r="9" spans="2:18" ht="12.75">
      <c r="B9" s="254" t="s">
        <v>126</v>
      </c>
      <c r="C9" s="255">
        <v>1211</v>
      </c>
      <c r="D9" s="256">
        <v>154897.07353999998</v>
      </c>
      <c r="E9" s="256">
        <v>269836.764</v>
      </c>
      <c r="F9" s="256">
        <v>36850.395</v>
      </c>
      <c r="G9" s="256">
        <v>105131.439</v>
      </c>
      <c r="H9" s="256">
        <v>183014.803</v>
      </c>
      <c r="I9" s="256">
        <v>114138.127</v>
      </c>
      <c r="J9" s="256">
        <v>123298.567</v>
      </c>
      <c r="K9" s="256">
        <v>184147.957</v>
      </c>
      <c r="L9" s="256">
        <v>118909.69</v>
      </c>
      <c r="M9" s="256">
        <v>132695.684</v>
      </c>
      <c r="N9" s="256">
        <v>0</v>
      </c>
      <c r="O9" s="256">
        <v>0</v>
      </c>
      <c r="P9" s="256">
        <v>1422920.49954</v>
      </c>
      <c r="Q9" s="256">
        <v>1706800</v>
      </c>
      <c r="R9" s="262">
        <v>83.36773491563159</v>
      </c>
    </row>
    <row r="10" spans="2:18" ht="12.75">
      <c r="B10" s="300" t="s">
        <v>14</v>
      </c>
      <c r="C10" s="301"/>
      <c r="D10" s="257">
        <v>407610.15551000007</v>
      </c>
      <c r="E10" s="257">
        <v>352833.446</v>
      </c>
      <c r="F10" s="257">
        <v>247611.668</v>
      </c>
      <c r="G10" s="257">
        <v>188808.865</v>
      </c>
      <c r="H10" s="257">
        <v>245241.906</v>
      </c>
      <c r="I10" s="257">
        <v>274452.507</v>
      </c>
      <c r="J10" s="257">
        <v>412498.689</v>
      </c>
      <c r="K10" s="257">
        <v>262327.165</v>
      </c>
      <c r="L10" s="257">
        <v>228695.727</v>
      </c>
      <c r="M10" s="257">
        <v>301860.95</v>
      </c>
      <c r="N10" s="257">
        <v>0</v>
      </c>
      <c r="O10" s="257">
        <v>0</v>
      </c>
      <c r="P10" s="257">
        <v>2921941.0785100004</v>
      </c>
      <c r="Q10" s="257">
        <v>3239800</v>
      </c>
      <c r="R10" s="263">
        <v>90.18893383881722</v>
      </c>
    </row>
    <row r="11" spans="2:18" ht="12.75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ht="3" customHeight="1"/>
    <row r="13" spans="2:18" ht="13.5" customHeight="1">
      <c r="B13" s="302" t="s">
        <v>127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</row>
    <row r="14" spans="2:18" ht="13.5" customHeight="1">
      <c r="B14" s="302" t="s">
        <v>159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</row>
    <row r="15" spans="2:18" ht="13.5" customHeight="1">
      <c r="B15" s="302" t="s">
        <v>158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</row>
    <row r="16" ht="6.75" customHeight="1"/>
    <row r="17" spans="2:18" ht="30">
      <c r="B17" s="251">
        <v>2012</v>
      </c>
      <c r="C17" s="252"/>
      <c r="D17" s="253" t="s">
        <v>0</v>
      </c>
      <c r="E17" s="253" t="s">
        <v>1</v>
      </c>
      <c r="F17" s="253" t="s">
        <v>2</v>
      </c>
      <c r="G17" s="253" t="s">
        <v>3</v>
      </c>
      <c r="H17" s="253" t="s">
        <v>4</v>
      </c>
      <c r="I17" s="253" t="s">
        <v>5</v>
      </c>
      <c r="J17" s="253" t="s">
        <v>6</v>
      </c>
      <c r="K17" s="253" t="s">
        <v>7</v>
      </c>
      <c r="L17" s="253" t="s">
        <v>8</v>
      </c>
      <c r="M17" s="253" t="s">
        <v>9</v>
      </c>
      <c r="N17" s="253" t="s">
        <v>10</v>
      </c>
      <c r="O17" s="253" t="s">
        <v>11</v>
      </c>
      <c r="P17" s="253" t="s">
        <v>102</v>
      </c>
      <c r="Q17" s="253" t="s">
        <v>16</v>
      </c>
      <c r="R17" s="253" t="s">
        <v>13</v>
      </c>
    </row>
    <row r="18" spans="2:18" ht="20.25">
      <c r="B18" s="254" t="s">
        <v>122</v>
      </c>
      <c r="C18" s="255">
        <v>1111</v>
      </c>
      <c r="D18" s="256">
        <v>101317.66</v>
      </c>
      <c r="E18" s="256">
        <v>70805.978</v>
      </c>
      <c r="F18" s="256">
        <v>54296.157</v>
      </c>
      <c r="G18" s="256">
        <v>44698.108</v>
      </c>
      <c r="H18" s="256">
        <v>52118.758</v>
      </c>
      <c r="I18" s="256">
        <v>66591.147</v>
      </c>
      <c r="J18" s="256">
        <v>64163.601</v>
      </c>
      <c r="K18" s="256">
        <v>70923.55</v>
      </c>
      <c r="L18" s="256">
        <v>63552.065</v>
      </c>
      <c r="M18" s="256">
        <v>64740.596</v>
      </c>
      <c r="N18" s="256">
        <v>0</v>
      </c>
      <c r="O18" s="256">
        <v>0</v>
      </c>
      <c r="P18" s="256">
        <v>653207.62</v>
      </c>
      <c r="Q18" s="256">
        <v>785861.40339</v>
      </c>
      <c r="R18" s="262">
        <v>83.11995183657496</v>
      </c>
    </row>
    <row r="19" spans="2:18" ht="30">
      <c r="B19" s="254" t="s">
        <v>123</v>
      </c>
      <c r="C19" s="255">
        <v>1112</v>
      </c>
      <c r="D19" s="256">
        <v>6294.079</v>
      </c>
      <c r="E19" s="256">
        <v>790.727</v>
      </c>
      <c r="F19" s="256">
        <v>1852.046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8936.851999999999</v>
      </c>
      <c r="Q19" s="256">
        <v>13921.7669</v>
      </c>
      <c r="R19" s="262">
        <v>64.19337476480804</v>
      </c>
    </row>
    <row r="20" spans="2:18" ht="20.25">
      <c r="B20" s="254" t="s">
        <v>124</v>
      </c>
      <c r="C20" s="255">
        <v>1113</v>
      </c>
      <c r="D20" s="256">
        <v>7077.493</v>
      </c>
      <c r="E20" s="256">
        <v>14999.131</v>
      </c>
      <c r="F20" s="256">
        <v>4602.834</v>
      </c>
      <c r="G20" s="256">
        <v>4843.931</v>
      </c>
      <c r="H20" s="256">
        <v>6528.595</v>
      </c>
      <c r="I20" s="256">
        <v>5484.837</v>
      </c>
      <c r="J20" s="256">
        <v>7438.69</v>
      </c>
      <c r="K20" s="256">
        <v>8560.17</v>
      </c>
      <c r="L20" s="256">
        <v>7613.463</v>
      </c>
      <c r="M20" s="256">
        <v>6247.84</v>
      </c>
      <c r="N20" s="256">
        <v>0</v>
      </c>
      <c r="O20" s="256">
        <v>0</v>
      </c>
      <c r="P20" s="256">
        <v>73396.984</v>
      </c>
      <c r="Q20" s="256">
        <v>85969.26323000001</v>
      </c>
      <c r="R20" s="262">
        <v>85.37584392649214</v>
      </c>
    </row>
    <row r="21" spans="2:18" ht="20.25">
      <c r="B21" s="254" t="s">
        <v>125</v>
      </c>
      <c r="C21" s="255">
        <v>1121</v>
      </c>
      <c r="D21" s="256">
        <v>133066.754</v>
      </c>
      <c r="E21" s="256">
        <v>4991.52</v>
      </c>
      <c r="F21" s="256">
        <v>148955.966</v>
      </c>
      <c r="G21" s="256">
        <v>39285.277</v>
      </c>
      <c r="H21" s="256">
        <v>0</v>
      </c>
      <c r="I21" s="256">
        <v>153269.306</v>
      </c>
      <c r="J21" s="256">
        <v>166378.278</v>
      </c>
      <c r="K21" s="256">
        <v>0</v>
      </c>
      <c r="L21" s="256">
        <v>66144.249</v>
      </c>
      <c r="M21" s="256">
        <v>86187.983</v>
      </c>
      <c r="N21" s="256">
        <v>0</v>
      </c>
      <c r="O21" s="256">
        <v>0</v>
      </c>
      <c r="P21" s="256">
        <v>798279.333</v>
      </c>
      <c r="Q21" s="256">
        <v>843291.09162</v>
      </c>
      <c r="R21" s="262">
        <v>94.66236996129884</v>
      </c>
    </row>
    <row r="22" spans="2:18" ht="12.75">
      <c r="B22" s="254" t="s">
        <v>126</v>
      </c>
      <c r="C22" s="255">
        <v>1211</v>
      </c>
      <c r="D22" s="256">
        <v>150626.198</v>
      </c>
      <c r="E22" s="256">
        <v>274565.823</v>
      </c>
      <c r="F22" s="256">
        <v>0</v>
      </c>
      <c r="G22" s="256">
        <v>80981.171</v>
      </c>
      <c r="H22" s="256">
        <v>256311.516</v>
      </c>
      <c r="I22" s="256">
        <v>28913.742</v>
      </c>
      <c r="J22" s="256">
        <v>139617.342</v>
      </c>
      <c r="K22" s="256">
        <v>261721.038</v>
      </c>
      <c r="L22" s="256">
        <v>37750.114</v>
      </c>
      <c r="M22" s="256"/>
      <c r="N22" s="256">
        <v>0</v>
      </c>
      <c r="O22" s="256">
        <v>0</v>
      </c>
      <c r="P22" s="256">
        <v>1367652.1469999999</v>
      </c>
      <c r="Q22" s="256">
        <v>1699621.544</v>
      </c>
      <c r="R22" s="262">
        <v>80.46804018389166</v>
      </c>
    </row>
    <row r="23" spans="2:18" ht="12.75">
      <c r="B23" s="300" t="s">
        <v>14</v>
      </c>
      <c r="C23" s="301"/>
      <c r="D23" s="257">
        <v>398382.184</v>
      </c>
      <c r="E23" s="257">
        <v>366153.179</v>
      </c>
      <c r="F23" s="257">
        <v>209707.003</v>
      </c>
      <c r="G23" s="257">
        <v>169808.487</v>
      </c>
      <c r="H23" s="257">
        <v>314958.869</v>
      </c>
      <c r="I23" s="257">
        <v>254259.032</v>
      </c>
      <c r="J23" s="257">
        <v>377597.911</v>
      </c>
      <c r="K23" s="257">
        <v>341204.758</v>
      </c>
      <c r="L23" s="257">
        <v>175059.891</v>
      </c>
      <c r="M23" s="257">
        <v>294341.622</v>
      </c>
      <c r="N23" s="257">
        <v>0</v>
      </c>
      <c r="O23" s="257">
        <v>0</v>
      </c>
      <c r="P23" s="257">
        <v>2901472.936</v>
      </c>
      <c r="Q23" s="257">
        <v>3428665.06914</v>
      </c>
      <c r="R23" s="263">
        <v>84.62398273062486</v>
      </c>
    </row>
    <row r="24" spans="2:18" ht="12.75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  <row r="25" ht="409.5" customHeight="1" hidden="1"/>
  </sheetData>
  <sheetProtection/>
  <mergeCells count="6">
    <mergeCell ref="B2:R2"/>
    <mergeCell ref="B10:C10"/>
    <mergeCell ref="B13:R13"/>
    <mergeCell ref="B14:R14"/>
    <mergeCell ref="B15:R15"/>
    <mergeCell ref="B23:C23"/>
  </mergeCells>
  <printOptions/>
  <pageMargins left="0" right="0" top="0" bottom="0" header="0" footer="0"/>
  <pageSetup horizontalDpi="600" verticalDpi="600" orientation="landscape" paperSize="9" scale="96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303" t="s">
        <v>152</v>
      </c>
      <c r="B1" s="303"/>
      <c r="C1" s="303"/>
      <c r="D1" s="303"/>
      <c r="E1" s="303"/>
      <c r="F1" s="11"/>
      <c r="O1" s="20"/>
      <c r="P1" s="20"/>
    </row>
    <row r="2" spans="1:16" ht="17.25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110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">
      <c r="A6" s="1"/>
      <c r="B6" s="1"/>
    </row>
    <row r="7" spans="1:6" ht="15.7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7" customHeight="1">
      <c r="A9" s="248" t="s">
        <v>116</v>
      </c>
      <c r="B9" s="41">
        <v>6331000</v>
      </c>
      <c r="C9" s="268">
        <v>6382000</v>
      </c>
      <c r="D9" s="281">
        <v>6382000</v>
      </c>
      <c r="E9" s="130">
        <f>D9/C9*100</f>
        <v>100</v>
      </c>
    </row>
    <row r="10" spans="1:5" ht="27" customHeight="1">
      <c r="A10" s="248" t="s">
        <v>117</v>
      </c>
      <c r="B10" s="41">
        <v>191000</v>
      </c>
      <c r="C10" s="268">
        <v>234000</v>
      </c>
      <c r="D10" s="281">
        <v>234000</v>
      </c>
      <c r="E10" s="130">
        <f>D10/C10*100</f>
        <v>100</v>
      </c>
    </row>
    <row r="11" spans="1:5" ht="27" customHeight="1">
      <c r="A11" s="248" t="s">
        <v>24</v>
      </c>
      <c r="B11" s="41">
        <v>342000</v>
      </c>
      <c r="C11" s="268">
        <v>342000</v>
      </c>
      <c r="D11" s="281">
        <v>342000</v>
      </c>
      <c r="E11" s="130">
        <f>D11/C11*100</f>
        <v>100</v>
      </c>
    </row>
    <row r="12" spans="1:5" ht="27" customHeight="1">
      <c r="A12" s="249" t="s">
        <v>111</v>
      </c>
      <c r="B12" s="159">
        <v>0</v>
      </c>
      <c r="C12" s="282">
        <v>0</v>
      </c>
      <c r="D12" s="283">
        <v>28737</v>
      </c>
      <c r="E12" s="225" t="s">
        <v>19</v>
      </c>
    </row>
    <row r="13" spans="1:5" ht="26.25" customHeight="1" thickBot="1">
      <c r="A13" s="237" t="s">
        <v>21</v>
      </c>
      <c r="B13" s="238">
        <f>SUM(B9:B12)</f>
        <v>6864000</v>
      </c>
      <c r="C13" s="238">
        <f>SUM(C9:C12)</f>
        <v>6958000</v>
      </c>
      <c r="D13" s="239">
        <f>SUM(D9:D12)</f>
        <v>6986737</v>
      </c>
      <c r="E13" s="240">
        <f>D13/C13*100</f>
        <v>100.41300661109514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">
      <c r="A16" s="19" t="s">
        <v>26</v>
      </c>
      <c r="B16" s="13"/>
      <c r="C16" s="13"/>
      <c r="D16" s="51">
        <f>SUM(D4+D13)</f>
        <v>11228209.780000001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6" t="s">
        <v>92</v>
      </c>
      <c r="C20" s="187" t="s">
        <v>93</v>
      </c>
      <c r="D20" s="189" t="s">
        <v>87</v>
      </c>
      <c r="E20" s="129" t="s">
        <v>34</v>
      </c>
    </row>
    <row r="21" spans="1:16" ht="27" customHeight="1">
      <c r="A21" s="241" t="s">
        <v>17</v>
      </c>
      <c r="B21" s="41">
        <v>1591000</v>
      </c>
      <c r="C21" s="268">
        <v>1591000</v>
      </c>
      <c r="D21" s="281">
        <v>1302600</v>
      </c>
      <c r="E21" s="195">
        <f aca="true" t="shared" si="0" ref="E21:E26">D21/C21*100</f>
        <v>81.8730358265242</v>
      </c>
      <c r="F21" s="6"/>
      <c r="O21" s="5"/>
      <c r="P21" s="6"/>
    </row>
    <row r="22" spans="1:16" ht="27" customHeight="1">
      <c r="A22" s="241" t="s">
        <v>18</v>
      </c>
      <c r="B22" s="41">
        <v>2007000</v>
      </c>
      <c r="C22" s="268">
        <v>2007000</v>
      </c>
      <c r="D22" s="281">
        <v>1440000</v>
      </c>
      <c r="E22" s="195">
        <f t="shared" si="0"/>
        <v>71.74887892376681</v>
      </c>
      <c r="F22" s="18"/>
      <c r="N22" s="12"/>
      <c r="O22" s="12"/>
      <c r="P22" s="18"/>
    </row>
    <row r="23" spans="1:16" ht="39" customHeight="1">
      <c r="A23" s="241" t="s">
        <v>121</v>
      </c>
      <c r="B23" s="41">
        <v>106000</v>
      </c>
      <c r="C23" s="268">
        <v>106000</v>
      </c>
      <c r="D23" s="281">
        <v>93000</v>
      </c>
      <c r="E23" s="195">
        <f t="shared" si="0"/>
        <v>87.73584905660378</v>
      </c>
      <c r="F23" s="18"/>
      <c r="P23" s="18"/>
    </row>
    <row r="24" spans="1:16" ht="27" customHeight="1">
      <c r="A24" s="241" t="s">
        <v>118</v>
      </c>
      <c r="B24" s="41">
        <v>0</v>
      </c>
      <c r="C24" s="268">
        <v>4335473</v>
      </c>
      <c r="D24" s="281">
        <v>1998814.87</v>
      </c>
      <c r="E24" s="195">
        <f t="shared" si="0"/>
        <v>46.10373239551947</v>
      </c>
      <c r="F24" s="18"/>
      <c r="O24" s="12"/>
      <c r="P24" s="18"/>
    </row>
    <row r="25" spans="1:16" ht="27" customHeight="1">
      <c r="A25" s="242" t="s">
        <v>100</v>
      </c>
      <c r="B25" s="159">
        <v>3160000</v>
      </c>
      <c r="C25" s="282">
        <v>3160000</v>
      </c>
      <c r="D25" s="281">
        <v>456128.6</v>
      </c>
      <c r="E25" s="195">
        <f t="shared" si="0"/>
        <v>14.434449367088606</v>
      </c>
      <c r="F25" s="18"/>
      <c r="O25" s="12"/>
      <c r="P25" s="18"/>
    </row>
    <row r="26" spans="1:16" ht="26.25" customHeight="1" thickBot="1">
      <c r="A26" s="237" t="s">
        <v>22</v>
      </c>
      <c r="B26" s="238">
        <f>SUM(B21:B25)</f>
        <v>6864000</v>
      </c>
      <c r="C26" s="238">
        <f>SUM(C21:C25)</f>
        <v>11199473</v>
      </c>
      <c r="D26" s="239">
        <f>SUM(D21:D25)</f>
        <v>5290543.47</v>
      </c>
      <c r="E26" s="243">
        <f t="shared" si="0"/>
        <v>47.2392180417775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5">
      <c r="A30" s="1" t="s">
        <v>156</v>
      </c>
      <c r="B30" s="1"/>
      <c r="D30" s="51">
        <f>SUM(D16-D26)</f>
        <v>5937666.310000001</v>
      </c>
      <c r="E30" s="1" t="s">
        <v>91</v>
      </c>
    </row>
    <row r="31" spans="4:7" ht="15" customHeight="1">
      <c r="D31" s="13"/>
      <c r="F31" s="48"/>
      <c r="G31" s="48"/>
    </row>
    <row r="32" spans="1:4" ht="17.25">
      <c r="A32" s="27"/>
      <c r="D32" s="45"/>
    </row>
    <row r="33" spans="1:4" ht="17.25">
      <c r="A33" s="27"/>
      <c r="D33" s="45"/>
    </row>
    <row r="34" ht="17.25">
      <c r="A34" s="29"/>
    </row>
    <row r="35" ht="17.25">
      <c r="A35" s="29"/>
    </row>
    <row r="36" ht="12" customHeight="1">
      <c r="A36" s="31"/>
    </row>
    <row r="37" ht="17.25">
      <c r="A37" s="29"/>
    </row>
    <row r="38" ht="12" customHeight="1">
      <c r="A38" s="29"/>
    </row>
    <row r="39" ht="17.25">
      <c r="A39" s="29"/>
    </row>
    <row r="40" ht="18">
      <c r="A40" s="33"/>
    </row>
    <row r="41" ht="18">
      <c r="A41" s="33"/>
    </row>
    <row r="42" ht="18">
      <c r="A42" s="33"/>
    </row>
    <row r="43" ht="17.25">
      <c r="A43" s="29"/>
    </row>
    <row r="44" ht="17.25">
      <c r="A44" s="29"/>
    </row>
    <row r="45" ht="15">
      <c r="A45" s="32"/>
    </row>
    <row r="46" ht="18">
      <c r="A46" s="30"/>
    </row>
    <row r="47" ht="18">
      <c r="A47" s="30"/>
    </row>
    <row r="48" ht="18">
      <c r="A48" s="30"/>
    </row>
    <row r="49" ht="17.25">
      <c r="A49" s="28"/>
    </row>
    <row r="50" ht="18">
      <c r="A50" s="30"/>
    </row>
    <row r="51" ht="18">
      <c r="A51" s="30"/>
    </row>
    <row r="52" ht="18">
      <c r="A52" s="30"/>
    </row>
    <row r="53" ht="15">
      <c r="A53" s="31"/>
    </row>
    <row r="54" ht="18">
      <c r="A54" s="30"/>
    </row>
    <row r="55" ht="15">
      <c r="A55" s="32"/>
    </row>
    <row r="56" ht="17.25">
      <c r="A56" s="28"/>
    </row>
    <row r="57" ht="15">
      <c r="A57" s="31"/>
    </row>
    <row r="58" ht="15">
      <c r="A58" s="32"/>
    </row>
    <row r="59" ht="15">
      <c r="A59" s="32"/>
    </row>
    <row r="60" ht="18">
      <c r="A60" s="30"/>
    </row>
    <row r="61" spans="1:2" ht="18">
      <c r="A61" s="30"/>
      <c r="B61" s="28"/>
    </row>
    <row r="62" ht="18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4" customFormat="1" ht="17.25" customHeight="1">
      <c r="A1" s="303" t="s">
        <v>153</v>
      </c>
      <c r="B1" s="303"/>
      <c r="C1" s="303"/>
      <c r="D1" s="303"/>
      <c r="E1" s="303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110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">
      <c r="A6" s="19"/>
      <c r="B6" s="54"/>
    </row>
    <row r="7" spans="1:5" ht="15.75" thickBot="1">
      <c r="A7" s="19" t="s">
        <v>69</v>
      </c>
      <c r="B7" s="19"/>
      <c r="E7" s="57" t="s">
        <v>85</v>
      </c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6.25" customHeight="1">
      <c r="A9" s="279" t="s">
        <v>145</v>
      </c>
      <c r="B9" s="159">
        <v>0</v>
      </c>
      <c r="C9" s="283">
        <v>0</v>
      </c>
      <c r="D9" s="268">
        <v>42000000</v>
      </c>
      <c r="E9" s="132" t="s">
        <v>19</v>
      </c>
    </row>
    <row r="10" spans="1:5" ht="30.75" customHeight="1">
      <c r="A10" s="247" t="s">
        <v>109</v>
      </c>
      <c r="B10" s="159">
        <v>0</v>
      </c>
      <c r="C10" s="283">
        <v>0</v>
      </c>
      <c r="D10" s="284">
        <v>308.64</v>
      </c>
      <c r="E10" s="132" t="s">
        <v>19</v>
      </c>
    </row>
    <row r="11" spans="1:5" ht="26.25" customHeight="1" thickBot="1">
      <c r="A11" s="237" t="s">
        <v>21</v>
      </c>
      <c r="B11" s="238">
        <v>0</v>
      </c>
      <c r="C11" s="239">
        <f>SUM(C10:C10)</f>
        <v>0</v>
      </c>
      <c r="D11" s="239">
        <f>D9+D10</f>
        <v>42000308.64</v>
      </c>
      <c r="E11" s="244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2">
        <f>D4+D11</f>
        <v>88939161.16</v>
      </c>
      <c r="E14" s="17" t="s">
        <v>91</v>
      </c>
    </row>
    <row r="15" spans="4:5" ht="18" customHeight="1">
      <c r="D15" s="13"/>
      <c r="E15" s="13"/>
    </row>
    <row r="16" spans="1:10" ht="18" customHeight="1">
      <c r="A16" s="278"/>
      <c r="J16" t="s">
        <v>94</v>
      </c>
    </row>
    <row r="17" spans="1:5" ht="15.75" thickBot="1">
      <c r="A17" s="1" t="s">
        <v>68</v>
      </c>
      <c r="B17" s="1"/>
      <c r="E17" s="57" t="s">
        <v>85</v>
      </c>
    </row>
    <row r="18" spans="1:5" ht="26.25" customHeight="1">
      <c r="A18" s="131"/>
      <c r="B18" s="186" t="s">
        <v>92</v>
      </c>
      <c r="C18" s="187" t="s">
        <v>93</v>
      </c>
      <c r="D18" s="189" t="s">
        <v>87</v>
      </c>
      <c r="E18" s="129" t="s">
        <v>34</v>
      </c>
    </row>
    <row r="19" spans="1:5" ht="30.75" customHeight="1">
      <c r="A19" s="248" t="s">
        <v>23</v>
      </c>
      <c r="B19" s="41">
        <v>0</v>
      </c>
      <c r="C19" s="268">
        <v>88938853</v>
      </c>
      <c r="D19" s="281">
        <v>24570163</v>
      </c>
      <c r="E19" s="130">
        <f>D19/C19*100</f>
        <v>27.625904957420577</v>
      </c>
    </row>
    <row r="20" spans="1:5" ht="26.25" customHeight="1" thickBot="1">
      <c r="A20" s="237" t="s">
        <v>22</v>
      </c>
      <c r="B20" s="238">
        <f>SUM(B19:B19)</f>
        <v>0</v>
      </c>
      <c r="C20" s="214">
        <f>SUM(C19)</f>
        <v>88938853</v>
      </c>
      <c r="D20" s="215">
        <f>D19</f>
        <v>24570163</v>
      </c>
      <c r="E20" s="243">
        <f>D20/C20*100</f>
        <v>27.625904957420577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1"/>
      <c r="E23" s="13"/>
    </row>
    <row r="24" spans="1:5" ht="15">
      <c r="A24" s="52" t="s">
        <v>155</v>
      </c>
      <c r="D24" s="202">
        <f>D14-D20</f>
        <v>64368998.16</v>
      </c>
      <c r="E24" s="134" t="s">
        <v>91</v>
      </c>
    </row>
    <row r="25" spans="4:5" ht="12.75">
      <c r="D25" s="21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1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A22" sqref="A22:B22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4" customFormat="1" ht="17.25">
      <c r="A1" s="297" t="s">
        <v>154</v>
      </c>
      <c r="B1" s="297"/>
      <c r="C1" s="297"/>
      <c r="D1" s="297"/>
      <c r="E1" s="297"/>
      <c r="F1" s="297"/>
      <c r="I1" s="185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13" t="s">
        <v>110</v>
      </c>
      <c r="B4" s="313"/>
      <c r="E4" s="202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">
      <c r="A7" s="1" t="s">
        <v>97</v>
      </c>
      <c r="C7" s="1"/>
      <c r="F7" s="57" t="s">
        <v>85</v>
      </c>
      <c r="G7" s="142"/>
    </row>
    <row r="8" spans="1:8" ht="26.25" customHeight="1">
      <c r="A8" s="308"/>
      <c r="B8" s="309"/>
      <c r="C8" s="190" t="s">
        <v>92</v>
      </c>
      <c r="D8" s="190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14" t="s">
        <v>103</v>
      </c>
      <c r="B9" s="315"/>
      <c r="C9" s="47">
        <v>0</v>
      </c>
      <c r="D9" s="47">
        <v>0</v>
      </c>
      <c r="E9" s="285">
        <v>229505914.19</v>
      </c>
      <c r="F9" s="35" t="s">
        <v>19</v>
      </c>
      <c r="G9" s="143"/>
      <c r="H9" s="144"/>
    </row>
    <row r="10" spans="1:8" ht="93" customHeight="1">
      <c r="A10" s="304" t="s">
        <v>146</v>
      </c>
      <c r="B10" s="305"/>
      <c r="C10" s="47">
        <v>0</v>
      </c>
      <c r="D10" s="47">
        <v>0</v>
      </c>
      <c r="E10" s="285">
        <v>23455987</v>
      </c>
      <c r="F10" s="35" t="s">
        <v>19</v>
      </c>
      <c r="G10" s="143"/>
      <c r="H10" s="144"/>
    </row>
    <row r="11" spans="1:8" ht="26.25" customHeight="1">
      <c r="A11" s="304" t="s">
        <v>137</v>
      </c>
      <c r="B11" s="305"/>
      <c r="C11" s="47">
        <v>0</v>
      </c>
      <c r="D11" s="47">
        <v>0</v>
      </c>
      <c r="E11" s="285">
        <v>100481249.74</v>
      </c>
      <c r="F11" s="35" t="s">
        <v>19</v>
      </c>
      <c r="G11" s="143"/>
      <c r="H11" s="144"/>
    </row>
    <row r="12" spans="1:8" ht="27" customHeight="1">
      <c r="A12" s="316" t="s">
        <v>89</v>
      </c>
      <c r="B12" s="317"/>
      <c r="C12" s="47">
        <v>0</v>
      </c>
      <c r="D12" s="47">
        <v>0</v>
      </c>
      <c r="E12" s="285">
        <v>112381.78</v>
      </c>
      <c r="F12" s="35" t="s">
        <v>19</v>
      </c>
      <c r="G12" s="143"/>
      <c r="H12" s="133"/>
    </row>
    <row r="13" spans="1:8" ht="26.25" customHeight="1">
      <c r="A13" s="308" t="s">
        <v>21</v>
      </c>
      <c r="B13" s="309"/>
      <c r="C13" s="245">
        <f>SUM(C9:C12)</f>
        <v>0</v>
      </c>
      <c r="D13" s="245">
        <f>SUM(D9:D12)</f>
        <v>0</v>
      </c>
      <c r="E13" s="246">
        <f>SUM(E9:E12)</f>
        <v>353555532.71</v>
      </c>
      <c r="F13" s="22" t="s">
        <v>19</v>
      </c>
      <c r="G13" s="143"/>
      <c r="H13" s="13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7" ht="12.75" customHeight="1">
      <c r="A15" s="136"/>
      <c r="B15" s="46"/>
      <c r="C15" s="10"/>
      <c r="D15" s="10"/>
      <c r="E15" s="10"/>
      <c r="F15" s="137"/>
      <c r="G15" s="24"/>
    </row>
    <row r="16" spans="1:10" ht="12.75" customHeight="1">
      <c r="A16" s="13"/>
      <c r="B16" s="5"/>
      <c r="C16" s="10"/>
      <c r="D16" s="10"/>
      <c r="E16" s="10"/>
      <c r="F16" s="23"/>
      <c r="G16" s="13"/>
      <c r="J16" t="s">
        <v>94</v>
      </c>
    </row>
    <row r="17" spans="1:9" ht="15.75" customHeight="1">
      <c r="A17" s="19" t="s">
        <v>25</v>
      </c>
      <c r="B17" s="19"/>
      <c r="C17" s="10"/>
      <c r="D17" s="10"/>
      <c r="E17" s="202">
        <f>E4+E13</f>
        <v>455507560.02</v>
      </c>
      <c r="F17" s="191" t="s">
        <v>91</v>
      </c>
      <c r="G17" s="13"/>
      <c r="I17" s="204"/>
    </row>
    <row r="18" spans="1:9" ht="12.75" customHeight="1">
      <c r="A18" s="19"/>
      <c r="B18" s="19"/>
      <c r="C18" s="10"/>
      <c r="D18" s="10"/>
      <c r="E18" s="133"/>
      <c r="F18" s="17"/>
      <c r="G18" s="13"/>
      <c r="I18" s="204"/>
    </row>
    <row r="19" spans="1:6" ht="13.5" customHeight="1">
      <c r="A19" s="13"/>
      <c r="B19" s="13"/>
      <c r="C19" s="13"/>
      <c r="D19" s="13"/>
      <c r="E19" s="133"/>
      <c r="F19" s="17"/>
    </row>
    <row r="20" spans="1:6" ht="15">
      <c r="A20" s="1" t="s">
        <v>104</v>
      </c>
      <c r="F20" s="57" t="s">
        <v>85</v>
      </c>
    </row>
    <row r="21" spans="1:9" ht="26.25" customHeight="1">
      <c r="A21" s="308"/>
      <c r="B21" s="309"/>
      <c r="C21" s="190" t="s">
        <v>92</v>
      </c>
      <c r="D21" s="190" t="s">
        <v>93</v>
      </c>
      <c r="E21" s="3" t="s">
        <v>87</v>
      </c>
      <c r="F21" s="15" t="s">
        <v>34</v>
      </c>
      <c r="G21" s="308"/>
      <c r="H21" s="309"/>
      <c r="I21" s="190"/>
    </row>
    <row r="22" spans="1:9" ht="29.25" customHeight="1">
      <c r="A22" s="312" t="s">
        <v>105</v>
      </c>
      <c r="B22" s="305"/>
      <c r="C22" s="234">
        <v>0</v>
      </c>
      <c r="D22" s="235">
        <v>0</v>
      </c>
      <c r="E22" s="286">
        <v>146844750.03</v>
      </c>
      <c r="F22" s="236" t="s">
        <v>19</v>
      </c>
      <c r="G22" s="230"/>
      <c r="H22" s="231"/>
      <c r="I22" s="190"/>
    </row>
    <row r="23" spans="1:9" ht="51" customHeight="1">
      <c r="A23" s="312" t="s">
        <v>157</v>
      </c>
      <c r="B23" s="305"/>
      <c r="C23" s="232">
        <v>0</v>
      </c>
      <c r="D23" s="233">
        <v>0</v>
      </c>
      <c r="E23" s="286">
        <v>6051674.53</v>
      </c>
      <c r="F23" s="35" t="s">
        <v>19</v>
      </c>
      <c r="G23" s="224"/>
      <c r="H23" s="224"/>
      <c r="I23" s="224"/>
    </row>
    <row r="24" spans="1:256" ht="26.25" customHeight="1">
      <c r="A24" s="308" t="s">
        <v>22</v>
      </c>
      <c r="B24" s="309"/>
      <c r="C24" s="245">
        <v>0</v>
      </c>
      <c r="D24" s="245">
        <v>0</v>
      </c>
      <c r="E24" s="246">
        <f>SUM(E22:E23)</f>
        <v>152896424.56</v>
      </c>
      <c r="F24" s="22" t="s">
        <v>19</v>
      </c>
      <c r="G24" s="306"/>
      <c r="H24" s="307"/>
      <c r="I24" s="4"/>
      <c r="P24" s="10"/>
      <c r="Q24" s="229"/>
      <c r="R24" s="137"/>
      <c r="S24" s="310"/>
      <c r="T24" s="310"/>
      <c r="U24" s="10"/>
      <c r="V24" s="10"/>
      <c r="W24" s="229"/>
      <c r="X24" s="137"/>
      <c r="Y24" s="310"/>
      <c r="Z24" s="310"/>
      <c r="AA24" s="10"/>
      <c r="AB24" s="10"/>
      <c r="AC24" s="229"/>
      <c r="AD24" s="137"/>
      <c r="AE24" s="310"/>
      <c r="AF24" s="310"/>
      <c r="AG24" s="10"/>
      <c r="AH24" s="10"/>
      <c r="AI24" s="229"/>
      <c r="AJ24" s="137"/>
      <c r="AK24" s="310"/>
      <c r="AL24" s="310"/>
      <c r="AM24" s="10"/>
      <c r="AN24" s="10"/>
      <c r="AO24" s="229"/>
      <c r="AP24" s="137"/>
      <c r="AQ24" s="311"/>
      <c r="AR24" s="307"/>
      <c r="AS24" s="4"/>
      <c r="AT24" s="4"/>
      <c r="AU24" s="203"/>
      <c r="AV24" s="145"/>
      <c r="AW24" s="306"/>
      <c r="AX24" s="307"/>
      <c r="AY24" s="4"/>
      <c r="AZ24" s="4"/>
      <c r="BA24" s="203"/>
      <c r="BB24" s="145"/>
      <c r="BC24" s="306"/>
      <c r="BD24" s="307"/>
      <c r="BE24" s="4"/>
      <c r="BF24" s="4"/>
      <c r="BG24" s="203"/>
      <c r="BH24" s="145"/>
      <c r="BI24" s="306"/>
      <c r="BJ24" s="307"/>
      <c r="BK24" s="4"/>
      <c r="BL24" s="4"/>
      <c r="BM24" s="203"/>
      <c r="BN24" s="145"/>
      <c r="BO24" s="306"/>
      <c r="BP24" s="307"/>
      <c r="BQ24" s="4"/>
      <c r="BR24" s="4"/>
      <c r="BS24" s="203"/>
      <c r="BT24" s="145"/>
      <c r="BU24" s="306"/>
      <c r="BV24" s="307"/>
      <c r="BW24" s="4"/>
      <c r="BX24" s="4"/>
      <c r="BY24" s="203"/>
      <c r="BZ24" s="145"/>
      <c r="CA24" s="306"/>
      <c r="CB24" s="307"/>
      <c r="CC24" s="4"/>
      <c r="CD24" s="4"/>
      <c r="CE24" s="203"/>
      <c r="CF24" s="145"/>
      <c r="CG24" s="306"/>
      <c r="CH24" s="307"/>
      <c r="CI24" s="4"/>
      <c r="CJ24" s="4"/>
      <c r="CK24" s="203"/>
      <c r="CL24" s="145"/>
      <c r="CM24" s="306"/>
      <c r="CN24" s="307"/>
      <c r="CO24" s="4"/>
      <c r="CP24" s="4"/>
      <c r="CQ24" s="203"/>
      <c r="CR24" s="145"/>
      <c r="CS24" s="306"/>
      <c r="CT24" s="307"/>
      <c r="CU24" s="4"/>
      <c r="CV24" s="4"/>
      <c r="CW24" s="203"/>
      <c r="CX24" s="145"/>
      <c r="CY24" s="306"/>
      <c r="CZ24" s="307"/>
      <c r="DA24" s="4"/>
      <c r="DB24" s="4"/>
      <c r="DC24" s="203"/>
      <c r="DD24" s="145"/>
      <c r="DE24" s="306"/>
      <c r="DF24" s="307"/>
      <c r="DG24" s="4"/>
      <c r="DH24" s="4"/>
      <c r="DI24" s="203"/>
      <c r="DJ24" s="145"/>
      <c r="DK24" s="306"/>
      <c r="DL24" s="307"/>
      <c r="DM24" s="4"/>
      <c r="DN24" s="4"/>
      <c r="DO24" s="203"/>
      <c r="DP24" s="145"/>
      <c r="DQ24" s="306"/>
      <c r="DR24" s="307"/>
      <c r="DS24" s="4"/>
      <c r="DT24" s="4"/>
      <c r="DU24" s="203"/>
      <c r="DV24" s="145"/>
      <c r="DW24" s="306"/>
      <c r="DX24" s="307"/>
      <c r="DY24" s="4"/>
      <c r="DZ24" s="4"/>
      <c r="EA24" s="203"/>
      <c r="EB24" s="145"/>
      <c r="EC24" s="306"/>
      <c r="ED24" s="307"/>
      <c r="EE24" s="4"/>
      <c r="EF24" s="4"/>
      <c r="EG24" s="203"/>
      <c r="EH24" s="145"/>
      <c r="EI24" s="306"/>
      <c r="EJ24" s="307"/>
      <c r="EK24" s="4"/>
      <c r="EL24" s="4"/>
      <c r="EM24" s="203"/>
      <c r="EN24" s="145"/>
      <c r="EO24" s="306"/>
      <c r="EP24" s="307"/>
      <c r="EQ24" s="4"/>
      <c r="ER24" s="4"/>
      <c r="ES24" s="203"/>
      <c r="ET24" s="145"/>
      <c r="EU24" s="306"/>
      <c r="EV24" s="307"/>
      <c r="EW24" s="4"/>
      <c r="EX24" s="4"/>
      <c r="EY24" s="203"/>
      <c r="EZ24" s="145"/>
      <c r="FA24" s="306"/>
      <c r="FB24" s="307"/>
      <c r="FC24" s="4"/>
      <c r="FD24" s="4"/>
      <c r="FE24" s="203"/>
      <c r="FF24" s="145"/>
      <c r="FG24" s="306"/>
      <c r="FH24" s="307"/>
      <c r="FI24" s="4"/>
      <c r="FJ24" s="4"/>
      <c r="FK24" s="203"/>
      <c r="FL24" s="145"/>
      <c r="FM24" s="306"/>
      <c r="FN24" s="307"/>
      <c r="FO24" s="4"/>
      <c r="FP24" s="4"/>
      <c r="FQ24" s="203"/>
      <c r="FR24" s="145"/>
      <c r="FS24" s="306"/>
      <c r="FT24" s="307"/>
      <c r="FU24" s="4"/>
      <c r="FV24" s="4"/>
      <c r="FW24" s="203"/>
      <c r="FX24" s="145"/>
      <c r="FY24" s="306"/>
      <c r="FZ24" s="307"/>
      <c r="GA24" s="4"/>
      <c r="GB24" s="4"/>
      <c r="GC24" s="203"/>
      <c r="GD24" s="145"/>
      <c r="GE24" s="306"/>
      <c r="GF24" s="307"/>
      <c r="GG24" s="4"/>
      <c r="GH24" s="4"/>
      <c r="GI24" s="203"/>
      <c r="GJ24" s="145"/>
      <c r="GK24" s="306"/>
      <c r="GL24" s="307"/>
      <c r="GM24" s="4"/>
      <c r="GN24" s="4"/>
      <c r="GO24" s="203"/>
      <c r="GP24" s="145"/>
      <c r="GQ24" s="306"/>
      <c r="GR24" s="307"/>
      <c r="GS24" s="4"/>
      <c r="GT24" s="4"/>
      <c r="GU24" s="203"/>
      <c r="GV24" s="145"/>
      <c r="GW24" s="306"/>
      <c r="GX24" s="307"/>
      <c r="GY24" s="4"/>
      <c r="GZ24" s="4"/>
      <c r="HA24" s="203"/>
      <c r="HB24" s="145"/>
      <c r="HC24" s="306"/>
      <c r="HD24" s="307"/>
      <c r="HE24" s="4"/>
      <c r="HF24" s="4"/>
      <c r="HG24" s="203"/>
      <c r="HH24" s="145"/>
      <c r="HI24" s="306"/>
      <c r="HJ24" s="307"/>
      <c r="HK24" s="4"/>
      <c r="HL24" s="4"/>
      <c r="HM24" s="203"/>
      <c r="HN24" s="145"/>
      <c r="HO24" s="306"/>
      <c r="HP24" s="307"/>
      <c r="HQ24" s="4"/>
      <c r="HR24" s="4"/>
      <c r="HS24" s="203"/>
      <c r="HT24" s="145"/>
      <c r="HU24" s="306"/>
      <c r="HV24" s="307"/>
      <c r="HW24" s="4"/>
      <c r="HX24" s="4"/>
      <c r="HY24" s="203"/>
      <c r="HZ24" s="145"/>
      <c r="IA24" s="306"/>
      <c r="IB24" s="307"/>
      <c r="IC24" s="4"/>
      <c r="ID24" s="4"/>
      <c r="IE24" s="203"/>
      <c r="IF24" s="145"/>
      <c r="IG24" s="306"/>
      <c r="IH24" s="307"/>
      <c r="II24" s="4"/>
      <c r="IJ24" s="4"/>
      <c r="IK24" s="203"/>
      <c r="IL24" s="145"/>
      <c r="IM24" s="306"/>
      <c r="IN24" s="307"/>
      <c r="IO24" s="4"/>
      <c r="IP24" s="4"/>
      <c r="IQ24" s="203"/>
      <c r="IR24" s="145"/>
      <c r="IS24" s="306"/>
      <c r="IT24" s="307"/>
      <c r="IU24" s="4"/>
      <c r="IV24" s="4"/>
    </row>
    <row r="27" spans="1:6" ht="15">
      <c r="A27" s="19" t="s">
        <v>155</v>
      </c>
      <c r="B27" s="19"/>
      <c r="C27" s="10"/>
      <c r="D27" s="16"/>
      <c r="E27" s="202">
        <f>E17-E24</f>
        <v>302611135.46</v>
      </c>
      <c r="F27" s="191" t="s">
        <v>91</v>
      </c>
    </row>
  </sheetData>
  <sheetProtection/>
  <mergeCells count="54">
    <mergeCell ref="A21:B21"/>
    <mergeCell ref="A23:B23"/>
    <mergeCell ref="A1:F1"/>
    <mergeCell ref="A4:B4"/>
    <mergeCell ref="A8:B8"/>
    <mergeCell ref="A13:B13"/>
    <mergeCell ref="A9:B9"/>
    <mergeCell ref="A12:B12"/>
    <mergeCell ref="A10:B10"/>
    <mergeCell ref="A22:B22"/>
    <mergeCell ref="CG24:CH24"/>
    <mergeCell ref="CM24:CN24"/>
    <mergeCell ref="CS24:CT24"/>
    <mergeCell ref="CY24:CZ24"/>
    <mergeCell ref="DE24:DF24"/>
    <mergeCell ref="BC24:BD24"/>
    <mergeCell ref="BI24:BJ24"/>
    <mergeCell ref="BO24:BP24"/>
    <mergeCell ref="BU24:BV24"/>
    <mergeCell ref="CA24:CB24"/>
    <mergeCell ref="Y24:Z24"/>
    <mergeCell ref="AE24:AF24"/>
    <mergeCell ref="AK24:AL24"/>
    <mergeCell ref="AQ24:AR24"/>
    <mergeCell ref="AW24:AX24"/>
    <mergeCell ref="A24:B24"/>
    <mergeCell ref="G24:H24"/>
    <mergeCell ref="S24:T24"/>
    <mergeCell ref="GW24:GX24"/>
    <mergeCell ref="HC24:HD24"/>
    <mergeCell ref="HI24:HJ24"/>
    <mergeCell ref="HO24:HP24"/>
    <mergeCell ref="HU24:HV24"/>
    <mergeCell ref="FS24:FT24"/>
    <mergeCell ref="FY24:FZ24"/>
    <mergeCell ref="GE24:GF24"/>
    <mergeCell ref="GK24:GL24"/>
    <mergeCell ref="GQ24:GR24"/>
    <mergeCell ref="FM24:FN24"/>
    <mergeCell ref="DK24:DL24"/>
    <mergeCell ref="DQ24:DR24"/>
    <mergeCell ref="DW24:DX24"/>
    <mergeCell ref="EC24:ED24"/>
    <mergeCell ref="EI24:EJ24"/>
    <mergeCell ref="A11:B11"/>
    <mergeCell ref="IA24:IB24"/>
    <mergeCell ref="IG24:IH24"/>
    <mergeCell ref="IM24:IN24"/>
    <mergeCell ref="IS24:IT24"/>
    <mergeCell ref="G21:H21"/>
    <mergeCell ref="EO24:EP24"/>
    <mergeCell ref="EU24:EV24"/>
    <mergeCell ref="FA24:FB24"/>
    <mergeCell ref="FG24:FH24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2013-11-27T11:44:45Z</cp:lastPrinted>
  <dcterms:created xsi:type="dcterms:W3CDTF">1997-01-24T11:07:25Z</dcterms:created>
  <dcterms:modified xsi:type="dcterms:W3CDTF">2013-11-27T11:44:50Z</dcterms:modified>
  <cp:category/>
  <cp:version/>
  <cp:contentType/>
  <cp:contentStatus/>
</cp:coreProperties>
</file>