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6" activeTab="9"/>
  </bookViews>
  <sheets>
    <sheet name="rozklad zaměstnanců" sheetId="1" r:id="rId1"/>
    <sheet name="rozklad složek mezd" sheetId="2" r:id="rId2"/>
    <sheet name="počty zaměstnanců a průměry" sheetId="3" r:id="rId3"/>
    <sheet name="rozklad mezd " sheetId="4" r:id="rId4"/>
    <sheet name="rozklad mezd  lékaři" sheetId="5" r:id="rId5"/>
    <sheet name="rozklad OON" sheetId="6" r:id="rId6"/>
    <sheet name="skutečnost k 30. 6. 2005" sheetId="7" r:id="rId7"/>
    <sheet name="skutečnost  k 30. 9. 2005" sheetId="8" r:id="rId8"/>
    <sheet name="Stanoviště" sheetId="9" r:id="rId9"/>
    <sheet name="zasahova" sheetId="10" r:id="rId10"/>
  </sheets>
  <definedNames>
    <definedName name="_xlnm._FilterDatabase" localSheetId="9" hidden="1">'zasahova'!$A$3:$H$51</definedName>
    <definedName name="_xlnm.Print_Titles" localSheetId="6">'skutečnost k 30. 6. 2005'!$1:$10</definedName>
  </definedNames>
  <calcPr fullCalcOnLoad="1"/>
</workbook>
</file>

<file path=xl/sharedStrings.xml><?xml version="1.0" encoding="utf-8"?>
<sst xmlns="http://schemas.openxmlformats.org/spreadsheetml/2006/main" count="892" uniqueCount="417">
  <si>
    <t>náhrady mzdy</t>
  </si>
  <si>
    <t>odměny</t>
  </si>
  <si>
    <t>Jihlava</t>
  </si>
  <si>
    <t>Pelhřimov</t>
  </si>
  <si>
    <t>Třebíč</t>
  </si>
  <si>
    <t>Celkem ZZS</t>
  </si>
  <si>
    <t>Organizace :  Zdravotnická záchranná služba kraje Vysočina, příspěvková organizace</t>
  </si>
  <si>
    <t>z toho:</t>
  </si>
  <si>
    <t xml:space="preserve"> ostatní osobní náklady</t>
  </si>
  <si>
    <t>THP</t>
  </si>
  <si>
    <t>Rozpočet 2005</t>
  </si>
  <si>
    <t>ostatní osobní náklady</t>
  </si>
  <si>
    <t>odvody</t>
  </si>
  <si>
    <t>tarifní plat</t>
  </si>
  <si>
    <t>příplatek za vedení</t>
  </si>
  <si>
    <t>plat za přesčas+příplatek</t>
  </si>
  <si>
    <t>odměna za prac.pohotovost</t>
  </si>
  <si>
    <t>příplatek - svátek</t>
  </si>
  <si>
    <t>příplatek -  SO+NE</t>
  </si>
  <si>
    <t>příplatek -  noc</t>
  </si>
  <si>
    <t>osobní příplatek</t>
  </si>
  <si>
    <t>zvláštní příplatek</t>
  </si>
  <si>
    <t>Ukazatel</t>
  </si>
  <si>
    <t xml:space="preserve">mzdy /bez odvodů/ </t>
  </si>
  <si>
    <t>Havlíčkův Brod</t>
  </si>
  <si>
    <t>Nové Město na Moravě</t>
  </si>
  <si>
    <t>mzdové náklady /bez OON/</t>
  </si>
  <si>
    <t>/ v  Kč /</t>
  </si>
  <si>
    <t>/ v  tis. Kč /</t>
  </si>
  <si>
    <t>celkem včetně odvodů</t>
  </si>
  <si>
    <t xml:space="preserve"> mzdy  včetně OON</t>
  </si>
  <si>
    <t xml:space="preserve"> odvody</t>
  </si>
  <si>
    <t xml:space="preserve"> celkem mzdy  včetně odvodů</t>
  </si>
  <si>
    <t>mzdy včetně OON</t>
  </si>
  <si>
    <t>mzdy včetně odvodů</t>
  </si>
  <si>
    <t>lékaři</t>
  </si>
  <si>
    <t>všeobecné sestry /ZOS/</t>
  </si>
  <si>
    <t>zdravotnický záchranář</t>
  </si>
  <si>
    <t>NZP - řidiči</t>
  </si>
  <si>
    <t>dělníci a provozní zaměstnanci</t>
  </si>
  <si>
    <t>z toho kategorie :</t>
  </si>
  <si>
    <t>náklady</t>
  </si>
  <si>
    <t>Přepočtený počet zaměstnaců</t>
  </si>
  <si>
    <t>Průměrná mzda</t>
  </si>
  <si>
    <t>Vypracoval: Ing. Lenka Forstová</t>
  </si>
  <si>
    <t>zastoupení mezd a počtu zaměstnanců z celku  v  %</t>
  </si>
  <si>
    <t>zastoupení mezd včetně OON  a odvodů z celku  v  %</t>
  </si>
  <si>
    <t>Průměrný plat</t>
  </si>
  <si>
    <t>Přepočtený počet zaměstnanců</t>
  </si>
  <si>
    <t>průměrná mzda</t>
  </si>
  <si>
    <t>přepočtený počet zaměstnanců</t>
  </si>
  <si>
    <t>plat za přesčas + příplatek</t>
  </si>
  <si>
    <t>prostředky  na dohody dle obchodního zákoníka - účet 518</t>
  </si>
  <si>
    <t>Organizace: Zdravotnická záchranná služba kraje Vysočina, příspěvková organizace</t>
  </si>
  <si>
    <t>Celkem</t>
  </si>
  <si>
    <t>OON</t>
  </si>
  <si>
    <t>dělníci + provozní zaměstnanci</t>
  </si>
  <si>
    <t>odstupné</t>
  </si>
  <si>
    <t xml:space="preserve">Rozklad skutečnosti hospodaření  -  I. pololetí 2005                         </t>
  </si>
  <si>
    <t>Číslo účtu</t>
  </si>
  <si>
    <t>Název účtu                     /obsah účtu/</t>
  </si>
  <si>
    <t>CELKEM</t>
  </si>
  <si>
    <t>z toho: oblastní střediska</t>
  </si>
  <si>
    <t>rozpočet     / v tis. Kč/</t>
  </si>
  <si>
    <t>skutečnost / v Kč/</t>
  </si>
  <si>
    <t>%                                     skutečnost/rozpočet</t>
  </si>
  <si>
    <t>Pelhřimov                   /vč. Humpolce/</t>
  </si>
  <si>
    <t>rozpočet</t>
  </si>
  <si>
    <t>skutečnost</t>
  </si>
  <si>
    <t>%</t>
  </si>
  <si>
    <t>2005           /v tis. Kč/</t>
  </si>
  <si>
    <t>I - VI / 2005   /v Kč/</t>
  </si>
  <si>
    <t xml:space="preserve">S / R </t>
  </si>
  <si>
    <t>S / R</t>
  </si>
  <si>
    <t>pneu</t>
  </si>
  <si>
    <t>náhradní díly - vozidla</t>
  </si>
  <si>
    <t>léky</t>
  </si>
  <si>
    <t>SZM</t>
  </si>
  <si>
    <t>PZT, hromadné neštěstí</t>
  </si>
  <si>
    <t>spotřeba materiálu -havárie</t>
  </si>
  <si>
    <t>benzín</t>
  </si>
  <si>
    <t>nafta</t>
  </si>
  <si>
    <t>olej</t>
  </si>
  <si>
    <t>čistící prostředky</t>
  </si>
  <si>
    <t>všeobecný materiál</t>
  </si>
  <si>
    <t>knihy, časopisy, sbírky aj.</t>
  </si>
  <si>
    <t>OOPP</t>
  </si>
  <si>
    <t>DDHM</t>
  </si>
  <si>
    <t>spotřeba materiálu</t>
  </si>
  <si>
    <t>elektrická energie</t>
  </si>
  <si>
    <t>voda</t>
  </si>
  <si>
    <t>plyn</t>
  </si>
  <si>
    <t>dílna - kyslík /sváření/</t>
  </si>
  <si>
    <t>medicinální plyn</t>
  </si>
  <si>
    <t>spotřeba energie</t>
  </si>
  <si>
    <t>spotř. ost. neskl. dodávek</t>
  </si>
  <si>
    <t>opravy a udržování</t>
  </si>
  <si>
    <t>cestovné</t>
  </si>
  <si>
    <t>náklady na reprezentaci</t>
  </si>
  <si>
    <t>ostatní služby -úklid,odpady, inzerce aj.</t>
  </si>
  <si>
    <t>nájemné</t>
  </si>
  <si>
    <t>poštovné</t>
  </si>
  <si>
    <t>telefony, RDST, internet</t>
  </si>
  <si>
    <t>praní prádla</t>
  </si>
  <si>
    <t>UNICOS, GORDIC</t>
  </si>
  <si>
    <t>software</t>
  </si>
  <si>
    <t>školení</t>
  </si>
  <si>
    <t>revize</t>
  </si>
  <si>
    <t>ostatní služby - dohody lékařů dle OZ</t>
  </si>
  <si>
    <t>ostatní služby</t>
  </si>
  <si>
    <t>mzdové náklady</t>
  </si>
  <si>
    <t>zákonné sociální pojištění</t>
  </si>
  <si>
    <t>zákonné zdravotní pojištění</t>
  </si>
  <si>
    <t>zákonné sociální náklady - FKSP</t>
  </si>
  <si>
    <t>zákonné soc. náklady - Kooperativa</t>
  </si>
  <si>
    <t xml:space="preserve">silniční daň  </t>
  </si>
  <si>
    <t>ostatní pokuty a penále</t>
  </si>
  <si>
    <t>úroky  /placené/</t>
  </si>
  <si>
    <t>manka a škody</t>
  </si>
  <si>
    <t>jiné ostatní náklady -pojistné</t>
  </si>
  <si>
    <t>jiné ostatní náklady - STK, emise aj.</t>
  </si>
  <si>
    <t>jiné ostatní náklady - odškodnění pracovních úrazů</t>
  </si>
  <si>
    <t>poplatky -  RDST,TV, rozhlas, ČTÚ</t>
  </si>
  <si>
    <t xml:space="preserve">poplatky - peněžní ústav, Úřad práce </t>
  </si>
  <si>
    <t>jiné ostatní náklady</t>
  </si>
  <si>
    <t>odpisy majetku</t>
  </si>
  <si>
    <t>daň z příjmů</t>
  </si>
  <si>
    <t>třída 5 -</t>
  </si>
  <si>
    <t xml:space="preserve">NÁKLADY </t>
  </si>
  <si>
    <t xml:space="preserve">     602xx</t>
  </si>
  <si>
    <t>tržby z prodeje služeb</t>
  </si>
  <si>
    <t>úroky /přijaté/</t>
  </si>
  <si>
    <t>výnosy z termínovaného vkladu</t>
  </si>
  <si>
    <t>zúčtování fondů</t>
  </si>
  <si>
    <t>jiné výnosy - havárie</t>
  </si>
  <si>
    <t>pronájem ALFA , ost.</t>
  </si>
  <si>
    <t>ostatní výnosy celkem</t>
  </si>
  <si>
    <t>dotace na provoz</t>
  </si>
  <si>
    <t>třída 6 -</t>
  </si>
  <si>
    <t>VÝNOSY</t>
  </si>
  <si>
    <t>VÝSLEDEK HOSPODAŘENÍ</t>
  </si>
  <si>
    <t>Vypracoval: Ing. Lenka Forstová, ekonomický náměstek</t>
  </si>
  <si>
    <t>Výjezdová stanoviště a obsazení</t>
  </si>
  <si>
    <t>Výjezové stanoviště</t>
  </si>
  <si>
    <t>počet obyvatel</t>
  </si>
  <si>
    <t>počet obcí</t>
  </si>
  <si>
    <t>Celkem počet obyvatel</t>
  </si>
  <si>
    <t>Typ stanoviště</t>
  </si>
  <si>
    <t>RLP,RLP,RZP,LZS</t>
  </si>
  <si>
    <t>Telč</t>
  </si>
  <si>
    <t>RLP</t>
  </si>
  <si>
    <t>RLP,RV,RLP</t>
  </si>
  <si>
    <t>RLP,RV,RLP(v noci RZP)</t>
  </si>
  <si>
    <t>Chotěboř</t>
  </si>
  <si>
    <t>RZP</t>
  </si>
  <si>
    <t>Ledeč nad Sázavou</t>
  </si>
  <si>
    <t>RLP,RLP/RZP</t>
  </si>
  <si>
    <t>RLP,RZP</t>
  </si>
  <si>
    <t>Moravské Budějovice</t>
  </si>
  <si>
    <t>Náměšť nad Oslavou</t>
  </si>
  <si>
    <t>Žďár nad Sázavou</t>
  </si>
  <si>
    <t>Velké Meziříčí</t>
  </si>
  <si>
    <t>Bystřice nad Pernštejnem</t>
  </si>
  <si>
    <t>RLP, RLP</t>
  </si>
  <si>
    <t>RLP, RV</t>
  </si>
  <si>
    <t>Pacov</t>
  </si>
  <si>
    <t>Počátky</t>
  </si>
  <si>
    <t>Humpolec</t>
  </si>
  <si>
    <t>Území jiného kraje zajišťované ZZS z kraje Vysočina</t>
  </si>
  <si>
    <t>Obsazení posádek</t>
  </si>
  <si>
    <t>lékař</t>
  </si>
  <si>
    <t>SZP</t>
  </si>
  <si>
    <t>NZP</t>
  </si>
  <si>
    <t>-</t>
  </si>
  <si>
    <t>LZS</t>
  </si>
  <si>
    <t xml:space="preserve"> -</t>
  </si>
  <si>
    <t>Výjimky v obsazení:</t>
  </si>
  <si>
    <t>RZP Havlíčkův Brod (stanoviště Chotěboř, Ledeč)</t>
  </si>
  <si>
    <r>
      <t>km</t>
    </r>
    <r>
      <rPr>
        <b/>
        <vertAlign val="superscript"/>
        <sz val="10"/>
        <color indexed="8"/>
        <rFont val="Arial CE"/>
        <family val="2"/>
      </rPr>
      <t>2</t>
    </r>
  </si>
  <si>
    <r>
      <t>Celkem km</t>
    </r>
    <r>
      <rPr>
        <b/>
        <vertAlign val="superscript"/>
        <sz val="8"/>
        <color indexed="8"/>
        <rFont val="Arial CE"/>
        <family val="2"/>
      </rPr>
      <t>2</t>
    </r>
  </si>
  <si>
    <t>Typ posádky</t>
  </si>
  <si>
    <t>prostředky  na smlouvy dle obchodního zákoníka - účet 518</t>
  </si>
  <si>
    <t>Stanoviště</t>
  </si>
  <si>
    <t>Výhled obměny zásahových vozidel ZZS kraje Vysočina</t>
  </si>
  <si>
    <t>řádek</t>
  </si>
  <si>
    <t>Registrační značka</t>
  </si>
  <si>
    <t>Vozidlo</t>
  </si>
  <si>
    <t>Středisko</t>
  </si>
  <si>
    <t>Volací znak</t>
  </si>
  <si>
    <t>Využití</t>
  </si>
  <si>
    <t>Rok výroby</t>
  </si>
  <si>
    <t>Stav km /tis./</t>
  </si>
  <si>
    <t>Stáří</t>
  </si>
  <si>
    <t>přírůstek /3.měs/</t>
  </si>
  <si>
    <t>přírůstek roční /tis/</t>
  </si>
  <si>
    <t>konec roku 2005</t>
  </si>
  <si>
    <t>stáří</t>
  </si>
  <si>
    <t>1J7 7750</t>
  </si>
  <si>
    <t>VW Transporter Syncro</t>
  </si>
  <si>
    <t>Bystřice</t>
  </si>
  <si>
    <t>ZVY 228</t>
  </si>
  <si>
    <t>zásahové</t>
  </si>
  <si>
    <t>ZRA 11-29</t>
  </si>
  <si>
    <t>VW Transporter Syncro BE</t>
  </si>
  <si>
    <t>ZVY 205</t>
  </si>
  <si>
    <t>1J4 0540</t>
  </si>
  <si>
    <t>Octavia Combi</t>
  </si>
  <si>
    <t>H.Brod</t>
  </si>
  <si>
    <t>ZVY 247</t>
  </si>
  <si>
    <t>RV</t>
  </si>
  <si>
    <t>1J0 6815</t>
  </si>
  <si>
    <t>VW Transporter</t>
  </si>
  <si>
    <t>ZVY 241</t>
  </si>
  <si>
    <t>1J7 8209</t>
  </si>
  <si>
    <t>ZVY 252</t>
  </si>
  <si>
    <t>1J7 7669</t>
  </si>
  <si>
    <t>ZVY 244</t>
  </si>
  <si>
    <t>1J7 7665</t>
  </si>
  <si>
    <t>ZVY 243</t>
  </si>
  <si>
    <t>1J9 3308</t>
  </si>
  <si>
    <t>Nisan Patrol</t>
  </si>
  <si>
    <t>ZVY 246</t>
  </si>
  <si>
    <t>terénní</t>
  </si>
  <si>
    <t>1J7 7664</t>
  </si>
  <si>
    <t>ZVY 251</t>
  </si>
  <si>
    <t>PEH 10-00</t>
  </si>
  <si>
    <t>VW LT 28</t>
  </si>
  <si>
    <t>ZVY 225</t>
  </si>
  <si>
    <t>1J8 8002</t>
  </si>
  <si>
    <t>ZVY 249</t>
  </si>
  <si>
    <t>1J7 7832</t>
  </si>
  <si>
    <t>ZVY 250</t>
  </si>
  <si>
    <t>1J7 4612</t>
  </si>
  <si>
    <t>Mercedes Benz Sprinter 316</t>
  </si>
  <si>
    <t>ZVY 214</t>
  </si>
  <si>
    <t>1J4 3564</t>
  </si>
  <si>
    <t>ZVY 215</t>
  </si>
  <si>
    <t>1J7 4613</t>
  </si>
  <si>
    <t>ZVY 212</t>
  </si>
  <si>
    <t>1J4 3566</t>
  </si>
  <si>
    <t>ZVY 213</t>
  </si>
  <si>
    <t>1J2 9269</t>
  </si>
  <si>
    <t>Land Rover Discovery</t>
  </si>
  <si>
    <t>ZVY 211</t>
  </si>
  <si>
    <t>1J7 4562</t>
  </si>
  <si>
    <t>VW LT 35 - MB Sprinter</t>
  </si>
  <si>
    <t>ZVY 224</t>
  </si>
  <si>
    <t>1J7 4563</t>
  </si>
  <si>
    <t>Ford Mondeo - MB Vito</t>
  </si>
  <si>
    <t>ZVY 202</t>
  </si>
  <si>
    <t>1J7 4538</t>
  </si>
  <si>
    <t>Ford Transit 190L - VW Sy</t>
  </si>
  <si>
    <t>ZVY 208</t>
  </si>
  <si>
    <t>1J7 7831</t>
  </si>
  <si>
    <t>Ledeč/Sáz.</t>
  </si>
  <si>
    <t>ZVY 245</t>
  </si>
  <si>
    <t>1J7 8032</t>
  </si>
  <si>
    <t>ZVY 242</t>
  </si>
  <si>
    <t>1J7 6614</t>
  </si>
  <si>
    <t>Mor.Bud.</t>
  </si>
  <si>
    <t>ZVY 235</t>
  </si>
  <si>
    <t>1J7 7115</t>
  </si>
  <si>
    <t>ZVY 238</t>
  </si>
  <si>
    <t>ZRJ 67-48</t>
  </si>
  <si>
    <t>N. Město</t>
  </si>
  <si>
    <t>ZVY 227</t>
  </si>
  <si>
    <t>ZRA 33-07</t>
  </si>
  <si>
    <t>VW Sy - Santana</t>
  </si>
  <si>
    <t>ZVY 230</t>
  </si>
  <si>
    <t>1J7 6916</t>
  </si>
  <si>
    <t>ZVY 232</t>
  </si>
  <si>
    <t>TRJ 60-90</t>
  </si>
  <si>
    <t>Náměšť</t>
  </si>
  <si>
    <t>ZVY 236</t>
  </si>
  <si>
    <t>1J7 7935</t>
  </si>
  <si>
    <t>ZVY 233</t>
  </si>
  <si>
    <t>1J7 4564</t>
  </si>
  <si>
    <t>ZVY 222</t>
  </si>
  <si>
    <t>1J7 6613</t>
  </si>
  <si>
    <t>J. Laureta - MB Vito</t>
  </si>
  <si>
    <t>ZVY 240</t>
  </si>
  <si>
    <t>1J7 4582</t>
  </si>
  <si>
    <t>Mercedes Benz Sprinter 314</t>
  </si>
  <si>
    <t>ZVY 221</t>
  </si>
  <si>
    <t>1J7 4566</t>
  </si>
  <si>
    <t>Ford Maveric</t>
  </si>
  <si>
    <t>ZVY 201</t>
  </si>
  <si>
    <t>1J4 5468</t>
  </si>
  <si>
    <t>Ford Transit 100 - VW Sy</t>
  </si>
  <si>
    <t>ZVY 206</t>
  </si>
  <si>
    <t>1J7 4581</t>
  </si>
  <si>
    <t>ZVY 210</t>
  </si>
  <si>
    <t>1J3 7000</t>
  </si>
  <si>
    <t>ZVY 234</t>
  </si>
  <si>
    <t>1J7 7116</t>
  </si>
  <si>
    <t>ZVY 237</t>
  </si>
  <si>
    <t>1J7 6612</t>
  </si>
  <si>
    <t>ZVY 239</t>
  </si>
  <si>
    <t>1J7 7895</t>
  </si>
  <si>
    <t>V.Meziříčí</t>
  </si>
  <si>
    <t>ZVY 223</t>
  </si>
  <si>
    <t>1J7 6569</t>
  </si>
  <si>
    <t>ZVY 226</t>
  </si>
  <si>
    <t>1J8 2376</t>
  </si>
  <si>
    <t>Žďár n.Sáz</t>
  </si>
  <si>
    <t>ZVY 229</t>
  </si>
  <si>
    <t>ZRI 59-00</t>
  </si>
  <si>
    <t>ZVY 231</t>
  </si>
  <si>
    <t>kriteria vyřazení</t>
  </si>
  <si>
    <t>Nesplňuje limit</t>
  </si>
  <si>
    <t>Nutná obměna</t>
  </si>
  <si>
    <t>Návrh obměny</t>
  </si>
  <si>
    <t>Průměrné stáří vozidel</t>
  </si>
  <si>
    <t>Průměrný stav km</t>
  </si>
  <si>
    <t>Cílem je dosáhnout stavu, kdy budou zásahová vozidla obměňována po najetí 180 tis. kilometrů  nebo po dosažení 9 let užívání,</t>
  </si>
  <si>
    <t>vozidla která přesahují tyto meze jsou podle dlouhodobých zkušeností nevhodné pro provoz v záchranné službě z důvodu</t>
  </si>
  <si>
    <t>zvýšených nároků na servis a snížené spolehlivosti.</t>
  </si>
  <si>
    <t>Zároveň je třeba zvýšit stav rezervních vozidel v některých oblastech, výjezdové skupiny Pacov, Počátky, Telč, Náměšť nad Oslavou</t>
  </si>
  <si>
    <t>a Bystřice nad Perštejnem jsou v současné době bez rezervních vozidel.</t>
  </si>
  <si>
    <t>Doplnění vhodného terénního vozu do oblasti Nového Město na Moravě.</t>
  </si>
  <si>
    <t>Výchozí stav</t>
  </si>
  <si>
    <t>9 vozidel nesplňuje kilometrový limit, další 2 dosáhly limitní doby provozu.</t>
  </si>
  <si>
    <t>Další 1 vozidlo převzaté v rámci integrace záchranných služeb v roce 2004 je pro provoz v záchranné</t>
  </si>
  <si>
    <t>službě nevhodné (č.40 Jelínek Laureta, původně určeno pro LSPP, nyní RV Pelhřimov).</t>
  </si>
  <si>
    <t>5 výjezdových skupin bez rezervních vozidel</t>
  </si>
  <si>
    <t>Průměrně 4 vozidla jsou nepřetržitě odstavena z důvodu údržby, neodkladných servisních zásahů, odstraňování následků dopravních</t>
  </si>
  <si>
    <t>nehod, zajišťování revizí atd.</t>
  </si>
  <si>
    <t>Navrhovaná obměna</t>
  </si>
  <si>
    <t>3x</t>
  </si>
  <si>
    <t>Mercedes Benz</t>
  </si>
  <si>
    <t>RLP Jihlava, RLP Pelhřimov</t>
  </si>
  <si>
    <t>(sanitní vozidlo s plnou výbavou, vhodné k převozu pacienta na delší vzdálenosti)</t>
  </si>
  <si>
    <t>5x</t>
  </si>
  <si>
    <t>VW Transporter 4x4</t>
  </si>
  <si>
    <t>RZP Počátky, Telč, Bystřice nad Perštejnem, Ledeč n. Sázavou, Havlíčkův brod</t>
  </si>
  <si>
    <t>(sanitní vozidlo do stížených terénních podmínek)</t>
  </si>
  <si>
    <t>2x</t>
  </si>
  <si>
    <t>Mercedes Benz Vito</t>
  </si>
  <si>
    <t>RV Pelhřimov, RV Třebíč</t>
  </si>
  <si>
    <t>(osobní vozidlo schopné převozu ležícího pacienta)</t>
  </si>
  <si>
    <t>1x</t>
  </si>
  <si>
    <t>Santana</t>
  </si>
  <si>
    <t>(terénní vozidlo schopné převozu ležícího pacienta)</t>
  </si>
  <si>
    <t>Cíl 2005</t>
  </si>
  <si>
    <t>Všechny výjezdové skupiny v oblasti disponují náhradním vozidlem.</t>
  </si>
  <si>
    <t>Oblasti Jihlavy, Pelhřimova, Havl. Brodu a Nového Města na Moravě disponují terénním vozidlem.</t>
  </si>
  <si>
    <t>Vozidla nevhodná k provozu v režimu ZS vyřazena.</t>
  </si>
  <si>
    <t>Během roku by bylo zcela vyřazeno 5 vozidel:</t>
  </si>
  <si>
    <t>vozidlo 5 RLP Bystřice nad Perštejnem - vozidlo nevyhovuje výbavou, má za 10 let najeto 240 tkm</t>
  </si>
  <si>
    <t>vozidlo 24 RZ Jihlava - vozidlo je ve špatném technickém stavu, má vysoké náklady na provoz (18 lt BA / 100km), stav km přesáhl 200 tisíc</t>
  </si>
  <si>
    <t>vozidlo 8 RZ Jihlava - vozidlo ve špatném technickém stavu (po několika vážných nehodách), v případě dalšího užívání nezbytná GO motoru, stav km přesáhl za 10 let provozu 180 tisíc</t>
  </si>
  <si>
    <t>vozidlo 50 RZ Chotěboř - vozidlo v provozu 11 let, najeto přes 260 000 km</t>
  </si>
  <si>
    <t>vozidlo 51 RZ H.Brod - vozidlo v provozu 10 let, najeto přes 261 000 km</t>
  </si>
  <si>
    <t>4 vozidla budou použita k posílení 4 výjezdových stanovišť o záložní vozy (týká se to stanovišť Pacov, Počátky, Telč, Náměšť/Oslavou),</t>
  </si>
  <si>
    <t>vozidlo č.40 Jelínek Laureta (nevhodné pro provoz v podmínkách ZS) bude využito jako technické vozidlo Pick-Up v oblasti Nového Města.</t>
  </si>
  <si>
    <t>Oblast Nového města bude dále posílena 1 nově pořízeným terénním vozidlem.</t>
  </si>
  <si>
    <t>Výsledný stav zásahových vozidel v kraji Vysočina:</t>
  </si>
  <si>
    <t>21 pernamentně nasazených vozidel</t>
  </si>
  <si>
    <t>4 terénní vozidla s možností okamžitého zásahu v oblastech se stíženou dostupností</t>
  </si>
  <si>
    <t>21 vozidel připravených k okamžitému použití v případě mimořádných událostí:</t>
  </si>
  <si>
    <t>hromadná neštěstí vyžadující okamžité nasazení většího počtu posádek v jednotlivých oblastech</t>
  </si>
  <si>
    <t>zajištění zákonem stanovené lhůty na dosažitelnost PNP v případě nedostupnosti primárního vozidla nebo primární posádky</t>
  </si>
  <si>
    <t xml:space="preserve"> (meziměstské transporty, porucha či dopravní nehoda atd.)</t>
  </si>
  <si>
    <t>zajištění plánované údržby (garanční prohlídky, výměny olejů, brzd.obložení, pneu…), řešení závad na vozidle a ostatní technice</t>
  </si>
  <si>
    <t>dodržení zákonem stanovených lhůt pro předepsané revize a kontroly (revize el.zařízení, zdrav.přístrojů, STK)</t>
  </si>
  <si>
    <t>Navýšení současného počtu rezervních vozidel je dáno snížením obslužného personálu v oblastích v důsledku transformace záchraných</t>
  </si>
  <si>
    <t>služeb. Očekávaným přínosem plánované obměny vozidel je zároveň maximální zajištění nepřetržité dostupnosti PNP v celém kraji Vysočina,</t>
  </si>
  <si>
    <t>při současném zajištění standartizace vybavení jednotlivých výjezdových stanovišť a udržení komfortu neodkladné péče na evropské úrovni.</t>
  </si>
  <si>
    <t>Poznámka</t>
  </si>
  <si>
    <t>havarijní vozový park - opravy ve vlastní dílně</t>
  </si>
  <si>
    <t>nový positivní list vybavení aut  - úspory</t>
  </si>
  <si>
    <t>doplněno jednotné vybavení vozidel</t>
  </si>
  <si>
    <t>nerozpočtuje se, účtováno dle skutečnosti - dle havárií</t>
  </si>
  <si>
    <t>nutné přehodnocení účtování - dle z. 195/2005 nutné jednorázové kontejnery na jehly do aut, jednorázové límce, kyslíkové masky - nezahrnuto v pláně - bude přesunuto do SZM (a tam opět nárůst)</t>
  </si>
  <si>
    <t>rozdílné čerpání je dáno prozatím nejednotným postupem účtování - v Jihlavě se účtuje dle skutečnosti dle elektroměrů, jiné oblasti dle zvyklosti - od září jednotná metodika</t>
  </si>
  <si>
    <t>účtování stravenek - plán nadhodnocen, vypočítán dle požadavku odborů na 60-70 Kč/stravenka - jednotně stanoveno na 50 Kč</t>
  </si>
  <si>
    <t>Dodavatelské opravy aut</t>
  </si>
  <si>
    <t>chybí důsledné rozúčtování na střediska - budě dopracováno</t>
  </si>
  <si>
    <t>zvýšené čerpání je způsobeno především překonvertovávaním dát při transformaci do jednotného systému, rozšíření licence</t>
  </si>
  <si>
    <t>pokuta od ČTU za překročení maximální povolené intenzity elektrom. pole - závada odstraněna na náklady servisní firmy</t>
  </si>
  <si>
    <t>nezásahová vozidla - nebylo zapracováno do plánu</t>
  </si>
  <si>
    <t>placeno jednorázovo, tato položka by měla do konce roku kopírovat plán</t>
  </si>
  <si>
    <t>navýšení bude ve 2.pololetí dle schváleného inv. plánu</t>
  </si>
  <si>
    <t>doposud obměna pouze havarijních případů - doplnění výbavy proběhne ve druhém pololetí</t>
  </si>
  <si>
    <t xml:space="preserve">celkovo čerpání materiálu bylo omezeno dle nutných potřeb organizace </t>
  </si>
  <si>
    <t>havárie vozidel  - bude odškodněno pojišťovnami /649/</t>
  </si>
  <si>
    <t>dle rozpisu zvyšování kvalifikace ze zákona, školení v průběhu roku</t>
  </si>
  <si>
    <t>v dotaci chybí schválené dotace ze zastupitelstva a odvod z investičního fondu</t>
  </si>
  <si>
    <t>Rozklad mzdových nákladů dle oblastních středisek a celkem za  I - IX / 2005</t>
  </si>
  <si>
    <t>Rozklad mzdových nákladů dle oblastních středisek a celkem za  I - IX / 2005 /dle kategorií zaměstnanců/</t>
  </si>
  <si>
    <t xml:space="preserve">% plnění - skutečnost I - IX/ rozpočet 2005         </t>
  </si>
  <si>
    <t>Rozklad mzdových nákladů dle oblastních středisek a celkem za  I -IX/ 2005</t>
  </si>
  <si>
    <t>Rozklad mzdových nákladů dle oblastních středisek a celkem za  I - IX / 2005  -   LÉKAŘI</t>
  </si>
  <si>
    <t>Jihlava:        24. 10. 2005</t>
  </si>
  <si>
    <t>Jihlava:      24. 10. 2005</t>
  </si>
  <si>
    <t>Rozbor ostatních osobních nákladů za období I - IX/2005 dle oblastních středisek a kategorií</t>
  </si>
  <si>
    <t xml:space="preserve">Rozklad skutečnosti hospodaření  I - III/IV  2005 v návaznosti na rozpočet 2005                        </t>
  </si>
  <si>
    <t>skutečnost             / v  Kč/</t>
  </si>
  <si>
    <t>spotř. ost. neskl. dodávek /stravování/</t>
  </si>
  <si>
    <t>ostatní služby -úklid,odpady, inzerce aj. /u Pelhřimova - dotace Humpolci  !!/</t>
  </si>
  <si>
    <t>V Jihlavě:    26. 10. 2005</t>
  </si>
  <si>
    <t xml:space="preserve">Organizace: Zdravotnická záchranná služba kraje Vysočina, příspěvková organizace </t>
  </si>
  <si>
    <t>Průměrný evid.počet zaměstn.    fyzicky</t>
  </si>
  <si>
    <t>Průměrný přepočtený počet</t>
  </si>
  <si>
    <t>Evidenční počet k podlednímu dni</t>
  </si>
  <si>
    <t>Lékaři</t>
  </si>
  <si>
    <t>Zdravotnický záchranář</t>
  </si>
  <si>
    <t>Rozklad zaměstnanců dle oblastních středisek k 30. 9. 2005 / dle kategorií /</t>
  </si>
  <si>
    <t>z toho kategorie:</t>
  </si>
  <si>
    <t>Všeobecné sestry /ZOS/</t>
  </si>
  <si>
    <t>V Jihlavě dne  31. 10. 2005</t>
  </si>
  <si>
    <t>Vypracoval: Ing. Forstová, Savčáková</t>
  </si>
  <si>
    <t>V Jihlavě:    24. 10. 2005</t>
  </si>
  <si>
    <t>Vy\pracoval: Ing. Forstová, Savčáková</t>
  </si>
  <si>
    <t>Vypracoval: Savčáková, Forstová, Fialová</t>
  </si>
  <si>
    <t>Jihlava:       24. 10. 2005</t>
  </si>
  <si>
    <t>dělníci, provozní zaměstnanci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</si>
</sst>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_ ;[Red]\-#,##0\ "/>
    <numFmt numFmtId="170" formatCode="0.0E+00"/>
    <numFmt numFmtId="171" formatCode="h\,mm"/>
    <numFmt numFmtId="172" formatCode="d/m/yy"/>
    <numFmt numFmtId="173" formatCode="mmmm\ yy"/>
    <numFmt numFmtId="174" formatCode="[$-405]d\.\ mmmm\ yyyy"/>
    <numFmt numFmtId="175" formatCode="[$-405]mmmm\ yy;@"/>
    <numFmt numFmtId="176" formatCode="d/m;@"/>
  </numFmts>
  <fonts count="6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sz val="11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12"/>
      <color indexed="12"/>
      <name val="Arial CE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53"/>
      <name val="Arial CE"/>
      <family val="0"/>
    </font>
    <font>
      <sz val="12"/>
      <name val="Arial CE"/>
      <family val="0"/>
    </font>
    <font>
      <sz val="10"/>
      <color indexed="12"/>
      <name val="Arial CE"/>
      <family val="0"/>
    </font>
    <font>
      <b/>
      <sz val="11"/>
      <color indexed="8"/>
      <name val="Arial CE"/>
      <family val="0"/>
    </font>
    <font>
      <b/>
      <sz val="16"/>
      <color indexed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47"/>
      <name val="Arial"/>
      <family val="0"/>
    </font>
    <font>
      <b/>
      <sz val="8"/>
      <color indexed="8"/>
      <name val="Arial CE"/>
      <family val="2"/>
    </font>
    <font>
      <b/>
      <vertAlign val="superscript"/>
      <sz val="10"/>
      <color indexed="8"/>
      <name val="Arial CE"/>
      <family val="2"/>
    </font>
    <font>
      <b/>
      <vertAlign val="superscript"/>
      <sz val="8"/>
      <color indexed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 CE"/>
      <family val="0"/>
    </font>
    <font>
      <b/>
      <strike/>
      <sz val="10"/>
      <name val="Times New Roman"/>
      <family val="1"/>
    </font>
    <font>
      <strike/>
      <sz val="9"/>
      <name val="Arial"/>
      <family val="0"/>
    </font>
    <font>
      <strike/>
      <sz val="10"/>
      <name val="Times New Roman"/>
      <family val="1"/>
    </font>
    <font>
      <b/>
      <strike/>
      <sz val="10"/>
      <name val="Arial"/>
      <family val="2"/>
    </font>
    <font>
      <i/>
      <strike/>
      <sz val="10"/>
      <name val="Arial"/>
      <family val="2"/>
    </font>
    <font>
      <sz val="9"/>
      <name val="Arial CE"/>
      <family val="0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  <font>
      <b/>
      <sz val="10"/>
      <color indexed="12"/>
      <name val="Arial CE"/>
      <family val="0"/>
    </font>
    <font>
      <sz val="8"/>
      <name val="Arial CE"/>
      <family val="0"/>
    </font>
    <font>
      <sz val="20"/>
      <color indexed="10"/>
      <name val="Arial CE"/>
      <family val="0"/>
    </font>
    <font>
      <b/>
      <sz val="1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2"/>
      <color indexed="47"/>
      <name val="Arial"/>
      <family val="0"/>
    </font>
    <font>
      <b/>
      <sz val="9"/>
      <color indexed="12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4"/>
      <name val="Arial CE"/>
      <family val="2"/>
    </font>
    <font>
      <sz val="11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3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6" xfId="0" applyFont="1" applyBorder="1" applyAlignment="1">
      <alignment horizontal="left" indent="2"/>
    </xf>
    <xf numFmtId="3" fontId="10" fillId="0" borderId="5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left" indent="2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12" fillId="0" borderId="9" xfId="0" applyNumberFormat="1" applyFont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3" fontId="2" fillId="0" borderId="15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12" fillId="0" borderId="18" xfId="0" applyNumberFormat="1" applyFont="1" applyFill="1" applyBorder="1" applyAlignment="1">
      <alignment horizontal="right"/>
    </xf>
    <xf numFmtId="3" fontId="8" fillId="0" borderId="19" xfId="0" applyNumberFormat="1" applyFont="1" applyBorder="1" applyAlignment="1">
      <alignment vertical="center"/>
    </xf>
    <xf numFmtId="3" fontId="11" fillId="0" borderId="6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3" fillId="0" borderId="0" xfId="0" applyFont="1" applyAlignment="1">
      <alignment/>
    </xf>
    <xf numFmtId="3" fontId="2" fillId="3" borderId="19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6" fillId="3" borderId="1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15" fillId="4" borderId="12" xfId="0" applyFont="1" applyFill="1" applyBorder="1" applyAlignment="1">
      <alignment horizontal="left" vertical="center" wrapText="1"/>
    </xf>
    <xf numFmtId="4" fontId="15" fillId="4" borderId="10" xfId="0" applyNumberFormat="1" applyFont="1" applyFill="1" applyBorder="1" applyAlignment="1">
      <alignment horizontal="right" vertical="center"/>
    </xf>
    <xf numFmtId="4" fontId="15" fillId="4" borderId="20" xfId="0" applyNumberFormat="1" applyFont="1" applyFill="1" applyBorder="1" applyAlignment="1">
      <alignment horizontal="right" vertical="center"/>
    </xf>
    <xf numFmtId="4" fontId="15" fillId="4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indent="1"/>
    </xf>
    <xf numFmtId="3" fontId="3" fillId="0" borderId="26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0" fillId="0" borderId="27" xfId="0" applyBorder="1" applyAlignment="1">
      <alignment/>
    </xf>
    <xf numFmtId="0" fontId="4" fillId="0" borderId="6" xfId="0" applyFont="1" applyBorder="1" applyAlignment="1">
      <alignment horizontal="left" vertical="center" indent="1"/>
    </xf>
    <xf numFmtId="3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3" fontId="13" fillId="0" borderId="30" xfId="0" applyNumberFormat="1" applyFont="1" applyBorder="1" applyAlignment="1">
      <alignment horizontal="right" vertical="center"/>
    </xf>
    <xf numFmtId="3" fontId="13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3" fillId="0" borderId="6" xfId="0" applyFont="1" applyBorder="1" applyAlignment="1">
      <alignment horizontal="left" vertical="center" indent="1"/>
    </xf>
    <xf numFmtId="3" fontId="3" fillId="0" borderId="28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 indent="1"/>
    </xf>
    <xf numFmtId="3" fontId="9" fillId="0" borderId="28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 indent="1"/>
    </xf>
    <xf numFmtId="3" fontId="13" fillId="0" borderId="28" xfId="0" applyNumberFormat="1" applyFont="1" applyBorder="1" applyAlignment="1">
      <alignment horizontal="right" vertical="center"/>
    </xf>
    <xf numFmtId="0" fontId="8" fillId="5" borderId="7" xfId="0" applyFont="1" applyFill="1" applyBorder="1" applyAlignment="1">
      <alignment horizontal="left" vertical="center" indent="1"/>
    </xf>
    <xf numFmtId="3" fontId="8" fillId="5" borderId="33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/>
    </xf>
    <xf numFmtId="0" fontId="8" fillId="5" borderId="12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/>
    </xf>
    <xf numFmtId="2" fontId="8" fillId="5" borderId="34" xfId="0" applyNumberFormat="1" applyFont="1" applyFill="1" applyBorder="1" applyAlignment="1">
      <alignment horizontal="right" vertical="center"/>
    </xf>
    <xf numFmtId="2" fontId="8" fillId="5" borderId="19" xfId="0" applyNumberFormat="1" applyFont="1" applyFill="1" applyBorder="1" applyAlignment="1">
      <alignment horizontal="right" vertical="center"/>
    </xf>
    <xf numFmtId="2" fontId="8" fillId="5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36" xfId="0" applyFont="1" applyBorder="1" applyAlignment="1">
      <alignment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10" fillId="0" borderId="6" xfId="0" applyFont="1" applyBorder="1" applyAlignment="1">
      <alignment horizontal="left" vertical="center" indent="2"/>
    </xf>
    <xf numFmtId="3" fontId="10" fillId="0" borderId="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 indent="2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40" xfId="0" applyNumberFormat="1" applyFont="1" applyFill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36" xfId="0" applyNumberFormat="1" applyFont="1" applyFill="1" applyBorder="1" applyAlignment="1">
      <alignment horizontal="right" vertical="center"/>
    </xf>
    <xf numFmtId="3" fontId="9" fillId="0" borderId="39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3" fontId="12" fillId="0" borderId="8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42" xfId="0" applyNumberFormat="1" applyFont="1" applyFill="1" applyBorder="1" applyAlignment="1">
      <alignment horizontal="right" vertical="center"/>
    </xf>
    <xf numFmtId="3" fontId="8" fillId="0" borderId="34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" borderId="1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6" xfId="0" applyFont="1" applyBorder="1" applyAlignment="1">
      <alignment horizontal="left" vertical="center"/>
    </xf>
    <xf numFmtId="3" fontId="8" fillId="0" borderId="6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43" xfId="0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0" fontId="10" fillId="0" borderId="45" xfId="0" applyFont="1" applyBorder="1" applyAlignment="1">
      <alignment horizontal="right" vertical="center"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2" fillId="2" borderId="46" xfId="0" applyFont="1" applyFill="1" applyBorder="1" applyAlignment="1">
      <alignment horizontal="center" vertical="center" wrapText="1"/>
    </xf>
    <xf numFmtId="3" fontId="2" fillId="2" borderId="47" xfId="0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3" fontId="6" fillId="2" borderId="47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3" fontId="3" fillId="0" borderId="37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8" fillId="5" borderId="12" xfId="0" applyNumberFormat="1" applyFont="1" applyFill="1" applyBorder="1" applyAlignment="1">
      <alignment horizontal="left" vertical="center" wrapText="1" indent="1"/>
    </xf>
    <xf numFmtId="3" fontId="3" fillId="0" borderId="0" xfId="0" applyNumberFormat="1" applyFont="1" applyAlignment="1">
      <alignment/>
    </xf>
    <xf numFmtId="3" fontId="3" fillId="5" borderId="20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18" fillId="0" borderId="0" xfId="20">
      <alignment/>
      <protection/>
    </xf>
    <xf numFmtId="0" fontId="20" fillId="0" borderId="0" xfId="20" applyFont="1">
      <alignment/>
      <protection/>
    </xf>
    <xf numFmtId="0" fontId="21" fillId="0" borderId="0" xfId="20" applyFont="1" applyBorder="1">
      <alignment/>
      <protection/>
    </xf>
    <xf numFmtId="0" fontId="22" fillId="0" borderId="0" xfId="20" applyFont="1" applyBorder="1">
      <alignment/>
      <protection/>
    </xf>
    <xf numFmtId="0" fontId="23" fillId="0" borderId="0" xfId="20" applyFont="1">
      <alignment/>
      <protection/>
    </xf>
    <xf numFmtId="0" fontId="24" fillId="0" borderId="16" xfId="20" applyFont="1" applyBorder="1" applyAlignment="1">
      <alignment horizontal="center" vertical="center"/>
      <protection/>
    </xf>
    <xf numFmtId="0" fontId="22" fillId="0" borderId="16" xfId="20" applyFont="1" applyBorder="1" applyAlignment="1">
      <alignment horizontal="center" vertical="center"/>
      <protection/>
    </xf>
    <xf numFmtId="0" fontId="24" fillId="0" borderId="48" xfId="20" applyFont="1" applyBorder="1" applyAlignment="1">
      <alignment horizontal="center" vertical="center"/>
      <protection/>
    </xf>
    <xf numFmtId="0" fontId="24" fillId="0" borderId="49" xfId="20" applyFont="1" applyBorder="1" applyAlignment="1">
      <alignment horizontal="center" vertical="center"/>
      <protection/>
    </xf>
    <xf numFmtId="0" fontId="24" fillId="0" borderId="49" xfId="20" applyFont="1" applyBorder="1" applyAlignment="1">
      <alignment horizontal="center" vertical="center" wrapText="1"/>
      <protection/>
    </xf>
    <xf numFmtId="0" fontId="24" fillId="0" borderId="50" xfId="20" applyFont="1" applyBorder="1" applyAlignment="1">
      <alignment horizontal="center" vertical="center" wrapText="1"/>
      <protection/>
    </xf>
    <xf numFmtId="0" fontId="18" fillId="0" borderId="0" xfId="20" applyFill="1">
      <alignment/>
      <protection/>
    </xf>
    <xf numFmtId="0" fontId="25" fillId="0" borderId="6" xfId="20" applyFont="1" applyBorder="1" applyAlignment="1">
      <alignment horizontal="left" indent="1"/>
      <protection/>
    </xf>
    <xf numFmtId="3" fontId="22" fillId="0" borderId="6" xfId="20" applyNumberFormat="1" applyFont="1" applyBorder="1">
      <alignment/>
      <protection/>
    </xf>
    <xf numFmtId="3" fontId="25" fillId="0" borderId="5" xfId="20" applyNumberFormat="1" applyFont="1" applyBorder="1">
      <alignment/>
      <protection/>
    </xf>
    <xf numFmtId="3" fontId="25" fillId="0" borderId="1" xfId="20" applyNumberFormat="1" applyFont="1" applyBorder="1">
      <alignment/>
      <protection/>
    </xf>
    <xf numFmtId="3" fontId="25" fillId="0" borderId="30" xfId="20" applyNumberFormat="1" applyFont="1" applyBorder="1">
      <alignment/>
      <protection/>
    </xf>
    <xf numFmtId="0" fontId="24" fillId="0" borderId="6" xfId="20" applyFont="1" applyBorder="1" applyAlignment="1">
      <alignment horizontal="left" indent="1"/>
      <protection/>
    </xf>
    <xf numFmtId="3" fontId="26" fillId="0" borderId="6" xfId="20" applyNumberFormat="1" applyFont="1" applyBorder="1">
      <alignment/>
      <protection/>
    </xf>
    <xf numFmtId="3" fontId="18" fillId="0" borderId="5" xfId="20" applyNumberFormat="1" applyBorder="1">
      <alignment/>
      <protection/>
    </xf>
    <xf numFmtId="3" fontId="18" fillId="0" borderId="1" xfId="20" applyNumberFormat="1" applyBorder="1">
      <alignment/>
      <protection/>
    </xf>
    <xf numFmtId="3" fontId="18" fillId="0" borderId="30" xfId="20" applyNumberFormat="1" applyBorder="1">
      <alignment/>
      <protection/>
    </xf>
    <xf numFmtId="0" fontId="24" fillId="0" borderId="7" xfId="20" applyFont="1" applyBorder="1" applyAlignment="1">
      <alignment horizontal="left" indent="1"/>
      <protection/>
    </xf>
    <xf numFmtId="3" fontId="26" fillId="0" borderId="7" xfId="20" applyNumberFormat="1" applyFont="1" applyBorder="1">
      <alignment/>
      <protection/>
    </xf>
    <xf numFmtId="3" fontId="18" fillId="0" borderId="43" xfId="20" applyNumberFormat="1" applyBorder="1">
      <alignment/>
      <protection/>
    </xf>
    <xf numFmtId="3" fontId="18" fillId="0" borderId="45" xfId="20" applyNumberFormat="1" applyBorder="1">
      <alignment/>
      <protection/>
    </xf>
    <xf numFmtId="3" fontId="18" fillId="0" borderId="47" xfId="20" applyNumberFormat="1" applyBorder="1">
      <alignment/>
      <protection/>
    </xf>
    <xf numFmtId="0" fontId="18" fillId="0" borderId="0" xfId="21">
      <alignment/>
      <protection/>
    </xf>
    <xf numFmtId="0" fontId="27" fillId="0" borderId="0" xfId="21" applyFont="1">
      <alignment/>
      <protection/>
    </xf>
    <xf numFmtId="0" fontId="32" fillId="0" borderId="51" xfId="21" applyFont="1" applyBorder="1" applyAlignment="1">
      <alignment horizontal="center" vertical="center"/>
      <protection/>
    </xf>
    <xf numFmtId="0" fontId="32" fillId="0" borderId="9" xfId="21" applyFont="1" applyBorder="1" applyAlignment="1">
      <alignment horizontal="center" vertical="center"/>
      <protection/>
    </xf>
    <xf numFmtId="0" fontId="32" fillId="0" borderId="42" xfId="21" applyFont="1" applyBorder="1" applyAlignment="1">
      <alignment horizontal="center" vertical="center"/>
      <protection/>
    </xf>
    <xf numFmtId="0" fontId="32" fillId="0" borderId="24" xfId="21" applyFont="1" applyBorder="1" applyAlignment="1">
      <alignment horizontal="center" vertical="center" wrapText="1"/>
      <protection/>
    </xf>
    <xf numFmtId="0" fontId="32" fillId="0" borderId="52" xfId="21" applyFont="1" applyBorder="1" applyAlignment="1">
      <alignment horizontal="center" vertical="center" wrapText="1"/>
      <protection/>
    </xf>
    <xf numFmtId="0" fontId="32" fillId="0" borderId="41" xfId="21" applyFont="1" applyBorder="1" applyAlignment="1">
      <alignment horizontal="center" vertical="center"/>
      <protection/>
    </xf>
    <xf numFmtId="0" fontId="32" fillId="0" borderId="52" xfId="21" applyFont="1" applyBorder="1" applyAlignment="1">
      <alignment horizontal="center" vertical="center"/>
      <protection/>
    </xf>
    <xf numFmtId="0" fontId="18" fillId="0" borderId="6" xfId="21" applyBorder="1">
      <alignment/>
      <protection/>
    </xf>
    <xf numFmtId="3" fontId="18" fillId="5" borderId="35" xfId="21" applyNumberFormat="1" applyFill="1" applyBorder="1">
      <alignment/>
      <protection/>
    </xf>
    <xf numFmtId="3" fontId="18" fillId="5" borderId="1" xfId="21" applyNumberFormat="1" applyFill="1" applyBorder="1">
      <alignment/>
      <protection/>
    </xf>
    <xf numFmtId="4" fontId="18" fillId="5" borderId="53" xfId="21" applyNumberFormat="1" applyFill="1" applyBorder="1">
      <alignment/>
      <protection/>
    </xf>
    <xf numFmtId="3" fontId="18" fillId="0" borderId="28" xfId="21" applyNumberFormat="1" applyBorder="1">
      <alignment/>
      <protection/>
    </xf>
    <xf numFmtId="3" fontId="18" fillId="0" borderId="5" xfId="21" applyNumberFormat="1" applyBorder="1">
      <alignment/>
      <protection/>
    </xf>
    <xf numFmtId="4" fontId="18" fillId="0" borderId="53" xfId="21" applyNumberFormat="1" applyBorder="1">
      <alignment/>
      <protection/>
    </xf>
    <xf numFmtId="3" fontId="18" fillId="0" borderId="1" xfId="21" applyNumberFormat="1" applyBorder="1">
      <alignment/>
      <protection/>
    </xf>
    <xf numFmtId="4" fontId="18" fillId="0" borderId="30" xfId="21" applyNumberFormat="1" applyBorder="1">
      <alignment/>
      <protection/>
    </xf>
    <xf numFmtId="0" fontId="18" fillId="0" borderId="6" xfId="21" applyBorder="1" applyAlignment="1">
      <alignment horizontal="left" wrapText="1" indent="1"/>
      <protection/>
    </xf>
    <xf numFmtId="0" fontId="25" fillId="2" borderId="6" xfId="21" applyFont="1" applyFill="1" applyBorder="1" applyAlignment="1">
      <alignment horizontal="left" vertical="center" indent="1"/>
      <protection/>
    </xf>
    <xf numFmtId="0" fontId="20" fillId="2" borderId="6" xfId="21" applyFont="1" applyFill="1" applyBorder="1" applyAlignment="1">
      <alignment horizontal="left" vertical="center" indent="1"/>
      <protection/>
    </xf>
    <xf numFmtId="3" fontId="25" fillId="5" borderId="35" xfId="21" applyNumberFormat="1" applyFont="1" applyFill="1" applyBorder="1" applyAlignment="1">
      <alignment vertical="center"/>
      <protection/>
    </xf>
    <xf numFmtId="3" fontId="25" fillId="5" borderId="1" xfId="21" applyNumberFormat="1" applyFont="1" applyFill="1" applyBorder="1" applyAlignment="1">
      <alignment vertical="center"/>
      <protection/>
    </xf>
    <xf numFmtId="4" fontId="24" fillId="5" borderId="53" xfId="21" applyNumberFormat="1" applyFont="1" applyFill="1" applyBorder="1" applyAlignment="1">
      <alignment vertical="center"/>
      <protection/>
    </xf>
    <xf numFmtId="3" fontId="25" fillId="2" borderId="28" xfId="21" applyNumberFormat="1" applyFont="1" applyFill="1" applyBorder="1" applyAlignment="1">
      <alignment vertical="center"/>
      <protection/>
    </xf>
    <xf numFmtId="3" fontId="25" fillId="2" borderId="5" xfId="21" applyNumberFormat="1" applyFont="1" applyFill="1" applyBorder="1" applyAlignment="1">
      <alignment vertical="center"/>
      <protection/>
    </xf>
    <xf numFmtId="4" fontId="25" fillId="2" borderId="53" xfId="21" applyNumberFormat="1" applyFont="1" applyFill="1" applyBorder="1" applyAlignment="1">
      <alignment vertical="center"/>
      <protection/>
    </xf>
    <xf numFmtId="3" fontId="25" fillId="2" borderId="1" xfId="21" applyNumberFormat="1" applyFont="1" applyFill="1" applyBorder="1" applyAlignment="1">
      <alignment vertical="center"/>
      <protection/>
    </xf>
    <xf numFmtId="4" fontId="25" fillId="2" borderId="30" xfId="21" applyNumberFormat="1" applyFont="1" applyFill="1" applyBorder="1" applyAlignment="1">
      <alignment vertical="center"/>
      <protection/>
    </xf>
    <xf numFmtId="1" fontId="25" fillId="2" borderId="6" xfId="21" applyNumberFormat="1" applyFont="1" applyFill="1" applyBorder="1" applyAlignment="1">
      <alignment horizontal="left" vertical="center" indent="1"/>
      <protection/>
    </xf>
    <xf numFmtId="4" fontId="25" fillId="5" borderId="53" xfId="21" applyNumberFormat="1" applyFont="1" applyFill="1" applyBorder="1" applyAlignment="1">
      <alignment vertical="center"/>
      <protection/>
    </xf>
    <xf numFmtId="1" fontId="34" fillId="6" borderId="7" xfId="21" applyNumberFormat="1" applyFont="1" applyFill="1" applyBorder="1" applyAlignment="1">
      <alignment vertical="center"/>
      <protection/>
    </xf>
    <xf numFmtId="0" fontId="21" fillId="6" borderId="7" xfId="21" applyFont="1" applyFill="1" applyBorder="1" applyAlignment="1">
      <alignment horizontal="left" vertical="center" wrapText="1" indent="1"/>
      <protection/>
    </xf>
    <xf numFmtId="3" fontId="27" fillId="5" borderId="21" xfId="21" applyNumberFormat="1" applyFont="1" applyFill="1" applyBorder="1" applyAlignment="1">
      <alignment vertical="center"/>
      <protection/>
    </xf>
    <xf numFmtId="3" fontId="27" fillId="5" borderId="45" xfId="21" applyNumberFormat="1" applyFont="1" applyFill="1" applyBorder="1" applyAlignment="1">
      <alignment vertical="center"/>
      <protection/>
    </xf>
    <xf numFmtId="4" fontId="27" fillId="5" borderId="47" xfId="21" applyNumberFormat="1" applyFont="1" applyFill="1" applyBorder="1" applyAlignment="1">
      <alignment vertical="center"/>
      <protection/>
    </xf>
    <xf numFmtId="3" fontId="22" fillId="6" borderId="33" xfId="21" applyNumberFormat="1" applyFont="1" applyFill="1" applyBorder="1" applyAlignment="1">
      <alignment vertical="center"/>
      <protection/>
    </xf>
    <xf numFmtId="3" fontId="22" fillId="6" borderId="43" xfId="21" applyNumberFormat="1" applyFont="1" applyFill="1" applyBorder="1" applyAlignment="1">
      <alignment vertical="center"/>
      <protection/>
    </xf>
    <xf numFmtId="4" fontId="22" fillId="6" borderId="47" xfId="21" applyNumberFormat="1" applyFont="1" applyFill="1" applyBorder="1" applyAlignment="1">
      <alignment vertical="center"/>
      <protection/>
    </xf>
    <xf numFmtId="3" fontId="22" fillId="6" borderId="45" xfId="21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5" fillId="7" borderId="46" xfId="0" applyFont="1" applyFill="1" applyBorder="1" applyAlignment="1">
      <alignment horizontal="center" vertical="center" wrapText="1"/>
    </xf>
    <xf numFmtId="0" fontId="35" fillId="7" borderId="47" xfId="0" applyFont="1" applyFill="1" applyBorder="1" applyAlignment="1">
      <alignment horizontal="center" vertical="center" wrapText="1"/>
    </xf>
    <xf numFmtId="0" fontId="38" fillId="0" borderId="54" xfId="0" applyFont="1" applyBorder="1" applyAlignment="1">
      <alignment vertical="center"/>
    </xf>
    <xf numFmtId="4" fontId="38" fillId="0" borderId="49" xfId="0" applyNumberFormat="1" applyFont="1" applyBorder="1" applyAlignment="1">
      <alignment horizontal="center" vertical="center"/>
    </xf>
    <xf numFmtId="0" fontId="38" fillId="0" borderId="49" xfId="0" applyFont="1" applyBorder="1" applyAlignment="1">
      <alignment vertical="center"/>
    </xf>
    <xf numFmtId="0" fontId="38" fillId="0" borderId="55" xfId="0" applyFont="1" applyBorder="1" applyAlignment="1">
      <alignment vertical="center" wrapText="1"/>
    </xf>
    <xf numFmtId="0" fontId="38" fillId="0" borderId="50" xfId="0" applyFont="1" applyBorder="1" applyAlignment="1">
      <alignment vertical="center" wrapText="1"/>
    </xf>
    <xf numFmtId="0" fontId="38" fillId="0" borderId="28" xfId="0" applyFont="1" applyBorder="1" applyAlignment="1">
      <alignment/>
    </xf>
    <xf numFmtId="4" fontId="38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/>
    </xf>
    <xf numFmtId="0" fontId="38" fillId="0" borderId="35" xfId="0" applyFont="1" applyBorder="1" applyAlignment="1">
      <alignment/>
    </xf>
    <xf numFmtId="0" fontId="38" fillId="0" borderId="30" xfId="0" applyFont="1" applyBorder="1" applyAlignment="1">
      <alignment vertical="center"/>
    </xf>
    <xf numFmtId="0" fontId="38" fillId="0" borderId="54" xfId="0" applyFont="1" applyBorder="1" applyAlignment="1">
      <alignment/>
    </xf>
    <xf numFmtId="4" fontId="38" fillId="0" borderId="49" xfId="0" applyNumberFormat="1" applyFont="1" applyBorder="1" applyAlignment="1">
      <alignment horizontal="center"/>
    </xf>
    <xf numFmtId="0" fontId="38" fillId="0" borderId="49" xfId="0" applyFont="1" applyBorder="1" applyAlignment="1">
      <alignment/>
    </xf>
    <xf numFmtId="0" fontId="38" fillId="0" borderId="55" xfId="0" applyFont="1" applyBorder="1" applyAlignment="1">
      <alignment/>
    </xf>
    <xf numFmtId="0" fontId="38" fillId="0" borderId="50" xfId="0" applyFont="1" applyBorder="1" applyAlignment="1">
      <alignment/>
    </xf>
    <xf numFmtId="0" fontId="38" fillId="0" borderId="30" xfId="0" applyFont="1" applyBorder="1" applyAlignment="1">
      <alignment/>
    </xf>
    <xf numFmtId="0" fontId="38" fillId="0" borderId="33" xfId="0" applyFont="1" applyBorder="1" applyAlignment="1">
      <alignment/>
    </xf>
    <xf numFmtId="4" fontId="38" fillId="0" borderId="45" xfId="0" applyNumberFormat="1" applyFont="1" applyBorder="1" applyAlignment="1">
      <alignment horizontal="center"/>
    </xf>
    <xf numFmtId="0" fontId="38" fillId="0" borderId="45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37" xfId="0" applyFont="1" applyBorder="1" applyAlignment="1">
      <alignment/>
    </xf>
    <xf numFmtId="4" fontId="38" fillId="0" borderId="4" xfId="0" applyNumberFormat="1" applyFont="1" applyBorder="1" applyAlignment="1">
      <alignment horizontal="center"/>
    </xf>
    <xf numFmtId="0" fontId="38" fillId="0" borderId="4" xfId="0" applyFont="1" applyBorder="1" applyAlignment="1">
      <alignment/>
    </xf>
    <xf numFmtId="0" fontId="38" fillId="0" borderId="36" xfId="0" applyFont="1" applyBorder="1" applyAlignment="1">
      <alignment/>
    </xf>
    <xf numFmtId="0" fontId="38" fillId="0" borderId="39" xfId="0" applyFont="1" applyBorder="1" applyAlignment="1">
      <alignment/>
    </xf>
    <xf numFmtId="0" fontId="38" fillId="0" borderId="47" xfId="0" applyFont="1" applyBorder="1" applyAlignment="1">
      <alignment/>
    </xf>
    <xf numFmtId="0" fontId="38" fillId="0" borderId="51" xfId="0" applyFont="1" applyBorder="1" applyAlignment="1">
      <alignment/>
    </xf>
    <xf numFmtId="4" fontId="38" fillId="0" borderId="9" xfId="0" applyNumberFormat="1" applyFont="1" applyBorder="1" applyAlignment="1">
      <alignment horizontal="center"/>
    </xf>
    <xf numFmtId="0" fontId="38" fillId="0" borderId="9" xfId="0" applyFont="1" applyBorder="1" applyAlignment="1">
      <alignment/>
    </xf>
    <xf numFmtId="0" fontId="38" fillId="0" borderId="26" xfId="0" applyFont="1" applyBorder="1" applyAlignment="1">
      <alignment/>
    </xf>
    <xf numFmtId="4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4" fontId="38" fillId="0" borderId="19" xfId="0" applyNumberFormat="1" applyFont="1" applyBorder="1" applyAlignment="1">
      <alignment vertical="center"/>
    </xf>
    <xf numFmtId="0" fontId="38" fillId="0" borderId="34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8" fillId="7" borderId="26" xfId="0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8" fillId="0" borderId="52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49" xfId="0" applyNumberFormat="1" applyFont="1" applyBorder="1" applyAlignment="1">
      <alignment horizontal="right" vertical="center"/>
    </xf>
    <xf numFmtId="3" fontId="38" fillId="0" borderId="1" xfId="0" applyNumberFormat="1" applyFont="1" applyBorder="1" applyAlignment="1">
      <alignment horizontal="right"/>
    </xf>
    <xf numFmtId="3" fontId="38" fillId="0" borderId="49" xfId="0" applyNumberFormat="1" applyFont="1" applyBorder="1" applyAlignment="1">
      <alignment horizontal="right"/>
    </xf>
    <xf numFmtId="3" fontId="38" fillId="0" borderId="45" xfId="0" applyNumberFormat="1" applyFont="1" applyBorder="1" applyAlignment="1">
      <alignment horizontal="right"/>
    </xf>
    <xf numFmtId="3" fontId="38" fillId="0" borderId="4" xfId="0" applyNumberFormat="1" applyFont="1" applyBorder="1" applyAlignment="1">
      <alignment horizontal="right"/>
    </xf>
    <xf numFmtId="3" fontId="38" fillId="0" borderId="56" xfId="0" applyNumberFormat="1" applyFont="1" applyBorder="1" applyAlignment="1">
      <alignment horizontal="right"/>
    </xf>
    <xf numFmtId="3" fontId="38" fillId="0" borderId="11" xfId="0" applyNumberFormat="1" applyFont="1" applyBorder="1" applyAlignment="1">
      <alignment horizontal="right"/>
    </xf>
    <xf numFmtId="3" fontId="38" fillId="0" borderId="0" xfId="0" applyNumberFormat="1" applyFont="1" applyBorder="1" applyAlignment="1">
      <alignment horizontal="right"/>
    </xf>
    <xf numFmtId="3" fontId="38" fillId="0" borderId="19" xfId="0" applyNumberFormat="1" applyFont="1" applyBorder="1" applyAlignment="1">
      <alignment vertical="center"/>
    </xf>
    <xf numFmtId="3" fontId="3" fillId="5" borderId="26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7" borderId="50" xfId="0" applyFont="1" applyFill="1" applyBorder="1" applyAlignment="1">
      <alignment vertical="center"/>
    </xf>
    <xf numFmtId="0" fontId="2" fillId="7" borderId="54" xfId="0" applyFont="1" applyFill="1" applyBorder="1" applyAlignment="1">
      <alignment vertical="center"/>
    </xf>
    <xf numFmtId="0" fontId="18" fillId="0" borderId="0" xfId="25">
      <alignment/>
      <protection/>
    </xf>
    <xf numFmtId="0" fontId="39" fillId="0" borderId="0" xfId="25" applyFont="1" applyAlignment="1">
      <alignment horizontal="center"/>
      <protection/>
    </xf>
    <xf numFmtId="0" fontId="18" fillId="0" borderId="0" xfId="25" applyAlignment="1">
      <alignment horizontal="left"/>
      <protection/>
    </xf>
    <xf numFmtId="0" fontId="40" fillId="7" borderId="26" xfId="25" applyFont="1" applyFill="1" applyBorder="1" applyAlignment="1">
      <alignment horizontal="center" vertical="center" wrapText="1"/>
      <protection/>
    </xf>
    <xf numFmtId="0" fontId="40" fillId="7" borderId="11" xfId="25" applyFont="1" applyFill="1" applyBorder="1" applyAlignment="1">
      <alignment horizontal="center" vertical="center" wrapText="1"/>
      <protection/>
    </xf>
    <xf numFmtId="0" fontId="40" fillId="7" borderId="11" xfId="25" applyFont="1" applyFill="1" applyBorder="1" applyAlignment="1">
      <alignment horizontal="center" vertical="center" wrapText="1"/>
      <protection/>
    </xf>
    <xf numFmtId="0" fontId="41" fillId="7" borderId="11" xfId="25" applyFont="1" applyFill="1" applyBorder="1" applyAlignment="1">
      <alignment vertical="center"/>
      <protection/>
    </xf>
    <xf numFmtId="0" fontId="41" fillId="7" borderId="13" xfId="25" applyFont="1" applyFill="1" applyBorder="1" applyAlignment="1">
      <alignment vertical="center"/>
      <protection/>
    </xf>
    <xf numFmtId="0" fontId="24" fillId="0" borderId="0" xfId="25" applyFont="1" applyAlignment="1">
      <alignment vertical="center"/>
      <protection/>
    </xf>
    <xf numFmtId="0" fontId="42" fillId="0" borderId="54" xfId="25" applyFont="1" applyBorder="1" applyAlignment="1">
      <alignment horizontal="center" vertical="top" wrapText="1"/>
      <protection/>
    </xf>
    <xf numFmtId="0" fontId="43" fillId="0" borderId="49" xfId="25" applyFont="1" applyBorder="1" applyAlignment="1">
      <alignment horizontal="left" vertical="top" wrapText="1" indent="1"/>
      <protection/>
    </xf>
    <xf numFmtId="0" fontId="31" fillId="0" borderId="49" xfId="25" applyFont="1" applyBorder="1" applyAlignment="1">
      <alignment horizontal="left"/>
      <protection/>
    </xf>
    <xf numFmtId="0" fontId="44" fillId="0" borderId="49" xfId="25" applyFont="1" applyBorder="1" applyAlignment="1">
      <alignment horizontal="left" vertical="top" wrapText="1" indent="1"/>
      <protection/>
    </xf>
    <xf numFmtId="0" fontId="24" fillId="0" borderId="49" xfId="25" applyFont="1" applyBorder="1">
      <alignment/>
      <protection/>
    </xf>
    <xf numFmtId="0" fontId="18" fillId="0" borderId="49" xfId="25" applyFont="1" applyBorder="1" applyAlignment="1">
      <alignment horizontal="center" vertical="top" wrapText="1"/>
      <protection/>
    </xf>
    <xf numFmtId="0" fontId="18" fillId="0" borderId="49" xfId="25" applyFont="1" applyBorder="1" applyAlignment="1">
      <alignment vertical="top" wrapText="1"/>
      <protection/>
    </xf>
    <xf numFmtId="0" fontId="18" fillId="0" borderId="49" xfId="25" applyFont="1" applyBorder="1">
      <alignment/>
      <protection/>
    </xf>
    <xf numFmtId="0" fontId="18" fillId="0" borderId="49" xfId="25" applyBorder="1">
      <alignment/>
      <protection/>
    </xf>
    <xf numFmtId="2" fontId="18" fillId="0" borderId="49" xfId="25" applyNumberFormat="1" applyBorder="1">
      <alignment/>
      <protection/>
    </xf>
    <xf numFmtId="1" fontId="18" fillId="0" borderId="49" xfId="25" applyNumberFormat="1" applyBorder="1">
      <alignment/>
      <protection/>
    </xf>
    <xf numFmtId="1" fontId="18" fillId="0" borderId="49" xfId="25" applyNumberFormat="1" applyFont="1" applyBorder="1">
      <alignment/>
      <protection/>
    </xf>
    <xf numFmtId="1" fontId="18" fillId="0" borderId="49" xfId="25" applyNumberFormat="1" applyFont="1" applyBorder="1">
      <alignment/>
      <protection/>
    </xf>
    <xf numFmtId="1" fontId="26" fillId="0" borderId="49" xfId="25" applyNumberFormat="1" applyFont="1" applyBorder="1">
      <alignment/>
      <protection/>
    </xf>
    <xf numFmtId="1" fontId="18" fillId="0" borderId="50" xfId="25" applyNumberFormat="1" applyBorder="1">
      <alignment/>
      <protection/>
    </xf>
    <xf numFmtId="0" fontId="40" fillId="7" borderId="33" xfId="25" applyFont="1" applyFill="1" applyBorder="1" applyAlignment="1">
      <alignment horizontal="center" vertical="top" wrapText="1"/>
      <protection/>
    </xf>
    <xf numFmtId="0" fontId="43" fillId="7" borderId="45" xfId="25" applyFont="1" applyFill="1" applyBorder="1" applyAlignment="1">
      <alignment horizontal="left" vertical="top" wrapText="1" indent="1"/>
      <protection/>
    </xf>
    <xf numFmtId="0" fontId="45" fillId="7" borderId="45" xfId="24" applyFont="1" applyFill="1" applyBorder="1">
      <alignment/>
      <protection/>
    </xf>
    <xf numFmtId="0" fontId="24" fillId="7" borderId="45" xfId="25" applyFont="1" applyFill="1" applyBorder="1">
      <alignment/>
      <protection/>
    </xf>
    <xf numFmtId="0" fontId="24" fillId="7" borderId="45" xfId="25" applyFont="1" applyFill="1" applyBorder="1" applyAlignment="1">
      <alignment horizontal="center"/>
      <protection/>
    </xf>
    <xf numFmtId="0" fontId="22" fillId="7" borderId="45" xfId="25" applyFont="1" applyFill="1" applyBorder="1">
      <alignment/>
      <protection/>
    </xf>
    <xf numFmtId="0" fontId="24" fillId="7" borderId="45" xfId="25" applyFont="1" applyFill="1" applyBorder="1">
      <alignment/>
      <protection/>
    </xf>
    <xf numFmtId="2" fontId="24" fillId="7" borderId="45" xfId="25" applyNumberFormat="1" applyFont="1" applyFill="1" applyBorder="1">
      <alignment/>
      <protection/>
    </xf>
    <xf numFmtId="1" fontId="24" fillId="7" borderId="45" xfId="25" applyNumberFormat="1" applyFont="1" applyFill="1" applyBorder="1">
      <alignment/>
      <protection/>
    </xf>
    <xf numFmtId="1" fontId="24" fillId="7" borderId="45" xfId="25" applyNumberFormat="1" applyFont="1" applyFill="1" applyBorder="1">
      <alignment/>
      <protection/>
    </xf>
    <xf numFmtId="1" fontId="24" fillId="7" borderId="47" xfId="25" applyNumberFormat="1" applyFont="1" applyFill="1" applyBorder="1">
      <alignment/>
      <protection/>
    </xf>
    <xf numFmtId="0" fontId="44" fillId="0" borderId="49" xfId="25" applyFont="1" applyFill="1" applyBorder="1" applyAlignment="1">
      <alignment horizontal="left" vertical="top" wrapText="1" indent="1"/>
      <protection/>
    </xf>
    <xf numFmtId="0" fontId="24" fillId="0" borderId="49" xfId="25" applyFont="1" applyFill="1" applyBorder="1">
      <alignment/>
      <protection/>
    </xf>
    <xf numFmtId="0" fontId="18" fillId="0" borderId="49" xfId="25" applyFont="1" applyBorder="1" applyAlignment="1">
      <alignment horizontal="center"/>
      <protection/>
    </xf>
    <xf numFmtId="0" fontId="42" fillId="0" borderId="28" xfId="25" applyFont="1" applyBorder="1" applyAlignment="1">
      <alignment horizontal="center" vertical="top" wrapText="1"/>
      <protection/>
    </xf>
    <xf numFmtId="0" fontId="43" fillId="0" borderId="1" xfId="25" applyFont="1" applyBorder="1" applyAlignment="1">
      <alignment horizontal="left" vertical="top" wrapText="1" indent="1"/>
      <protection/>
    </xf>
    <xf numFmtId="0" fontId="31" fillId="0" borderId="1" xfId="25" applyFont="1" applyBorder="1" applyAlignment="1">
      <alignment horizontal="left"/>
      <protection/>
    </xf>
    <xf numFmtId="0" fontId="44" fillId="0" borderId="1" xfId="25" applyFont="1" applyFill="1" applyBorder="1" applyAlignment="1">
      <alignment horizontal="left" vertical="top" wrapText="1" indent="1"/>
      <protection/>
    </xf>
    <xf numFmtId="0" fontId="24" fillId="0" borderId="1" xfId="25" applyFont="1" applyFill="1" applyBorder="1">
      <alignment/>
      <protection/>
    </xf>
    <xf numFmtId="0" fontId="18" fillId="0" borderId="1" xfId="25" applyFont="1" applyBorder="1" applyAlignment="1">
      <alignment horizontal="center"/>
      <protection/>
    </xf>
    <xf numFmtId="0" fontId="18" fillId="0" borderId="1" xfId="25" applyFont="1" applyBorder="1">
      <alignment/>
      <protection/>
    </xf>
    <xf numFmtId="0" fontId="18" fillId="0" borderId="1" xfId="25" applyBorder="1">
      <alignment/>
      <protection/>
    </xf>
    <xf numFmtId="2" fontId="18" fillId="0" borderId="1" xfId="25" applyNumberFormat="1" applyBorder="1">
      <alignment/>
      <protection/>
    </xf>
    <xf numFmtId="1" fontId="18" fillId="0" borderId="1" xfId="25" applyNumberFormat="1" applyBorder="1">
      <alignment/>
      <protection/>
    </xf>
    <xf numFmtId="1" fontId="26" fillId="0" borderId="1" xfId="25" applyNumberFormat="1" applyFont="1" applyBorder="1">
      <alignment/>
      <protection/>
    </xf>
    <xf numFmtId="1" fontId="18" fillId="0" borderId="1" xfId="25" applyNumberFormat="1" applyFont="1" applyBorder="1">
      <alignment/>
      <protection/>
    </xf>
    <xf numFmtId="1" fontId="18" fillId="0" borderId="1" xfId="25" applyNumberFormat="1" applyFont="1" applyBorder="1">
      <alignment/>
      <protection/>
    </xf>
    <xf numFmtId="1" fontId="18" fillId="0" borderId="30" xfId="25" applyNumberFormat="1" applyBorder="1">
      <alignment/>
      <protection/>
    </xf>
    <xf numFmtId="0" fontId="42" fillId="7" borderId="33" xfId="25" applyFont="1" applyFill="1" applyBorder="1" applyAlignment="1">
      <alignment horizontal="center" vertical="top" wrapText="1"/>
      <protection/>
    </xf>
    <xf numFmtId="0" fontId="31" fillId="7" borderId="45" xfId="25" applyFont="1" applyFill="1" applyBorder="1" applyAlignment="1">
      <alignment horizontal="left"/>
      <protection/>
    </xf>
    <xf numFmtId="0" fontId="44" fillId="7" borderId="45" xfId="25" applyFont="1" applyFill="1" applyBorder="1" applyAlignment="1">
      <alignment horizontal="left" vertical="top" wrapText="1" indent="1"/>
      <protection/>
    </xf>
    <xf numFmtId="0" fontId="18" fillId="7" borderId="45" xfId="25" applyFont="1" applyFill="1" applyBorder="1" applyAlignment="1">
      <alignment horizontal="center"/>
      <protection/>
    </xf>
    <xf numFmtId="0" fontId="26" fillId="7" borderId="45" xfId="25" applyFont="1" applyFill="1" applyBorder="1">
      <alignment/>
      <protection/>
    </xf>
    <xf numFmtId="0" fontId="18" fillId="7" borderId="45" xfId="25" applyFont="1" applyFill="1" applyBorder="1">
      <alignment/>
      <protection/>
    </xf>
    <xf numFmtId="0" fontId="18" fillId="7" borderId="45" xfId="25" applyFill="1" applyBorder="1">
      <alignment/>
      <protection/>
    </xf>
    <xf numFmtId="2" fontId="18" fillId="7" borderId="45" xfId="25" applyNumberFormat="1" applyFill="1" applyBorder="1">
      <alignment/>
      <protection/>
    </xf>
    <xf numFmtId="1" fontId="18" fillId="7" borderId="45" xfId="25" applyNumberFormat="1" applyFill="1" applyBorder="1">
      <alignment/>
      <protection/>
    </xf>
    <xf numFmtId="1" fontId="18" fillId="7" borderId="45" xfId="25" applyNumberFormat="1" applyFont="1" applyFill="1" applyBorder="1">
      <alignment/>
      <protection/>
    </xf>
    <xf numFmtId="1" fontId="18" fillId="7" borderId="45" xfId="25" applyNumberFormat="1" applyFont="1" applyFill="1" applyBorder="1">
      <alignment/>
      <protection/>
    </xf>
    <xf numFmtId="1" fontId="18" fillId="7" borderId="47" xfId="25" applyNumberFormat="1" applyFill="1" applyBorder="1">
      <alignment/>
      <protection/>
    </xf>
    <xf numFmtId="0" fontId="42" fillId="0" borderId="26" xfId="25" applyFont="1" applyBorder="1" applyAlignment="1">
      <alignment horizontal="center" vertical="top" wrapText="1"/>
      <protection/>
    </xf>
    <xf numFmtId="0" fontId="46" fillId="0" borderId="11" xfId="25" applyFont="1" applyBorder="1" applyAlignment="1">
      <alignment horizontal="left" vertical="top" wrapText="1" indent="1"/>
      <protection/>
    </xf>
    <xf numFmtId="0" fontId="47" fillId="0" borderId="11" xfId="25" applyFont="1" applyBorder="1" applyAlignment="1">
      <alignment horizontal="left"/>
      <protection/>
    </xf>
    <xf numFmtId="0" fontId="48" fillId="0" borderId="11" xfId="25" applyFont="1" applyBorder="1" applyAlignment="1">
      <alignment horizontal="left" vertical="top" wrapText="1" indent="1"/>
      <protection/>
    </xf>
    <xf numFmtId="0" fontId="49" fillId="0" borderId="11" xfId="25" applyFont="1" applyFill="1" applyBorder="1">
      <alignment/>
      <protection/>
    </xf>
    <xf numFmtId="0" fontId="50" fillId="0" borderId="11" xfId="25" applyFont="1" applyBorder="1" applyAlignment="1">
      <alignment horizontal="center" vertical="top" wrapText="1"/>
      <protection/>
    </xf>
    <xf numFmtId="0" fontId="50" fillId="0" borderId="11" xfId="25" applyFont="1" applyBorder="1" applyAlignment="1">
      <alignment vertical="top" wrapText="1"/>
      <protection/>
    </xf>
    <xf numFmtId="0" fontId="18" fillId="0" borderId="11" xfId="25" applyFont="1" applyBorder="1">
      <alignment/>
      <protection/>
    </xf>
    <xf numFmtId="0" fontId="18" fillId="0" borderId="11" xfId="25" applyBorder="1">
      <alignment/>
      <protection/>
    </xf>
    <xf numFmtId="2" fontId="18" fillId="0" borderId="11" xfId="25" applyNumberFormat="1" applyBorder="1">
      <alignment/>
      <protection/>
    </xf>
    <xf numFmtId="1" fontId="18" fillId="0" borderId="11" xfId="25" applyNumberFormat="1" applyBorder="1">
      <alignment/>
      <protection/>
    </xf>
    <xf numFmtId="1" fontId="18" fillId="0" borderId="11" xfId="25" applyNumberFormat="1" applyFont="1" applyBorder="1">
      <alignment/>
      <protection/>
    </xf>
    <xf numFmtId="1" fontId="18" fillId="0" borderId="11" xfId="25" applyNumberFormat="1" applyFont="1" applyBorder="1">
      <alignment/>
      <protection/>
    </xf>
    <xf numFmtId="1" fontId="18" fillId="0" borderId="13" xfId="25" applyNumberFormat="1" applyBorder="1">
      <alignment/>
      <protection/>
    </xf>
    <xf numFmtId="0" fontId="26" fillId="7" borderId="45" xfId="25" applyFont="1" applyFill="1" applyBorder="1">
      <alignment/>
      <protection/>
    </xf>
    <xf numFmtId="0" fontId="51" fillId="0" borderId="49" xfId="24" applyFont="1" applyBorder="1">
      <alignment/>
      <protection/>
    </xf>
    <xf numFmtId="0" fontId="51" fillId="0" borderId="1" xfId="24" applyFont="1" applyBorder="1">
      <alignment/>
      <protection/>
    </xf>
    <xf numFmtId="0" fontId="44" fillId="0" borderId="1" xfId="25" applyFont="1" applyBorder="1" applyAlignment="1">
      <alignment horizontal="left" vertical="top" wrapText="1" indent="1"/>
      <protection/>
    </xf>
    <xf numFmtId="0" fontId="24" fillId="0" borderId="1" xfId="25" applyFont="1" applyBorder="1">
      <alignment/>
      <protection/>
    </xf>
    <xf numFmtId="0" fontId="42" fillId="7" borderId="28" xfId="25" applyFont="1" applyFill="1" applyBorder="1" applyAlignment="1">
      <alignment horizontal="center" vertical="top" wrapText="1"/>
      <protection/>
    </xf>
    <xf numFmtId="0" fontId="43" fillId="7" borderId="1" xfId="25" applyFont="1" applyFill="1" applyBorder="1" applyAlignment="1">
      <alignment horizontal="left" vertical="top" wrapText="1" indent="1"/>
      <protection/>
    </xf>
    <xf numFmtId="0" fontId="31" fillId="7" borderId="1" xfId="25" applyFont="1" applyFill="1" applyBorder="1" applyAlignment="1">
      <alignment horizontal="left"/>
      <protection/>
    </xf>
    <xf numFmtId="0" fontId="44" fillId="7" borderId="1" xfId="25" applyFont="1" applyFill="1" applyBorder="1" applyAlignment="1">
      <alignment horizontal="left" vertical="top" wrapText="1" indent="1"/>
      <protection/>
    </xf>
    <xf numFmtId="0" fontId="24" fillId="7" borderId="1" xfId="25" applyFont="1" applyFill="1" applyBorder="1">
      <alignment/>
      <protection/>
    </xf>
    <xf numFmtId="0" fontId="18" fillId="7" borderId="1" xfId="25" applyFont="1" applyFill="1" applyBorder="1" applyAlignment="1">
      <alignment horizontal="center"/>
      <protection/>
    </xf>
    <xf numFmtId="0" fontId="26" fillId="7" borderId="1" xfId="25" applyFont="1" applyFill="1" applyBorder="1">
      <alignment/>
      <protection/>
    </xf>
    <xf numFmtId="0" fontId="18" fillId="7" borderId="1" xfId="25" applyFont="1" applyFill="1" applyBorder="1">
      <alignment/>
      <protection/>
    </xf>
    <xf numFmtId="0" fontId="18" fillId="7" borderId="1" xfId="25" applyFill="1" applyBorder="1">
      <alignment/>
      <protection/>
    </xf>
    <xf numFmtId="2" fontId="18" fillId="7" borderId="1" xfId="25" applyNumberFormat="1" applyFill="1" applyBorder="1">
      <alignment/>
      <protection/>
    </xf>
    <xf numFmtId="1" fontId="18" fillId="7" borderId="1" xfId="25" applyNumberFormat="1" applyFill="1" applyBorder="1">
      <alignment/>
      <protection/>
    </xf>
    <xf numFmtId="1" fontId="18" fillId="7" borderId="1" xfId="25" applyNumberFormat="1" applyFont="1" applyFill="1" applyBorder="1">
      <alignment/>
      <protection/>
    </xf>
    <xf numFmtId="1" fontId="18" fillId="7" borderId="1" xfId="25" applyNumberFormat="1" applyFont="1" applyFill="1" applyBorder="1">
      <alignment/>
      <protection/>
    </xf>
    <xf numFmtId="1" fontId="18" fillId="7" borderId="30" xfId="25" applyNumberFormat="1" applyFill="1" applyBorder="1">
      <alignment/>
      <protection/>
    </xf>
    <xf numFmtId="0" fontId="26" fillId="7" borderId="1" xfId="25" applyFont="1" applyFill="1" applyBorder="1">
      <alignment/>
      <protection/>
    </xf>
    <xf numFmtId="0" fontId="42" fillId="0" borderId="33" xfId="25" applyFont="1" applyBorder="1" applyAlignment="1">
      <alignment horizontal="center" vertical="top" wrapText="1"/>
      <protection/>
    </xf>
    <xf numFmtId="0" fontId="43" fillId="0" borderId="45" xfId="25" applyFont="1" applyBorder="1" applyAlignment="1">
      <alignment horizontal="left" vertical="top" wrapText="1" indent="1"/>
      <protection/>
    </xf>
    <xf numFmtId="0" fontId="31" fillId="0" borderId="45" xfId="25" applyFont="1" applyBorder="1" applyAlignment="1">
      <alignment horizontal="left"/>
      <protection/>
    </xf>
    <xf numFmtId="0" fontId="44" fillId="0" borderId="45" xfId="25" applyFont="1" applyFill="1" applyBorder="1" applyAlignment="1">
      <alignment horizontal="left" vertical="top" wrapText="1" indent="1"/>
      <protection/>
    </xf>
    <xf numFmtId="0" fontId="24" fillId="0" borderId="45" xfId="25" applyFont="1" applyFill="1" applyBorder="1">
      <alignment/>
      <protection/>
    </xf>
    <xf numFmtId="0" fontId="18" fillId="0" borderId="45" xfId="25" applyFont="1" applyBorder="1" applyAlignment="1">
      <alignment horizontal="center"/>
      <protection/>
    </xf>
    <xf numFmtId="0" fontId="26" fillId="0" borderId="45" xfId="25" applyFont="1" applyBorder="1">
      <alignment/>
      <protection/>
    </xf>
    <xf numFmtId="0" fontId="18" fillId="0" borderId="45" xfId="25" applyFont="1" applyBorder="1">
      <alignment/>
      <protection/>
    </xf>
    <xf numFmtId="0" fontId="18" fillId="0" borderId="45" xfId="25" applyBorder="1">
      <alignment/>
      <protection/>
    </xf>
    <xf numFmtId="2" fontId="18" fillId="0" borderId="45" xfId="25" applyNumberFormat="1" applyBorder="1">
      <alignment/>
      <protection/>
    </xf>
    <xf numFmtId="1" fontId="18" fillId="0" borderId="45" xfId="25" applyNumberFormat="1" applyBorder="1">
      <alignment/>
      <protection/>
    </xf>
    <xf numFmtId="1" fontId="18" fillId="0" borderId="45" xfId="25" applyNumberFormat="1" applyFont="1" applyBorder="1">
      <alignment/>
      <protection/>
    </xf>
    <xf numFmtId="1" fontId="18" fillId="0" borderId="45" xfId="25" applyNumberFormat="1" applyFont="1" applyBorder="1">
      <alignment/>
      <protection/>
    </xf>
    <xf numFmtId="1" fontId="26" fillId="0" borderId="45" xfId="25" applyNumberFormat="1" applyFont="1" applyBorder="1">
      <alignment/>
      <protection/>
    </xf>
    <xf numFmtId="1" fontId="18" fillId="0" borderId="47" xfId="25" applyNumberFormat="1" applyBorder="1">
      <alignment/>
      <protection/>
    </xf>
    <xf numFmtId="0" fontId="43" fillId="7" borderId="1" xfId="25" applyFont="1" applyFill="1" applyBorder="1" applyAlignment="1">
      <alignment horizontal="left" vertical="top" wrapText="1" indent="1"/>
      <protection/>
    </xf>
    <xf numFmtId="0" fontId="52" fillId="7" borderId="1" xfId="25" applyFont="1" applyFill="1" applyBorder="1" applyAlignment="1">
      <alignment horizontal="center" vertical="top" wrapText="1"/>
      <protection/>
    </xf>
    <xf numFmtId="0" fontId="53" fillId="7" borderId="1" xfId="25" applyFont="1" applyFill="1" applyBorder="1" applyAlignment="1">
      <alignment vertical="top" wrapText="1"/>
      <protection/>
    </xf>
    <xf numFmtId="0" fontId="18" fillId="7" borderId="1" xfId="25" applyFont="1" applyFill="1" applyBorder="1">
      <alignment/>
      <protection/>
    </xf>
    <xf numFmtId="2" fontId="18" fillId="7" borderId="1" xfId="25" applyNumberFormat="1" applyFont="1" applyFill="1" applyBorder="1">
      <alignment/>
      <protection/>
    </xf>
    <xf numFmtId="0" fontId="44" fillId="0" borderId="45" xfId="25" applyFont="1" applyBorder="1" applyAlignment="1">
      <alignment horizontal="left" vertical="top" wrapText="1" indent="1"/>
      <protection/>
    </xf>
    <xf numFmtId="0" fontId="24" fillId="0" borderId="45" xfId="25" applyFont="1" applyBorder="1">
      <alignment/>
      <protection/>
    </xf>
    <xf numFmtId="0" fontId="18" fillId="0" borderId="45" xfId="25" applyFont="1" applyBorder="1" applyAlignment="1">
      <alignment horizontal="center" vertical="top" wrapText="1"/>
      <protection/>
    </xf>
    <xf numFmtId="0" fontId="18" fillId="0" borderId="45" xfId="25" applyFont="1" applyBorder="1" applyAlignment="1">
      <alignment vertical="top" wrapText="1"/>
      <protection/>
    </xf>
    <xf numFmtId="0" fontId="26" fillId="0" borderId="45" xfId="25" applyFont="1" applyBorder="1">
      <alignment/>
      <protection/>
    </xf>
    <xf numFmtId="0" fontId="43" fillId="0" borderId="11" xfId="25" applyFont="1" applyBorder="1" applyAlignment="1">
      <alignment horizontal="left" vertical="top" wrapText="1" indent="1"/>
      <protection/>
    </xf>
    <xf numFmtId="0" fontId="31" fillId="0" borderId="11" xfId="25" applyFont="1" applyBorder="1" applyAlignment="1">
      <alignment horizontal="left"/>
      <protection/>
    </xf>
    <xf numFmtId="0" fontId="44" fillId="0" borderId="11" xfId="25" applyFont="1" applyFill="1" applyBorder="1" applyAlignment="1">
      <alignment horizontal="left" vertical="top" wrapText="1" indent="1"/>
      <protection/>
    </xf>
    <xf numFmtId="0" fontId="24" fillId="0" borderId="11" xfId="25" applyFont="1" applyFill="1" applyBorder="1">
      <alignment/>
      <protection/>
    </xf>
    <xf numFmtId="0" fontId="18" fillId="0" borderId="11" xfId="25" applyFont="1" applyBorder="1" applyAlignment="1">
      <alignment horizontal="center"/>
      <protection/>
    </xf>
    <xf numFmtId="1" fontId="26" fillId="0" borderId="11" xfId="25" applyNumberFormat="1" applyFont="1" applyBorder="1">
      <alignment/>
      <protection/>
    </xf>
    <xf numFmtId="0" fontId="44" fillId="0" borderId="11" xfId="25" applyFont="1" applyBorder="1" applyAlignment="1">
      <alignment horizontal="left" vertical="top" wrapText="1" indent="1"/>
      <protection/>
    </xf>
    <xf numFmtId="0" fontId="24" fillId="0" borderId="11" xfId="25" applyFont="1" applyBorder="1">
      <alignment/>
      <protection/>
    </xf>
    <xf numFmtId="0" fontId="18" fillId="0" borderId="11" xfId="25" applyFont="1" applyBorder="1" applyAlignment="1">
      <alignment horizontal="center" vertical="top" wrapText="1"/>
      <protection/>
    </xf>
    <xf numFmtId="0" fontId="18" fillId="0" borderId="11" xfId="25" applyFont="1" applyBorder="1" applyAlignment="1">
      <alignment vertical="top" wrapText="1"/>
      <protection/>
    </xf>
    <xf numFmtId="0" fontId="29" fillId="0" borderId="1" xfId="25" applyFont="1" applyBorder="1">
      <alignment/>
      <protection/>
    </xf>
    <xf numFmtId="0" fontId="18" fillId="0" borderId="1" xfId="25" applyFont="1" applyBorder="1" applyAlignment="1">
      <alignment horizontal="center" vertical="top" wrapText="1"/>
      <protection/>
    </xf>
    <xf numFmtId="0" fontId="18" fillId="0" borderId="1" xfId="25" applyFont="1" applyBorder="1" applyAlignment="1">
      <alignment vertical="top" wrapText="1"/>
      <protection/>
    </xf>
    <xf numFmtId="0" fontId="51" fillId="0" borderId="45" xfId="24" applyFont="1" applyBorder="1">
      <alignment/>
      <protection/>
    </xf>
    <xf numFmtId="0" fontId="40" fillId="7" borderId="26" xfId="25" applyFont="1" applyFill="1" applyBorder="1" applyAlignment="1">
      <alignment horizontal="center" vertical="top" wrapText="1"/>
      <protection/>
    </xf>
    <xf numFmtId="0" fontId="43" fillId="7" borderId="11" xfId="25" applyFont="1" applyFill="1" applyBorder="1" applyAlignment="1">
      <alignment horizontal="left" vertical="top" wrapText="1" indent="1"/>
      <protection/>
    </xf>
    <xf numFmtId="0" fontId="45" fillId="7" borderId="11" xfId="24" applyFont="1" applyFill="1" applyBorder="1">
      <alignment/>
      <protection/>
    </xf>
    <xf numFmtId="0" fontId="24" fillId="7" borderId="11" xfId="25" applyFont="1" applyFill="1" applyBorder="1">
      <alignment/>
      <protection/>
    </xf>
    <xf numFmtId="0" fontId="24" fillId="7" borderId="11" xfId="25" applyFont="1" applyFill="1" applyBorder="1" applyAlignment="1">
      <alignment horizontal="center"/>
      <protection/>
    </xf>
    <xf numFmtId="0" fontId="22" fillId="7" borderId="11" xfId="25" applyFont="1" applyFill="1" applyBorder="1">
      <alignment/>
      <protection/>
    </xf>
    <xf numFmtId="0" fontId="24" fillId="7" borderId="11" xfId="25" applyFont="1" applyFill="1" applyBorder="1">
      <alignment/>
      <protection/>
    </xf>
    <xf numFmtId="2" fontId="24" fillId="7" borderId="11" xfId="25" applyNumberFormat="1" applyFont="1" applyFill="1" applyBorder="1">
      <alignment/>
      <protection/>
    </xf>
    <xf numFmtId="1" fontId="24" fillId="7" borderId="11" xfId="25" applyNumberFormat="1" applyFont="1" applyFill="1" applyBorder="1">
      <alignment/>
      <protection/>
    </xf>
    <xf numFmtId="1" fontId="24" fillId="7" borderId="11" xfId="25" applyNumberFormat="1" applyFont="1" applyFill="1" applyBorder="1">
      <alignment/>
      <protection/>
    </xf>
    <xf numFmtId="1" fontId="22" fillId="7" borderId="11" xfId="25" applyNumberFormat="1" applyFont="1" applyFill="1" applyBorder="1">
      <alignment/>
      <protection/>
    </xf>
    <xf numFmtId="1" fontId="24" fillId="7" borderId="13" xfId="25" applyNumberFormat="1" applyFont="1" applyFill="1" applyBorder="1">
      <alignment/>
      <protection/>
    </xf>
    <xf numFmtId="0" fontId="18" fillId="0" borderId="45" xfId="25" applyFont="1" applyBorder="1">
      <alignment/>
      <protection/>
    </xf>
    <xf numFmtId="0" fontId="18" fillId="0" borderId="49" xfId="25" applyFont="1" applyBorder="1" applyAlignment="1">
      <alignment horizontal="center" vertical="top" wrapText="1"/>
      <protection/>
    </xf>
    <xf numFmtId="0" fontId="18" fillId="0" borderId="49" xfId="25" applyFont="1" applyBorder="1" applyAlignment="1">
      <alignment vertical="top" wrapText="1"/>
      <protection/>
    </xf>
    <xf numFmtId="0" fontId="39" fillId="0" borderId="15" xfId="25" applyFont="1" applyBorder="1" applyAlignment="1">
      <alignment horizontal="center"/>
      <protection/>
    </xf>
    <xf numFmtId="0" fontId="18" fillId="0" borderId="57" xfId="25" applyBorder="1" applyAlignment="1">
      <alignment horizontal="left"/>
      <protection/>
    </xf>
    <xf numFmtId="0" fontId="24" fillId="0" borderId="57" xfId="25" applyFont="1" applyBorder="1" applyAlignment="1">
      <alignment horizontal="left"/>
      <protection/>
    </xf>
    <xf numFmtId="0" fontId="18" fillId="0" borderId="57" xfId="25" applyBorder="1">
      <alignment/>
      <protection/>
    </xf>
    <xf numFmtId="0" fontId="18" fillId="0" borderId="3" xfId="25" applyBorder="1">
      <alignment/>
      <protection/>
    </xf>
    <xf numFmtId="0" fontId="18" fillId="0" borderId="4" xfId="25" applyBorder="1">
      <alignment/>
      <protection/>
    </xf>
    <xf numFmtId="0" fontId="24" fillId="0" borderId="4" xfId="25" applyFont="1" applyFill="1" applyBorder="1">
      <alignment/>
      <protection/>
    </xf>
    <xf numFmtId="0" fontId="24" fillId="0" borderId="4" xfId="25" applyFont="1" applyBorder="1">
      <alignment/>
      <protection/>
    </xf>
    <xf numFmtId="0" fontId="18" fillId="1" borderId="0" xfId="25" applyFill="1">
      <alignment/>
      <protection/>
    </xf>
    <xf numFmtId="0" fontId="24" fillId="0" borderId="56" xfId="25" applyFont="1" applyFill="1" applyBorder="1">
      <alignment/>
      <protection/>
    </xf>
    <xf numFmtId="0" fontId="24" fillId="0" borderId="0" xfId="25" applyFont="1">
      <alignment/>
      <protection/>
    </xf>
    <xf numFmtId="0" fontId="39" fillId="0" borderId="17" xfId="25" applyFont="1" applyBorder="1" applyAlignment="1">
      <alignment horizontal="center"/>
      <protection/>
    </xf>
    <xf numFmtId="0" fontId="18" fillId="0" borderId="29" xfId="25" applyBorder="1" applyAlignment="1">
      <alignment horizontal="left"/>
      <protection/>
    </xf>
    <xf numFmtId="0" fontId="18" fillId="0" borderId="29" xfId="25" applyBorder="1">
      <alignment/>
      <protection/>
    </xf>
    <xf numFmtId="0" fontId="18" fillId="0" borderId="5" xfId="25" applyBorder="1">
      <alignment/>
      <protection/>
    </xf>
    <xf numFmtId="0" fontId="26" fillId="0" borderId="1" xfId="25" applyFont="1" applyBorder="1">
      <alignment/>
      <protection/>
    </xf>
    <xf numFmtId="0" fontId="18" fillId="0" borderId="29" xfId="25" applyBorder="1" applyAlignment="1">
      <alignment/>
      <protection/>
    </xf>
    <xf numFmtId="1" fontId="18" fillId="0" borderId="1" xfId="25" applyNumberFormat="1" applyFill="1" applyBorder="1">
      <alignment/>
      <protection/>
    </xf>
    <xf numFmtId="0" fontId="39" fillId="0" borderId="1" xfId="25" applyFont="1" applyBorder="1" applyAlignment="1">
      <alignment horizontal="left" indent="7"/>
      <protection/>
    </xf>
    <xf numFmtId="0" fontId="18" fillId="0" borderId="29" xfId="25" applyBorder="1" applyAlignment="1">
      <alignment horizontal="right" indent="2"/>
      <protection/>
    </xf>
    <xf numFmtId="4" fontId="18" fillId="0" borderId="17" xfId="21" applyNumberFormat="1" applyBorder="1">
      <alignment/>
      <protection/>
    </xf>
    <xf numFmtId="4" fontId="25" fillId="2" borderId="17" xfId="21" applyNumberFormat="1" applyFont="1" applyFill="1" applyBorder="1" applyAlignment="1">
      <alignment vertical="center"/>
      <protection/>
    </xf>
    <xf numFmtId="4" fontId="22" fillId="6" borderId="58" xfId="21" applyNumberFormat="1" applyFont="1" applyFill="1" applyBorder="1" applyAlignment="1">
      <alignment vertical="center"/>
      <protection/>
    </xf>
    <xf numFmtId="0" fontId="20" fillId="0" borderId="0" xfId="21" applyFont="1" applyBorder="1" applyAlignment="1">
      <alignment horizontal="center"/>
      <protection/>
    </xf>
    <xf numFmtId="0" fontId="25" fillId="0" borderId="0" xfId="21" applyFont="1" applyBorder="1" applyAlignment="1">
      <alignment horizontal="center"/>
      <protection/>
    </xf>
    <xf numFmtId="0" fontId="18" fillId="0" borderId="6" xfId="21" applyBorder="1" applyAlignment="1">
      <alignment vertical="center"/>
      <protection/>
    </xf>
    <xf numFmtId="0" fontId="18" fillId="0" borderId="6" xfId="21" applyBorder="1" applyAlignment="1">
      <alignment horizontal="left" vertical="center" indent="1"/>
      <protection/>
    </xf>
    <xf numFmtId="3" fontId="18" fillId="5" borderId="35" xfId="21" applyNumberFormat="1" applyFill="1" applyBorder="1" applyAlignment="1">
      <alignment vertical="center"/>
      <protection/>
    </xf>
    <xf numFmtId="3" fontId="18" fillId="5" borderId="1" xfId="21" applyNumberFormat="1" applyFill="1" applyBorder="1" applyAlignment="1">
      <alignment vertical="center"/>
      <protection/>
    </xf>
    <xf numFmtId="4" fontId="18" fillId="5" borderId="53" xfId="21" applyNumberFormat="1" applyFill="1" applyBorder="1" applyAlignment="1">
      <alignment vertical="center"/>
      <protection/>
    </xf>
    <xf numFmtId="3" fontId="18" fillId="0" borderId="28" xfId="21" applyNumberFormat="1" applyBorder="1" applyAlignment="1">
      <alignment vertical="center"/>
      <protection/>
    </xf>
    <xf numFmtId="3" fontId="18" fillId="0" borderId="5" xfId="21" applyNumberFormat="1" applyBorder="1" applyAlignment="1">
      <alignment vertical="center"/>
      <protection/>
    </xf>
    <xf numFmtId="4" fontId="18" fillId="0" borderId="53" xfId="21" applyNumberFormat="1" applyBorder="1" applyAlignment="1">
      <alignment vertical="center"/>
      <protection/>
    </xf>
    <xf numFmtId="3" fontId="18" fillId="0" borderId="1" xfId="21" applyNumberFormat="1" applyBorder="1" applyAlignment="1">
      <alignment vertical="center"/>
      <protection/>
    </xf>
    <xf numFmtId="4" fontId="18" fillId="0" borderId="30" xfId="21" applyNumberFormat="1" applyBorder="1" applyAlignment="1">
      <alignment vertical="center"/>
      <protection/>
    </xf>
    <xf numFmtId="4" fontId="18" fillId="0" borderId="17" xfId="21" applyNumberFormat="1" applyBorder="1" applyAlignment="1">
      <alignment vertical="center"/>
      <protection/>
    </xf>
    <xf numFmtId="0" fontId="18" fillId="0" borderId="0" xfId="21" applyAlignment="1">
      <alignment vertical="center"/>
      <protection/>
    </xf>
    <xf numFmtId="0" fontId="24" fillId="0" borderId="6" xfId="21" applyFont="1" applyBorder="1" applyAlignment="1">
      <alignment vertical="center"/>
      <protection/>
    </xf>
    <xf numFmtId="0" fontId="24" fillId="0" borderId="6" xfId="21" applyFont="1" applyBorder="1" applyAlignment="1">
      <alignment horizontal="left" vertical="center" indent="1"/>
      <protection/>
    </xf>
    <xf numFmtId="3" fontId="24" fillId="5" borderId="35" xfId="21" applyNumberFormat="1" applyFont="1" applyFill="1" applyBorder="1" applyAlignment="1">
      <alignment vertical="center"/>
      <protection/>
    </xf>
    <xf numFmtId="3" fontId="24" fillId="5" borderId="1" xfId="21" applyNumberFormat="1" applyFont="1" applyFill="1" applyBorder="1" applyAlignment="1">
      <alignment vertical="center"/>
      <protection/>
    </xf>
    <xf numFmtId="3" fontId="24" fillId="0" borderId="28" xfId="21" applyNumberFormat="1" applyFont="1" applyBorder="1" applyAlignment="1">
      <alignment vertical="center"/>
      <protection/>
    </xf>
    <xf numFmtId="3" fontId="24" fillId="0" borderId="5" xfId="21" applyNumberFormat="1" applyFont="1" applyBorder="1" applyAlignment="1">
      <alignment vertical="center"/>
      <protection/>
    </xf>
    <xf numFmtId="4" fontId="24" fillId="0" borderId="53" xfId="21" applyNumberFormat="1" applyFont="1" applyBorder="1" applyAlignment="1">
      <alignment vertical="center"/>
      <protection/>
    </xf>
    <xf numFmtId="3" fontId="24" fillId="0" borderId="1" xfId="21" applyNumberFormat="1" applyFont="1" applyBorder="1" applyAlignment="1">
      <alignment vertical="center"/>
      <protection/>
    </xf>
    <xf numFmtId="4" fontId="24" fillId="0" borderId="30" xfId="21" applyNumberFormat="1" applyFont="1" applyBorder="1" applyAlignment="1">
      <alignment vertical="center"/>
      <protection/>
    </xf>
    <xf numFmtId="4" fontId="24" fillId="0" borderId="17" xfId="21" applyNumberFormat="1" applyFont="1" applyBorder="1" applyAlignment="1">
      <alignment vertical="center"/>
      <protection/>
    </xf>
    <xf numFmtId="0" fontId="18" fillId="0" borderId="6" xfId="21" applyBorder="1" applyAlignment="1">
      <alignment horizontal="left" vertical="center" wrapText="1" indent="1"/>
      <protection/>
    </xf>
    <xf numFmtId="0" fontId="18" fillId="0" borderId="6" xfId="21" applyNumberFormat="1" applyBorder="1" applyAlignment="1">
      <alignment vertical="center"/>
      <protection/>
    </xf>
    <xf numFmtId="1" fontId="24" fillId="0" borderId="6" xfId="21" applyNumberFormat="1" applyFont="1" applyBorder="1" applyAlignment="1">
      <alignment horizontal="right" vertical="center"/>
      <protection/>
    </xf>
    <xf numFmtId="1" fontId="18" fillId="0" borderId="6" xfId="21" applyNumberFormat="1" applyBorder="1" applyAlignment="1">
      <alignment vertical="center"/>
      <protection/>
    </xf>
    <xf numFmtId="3" fontId="18" fillId="8" borderId="28" xfId="21" applyNumberFormat="1" applyFill="1" applyBorder="1" applyAlignment="1">
      <alignment vertical="center"/>
      <protection/>
    </xf>
    <xf numFmtId="3" fontId="18" fillId="8" borderId="5" xfId="21" applyNumberFormat="1" applyFill="1" applyBorder="1" applyAlignment="1">
      <alignment vertical="center"/>
      <protection/>
    </xf>
    <xf numFmtId="1" fontId="18" fillId="0" borderId="6" xfId="21" applyNumberFormat="1" applyBorder="1" applyAlignment="1">
      <alignment horizontal="right" vertical="center"/>
      <protection/>
    </xf>
    <xf numFmtId="3" fontId="18" fillId="8" borderId="1" xfId="21" applyNumberFormat="1" applyFill="1" applyBorder="1" applyAlignment="1">
      <alignment vertical="center"/>
      <protection/>
    </xf>
    <xf numFmtId="1" fontId="24" fillId="0" borderId="6" xfId="21" applyNumberFormat="1" applyFont="1" applyBorder="1" applyAlignment="1">
      <alignment vertical="center"/>
      <protection/>
    </xf>
    <xf numFmtId="0" fontId="26" fillId="0" borderId="0" xfId="21" applyFont="1" applyAlignment="1">
      <alignment vertical="center"/>
      <protection/>
    </xf>
    <xf numFmtId="0" fontId="18" fillId="0" borderId="2" xfId="21" applyBorder="1" applyAlignment="1">
      <alignment vertical="center"/>
      <protection/>
    </xf>
    <xf numFmtId="0" fontId="18" fillId="0" borderId="2" xfId="21" applyBorder="1" applyAlignment="1">
      <alignment horizontal="left" vertical="center" indent="1"/>
      <protection/>
    </xf>
    <xf numFmtId="3" fontId="18" fillId="5" borderId="36" xfId="21" applyNumberFormat="1" applyFill="1" applyBorder="1" applyAlignment="1">
      <alignment vertical="center"/>
      <protection/>
    </xf>
    <xf numFmtId="3" fontId="18" fillId="5" borderId="4" xfId="21" applyNumberFormat="1" applyFill="1" applyBorder="1" applyAlignment="1">
      <alignment vertical="center"/>
      <protection/>
    </xf>
    <xf numFmtId="4" fontId="18" fillId="5" borderId="39" xfId="21" applyNumberFormat="1" applyFill="1" applyBorder="1" applyAlignment="1">
      <alignment vertical="center"/>
      <protection/>
    </xf>
    <xf numFmtId="3" fontId="18" fillId="0" borderId="37" xfId="21" applyNumberFormat="1" applyBorder="1" applyAlignment="1">
      <alignment vertical="center"/>
      <protection/>
    </xf>
    <xf numFmtId="3" fontId="18" fillId="0" borderId="3" xfId="21" applyNumberFormat="1" applyBorder="1" applyAlignment="1">
      <alignment vertical="center"/>
      <protection/>
    </xf>
    <xf numFmtId="4" fontId="18" fillId="0" borderId="38" xfId="21" applyNumberFormat="1" applyBorder="1" applyAlignment="1">
      <alignment vertical="center"/>
      <protection/>
    </xf>
    <xf numFmtId="3" fontId="18" fillId="0" borderId="4" xfId="21" applyNumberFormat="1" applyBorder="1" applyAlignment="1">
      <alignment vertical="center"/>
      <protection/>
    </xf>
    <xf numFmtId="4" fontId="18" fillId="0" borderId="39" xfId="21" applyNumberFormat="1" applyBorder="1" applyAlignment="1">
      <alignment vertical="center"/>
      <protection/>
    </xf>
    <xf numFmtId="4" fontId="18" fillId="0" borderId="15" xfId="21" applyNumberFormat="1" applyBorder="1" applyAlignment="1">
      <alignment vertical="center"/>
      <protection/>
    </xf>
    <xf numFmtId="4" fontId="18" fillId="0" borderId="17" xfId="21" applyNumberFormat="1" applyFont="1" applyBorder="1" applyAlignment="1">
      <alignment vertical="center"/>
      <protection/>
    </xf>
    <xf numFmtId="3" fontId="2" fillId="0" borderId="36" xfId="0" applyNumberFormat="1" applyFont="1" applyFill="1" applyBorder="1" applyAlignment="1">
      <alignment horizontal="right" vertical="center"/>
    </xf>
    <xf numFmtId="0" fontId="38" fillId="0" borderId="40" xfId="0" applyFont="1" applyFill="1" applyBorder="1" applyAlignment="1">
      <alignment/>
    </xf>
    <xf numFmtId="0" fontId="38" fillId="0" borderId="42" xfId="0" applyFont="1" applyFill="1" applyBorder="1" applyAlignment="1">
      <alignment/>
    </xf>
    <xf numFmtId="0" fontId="57" fillId="0" borderId="0" xfId="0" applyFont="1" applyAlignment="1">
      <alignment/>
    </xf>
    <xf numFmtId="0" fontId="18" fillId="0" borderId="0" xfId="22">
      <alignment/>
      <protection/>
    </xf>
    <xf numFmtId="0" fontId="21" fillId="0" borderId="0" xfId="22" applyFont="1">
      <alignment/>
      <protection/>
    </xf>
    <xf numFmtId="0" fontId="27" fillId="0" borderId="0" xfId="22" applyFont="1">
      <alignment/>
      <protection/>
    </xf>
    <xf numFmtId="0" fontId="20" fillId="0" borderId="59" xfId="22" applyFont="1" applyBorder="1" applyAlignment="1">
      <alignment horizontal="center"/>
      <protection/>
    </xf>
    <xf numFmtId="0" fontId="25" fillId="0" borderId="59" xfId="22" applyFont="1" applyBorder="1" applyAlignment="1">
      <alignment horizontal="center"/>
      <protection/>
    </xf>
    <xf numFmtId="0" fontId="32" fillId="0" borderId="51" xfId="22" applyFont="1" applyBorder="1" applyAlignment="1">
      <alignment horizontal="center" vertical="center"/>
      <protection/>
    </xf>
    <xf numFmtId="0" fontId="32" fillId="0" borderId="9" xfId="22" applyFont="1" applyBorder="1" applyAlignment="1">
      <alignment horizontal="center" vertical="center"/>
      <protection/>
    </xf>
    <xf numFmtId="0" fontId="32" fillId="0" borderId="42" xfId="22" applyFont="1" applyBorder="1" applyAlignment="1">
      <alignment horizontal="center" vertical="center"/>
      <protection/>
    </xf>
    <xf numFmtId="0" fontId="32" fillId="0" borderId="24" xfId="22" applyFont="1" applyBorder="1" applyAlignment="1">
      <alignment horizontal="center" vertical="center" wrapText="1"/>
      <protection/>
    </xf>
    <xf numFmtId="0" fontId="32" fillId="0" borderId="52" xfId="22" applyFont="1" applyBorder="1" applyAlignment="1">
      <alignment horizontal="center" vertical="center" wrapText="1"/>
      <protection/>
    </xf>
    <xf numFmtId="0" fontId="32" fillId="0" borderId="41" xfId="22" applyFont="1" applyBorder="1" applyAlignment="1">
      <alignment horizontal="center" vertical="center"/>
      <protection/>
    </xf>
    <xf numFmtId="0" fontId="32" fillId="0" borderId="52" xfId="22" applyFont="1" applyBorder="1" applyAlignment="1">
      <alignment horizontal="center" vertical="center"/>
      <protection/>
    </xf>
    <xf numFmtId="0" fontId="18" fillId="0" borderId="16" xfId="22" applyBorder="1">
      <alignment/>
      <protection/>
    </xf>
    <xf numFmtId="0" fontId="18" fillId="0" borderId="16" xfId="22" applyBorder="1" applyAlignment="1">
      <alignment horizontal="left" indent="1"/>
      <protection/>
    </xf>
    <xf numFmtId="3" fontId="18" fillId="5" borderId="55" xfId="22" applyNumberFormat="1" applyFill="1" applyBorder="1">
      <alignment/>
      <protection/>
    </xf>
    <xf numFmtId="3" fontId="18" fillId="5" borderId="60" xfId="22" applyNumberFormat="1" applyFill="1" applyBorder="1">
      <alignment/>
      <protection/>
    </xf>
    <xf numFmtId="4" fontId="18" fillId="5" borderId="50" xfId="22" applyNumberFormat="1" applyFill="1" applyBorder="1">
      <alignment/>
      <protection/>
    </xf>
    <xf numFmtId="3" fontId="18" fillId="0" borderId="54" xfId="22" applyNumberFormat="1" applyBorder="1">
      <alignment/>
      <protection/>
    </xf>
    <xf numFmtId="3" fontId="18" fillId="0" borderId="48" xfId="22" applyNumberFormat="1" applyBorder="1">
      <alignment/>
      <protection/>
    </xf>
    <xf numFmtId="4" fontId="18" fillId="0" borderId="61" xfId="22" applyNumberFormat="1" applyBorder="1">
      <alignment/>
      <protection/>
    </xf>
    <xf numFmtId="3" fontId="18" fillId="0" borderId="49" xfId="22" applyNumberFormat="1" applyBorder="1">
      <alignment/>
      <protection/>
    </xf>
    <xf numFmtId="4" fontId="18" fillId="0" borderId="50" xfId="22" applyNumberFormat="1" applyBorder="1">
      <alignment/>
      <protection/>
    </xf>
    <xf numFmtId="0" fontId="18" fillId="0" borderId="6" xfId="22" applyBorder="1">
      <alignment/>
      <protection/>
    </xf>
    <xf numFmtId="0" fontId="18" fillId="0" borderId="6" xfId="22" applyBorder="1" applyAlignment="1">
      <alignment horizontal="left" indent="1"/>
      <protection/>
    </xf>
    <xf numFmtId="3" fontId="18" fillId="5" borderId="35" xfId="22" applyNumberFormat="1" applyFill="1" applyBorder="1">
      <alignment/>
      <protection/>
    </xf>
    <xf numFmtId="3" fontId="18" fillId="5" borderId="1" xfId="22" applyNumberFormat="1" applyFill="1" applyBorder="1">
      <alignment/>
      <protection/>
    </xf>
    <xf numFmtId="4" fontId="18" fillId="5" borderId="53" xfId="22" applyNumberFormat="1" applyFill="1" applyBorder="1">
      <alignment/>
      <protection/>
    </xf>
    <xf numFmtId="3" fontId="18" fillId="0" borderId="28" xfId="22" applyNumberFormat="1" applyBorder="1">
      <alignment/>
      <protection/>
    </xf>
    <xf numFmtId="3" fontId="18" fillId="0" borderId="5" xfId="22" applyNumberFormat="1" applyBorder="1">
      <alignment/>
      <protection/>
    </xf>
    <xf numFmtId="4" fontId="18" fillId="0" borderId="53" xfId="22" applyNumberFormat="1" applyBorder="1">
      <alignment/>
      <protection/>
    </xf>
    <xf numFmtId="3" fontId="18" fillId="0" borderId="1" xfId="22" applyNumberFormat="1" applyBorder="1">
      <alignment/>
      <protection/>
    </xf>
    <xf numFmtId="4" fontId="18" fillId="0" borderId="30" xfId="22" applyNumberFormat="1" applyBorder="1">
      <alignment/>
      <protection/>
    </xf>
    <xf numFmtId="0" fontId="59" fillId="0" borderId="6" xfId="22" applyFont="1" applyBorder="1">
      <alignment/>
      <protection/>
    </xf>
    <xf numFmtId="0" fontId="59" fillId="0" borderId="6" xfId="22" applyFont="1" applyBorder="1" applyAlignment="1">
      <alignment horizontal="left" indent="1"/>
      <protection/>
    </xf>
    <xf numFmtId="3" fontId="59" fillId="5" borderId="35" xfId="22" applyNumberFormat="1" applyFont="1" applyFill="1" applyBorder="1">
      <alignment/>
      <protection/>
    </xf>
    <xf numFmtId="3" fontId="59" fillId="5" borderId="1" xfId="22" applyNumberFormat="1" applyFont="1" applyFill="1" applyBorder="1">
      <alignment/>
      <protection/>
    </xf>
    <xf numFmtId="4" fontId="59" fillId="5" borderId="53" xfId="22" applyNumberFormat="1" applyFont="1" applyFill="1" applyBorder="1">
      <alignment/>
      <protection/>
    </xf>
    <xf numFmtId="3" fontId="59" fillId="0" borderId="28" xfId="22" applyNumberFormat="1" applyFont="1" applyBorder="1">
      <alignment/>
      <protection/>
    </xf>
    <xf numFmtId="3" fontId="59" fillId="0" borderId="5" xfId="22" applyNumberFormat="1" applyFont="1" applyBorder="1">
      <alignment/>
      <protection/>
    </xf>
    <xf numFmtId="4" fontId="59" fillId="0" borderId="53" xfId="22" applyNumberFormat="1" applyFont="1" applyBorder="1">
      <alignment/>
      <protection/>
    </xf>
    <xf numFmtId="3" fontId="59" fillId="0" borderId="1" xfId="22" applyNumberFormat="1" applyFont="1" applyBorder="1">
      <alignment/>
      <protection/>
    </xf>
    <xf numFmtId="4" fontId="59" fillId="0" borderId="30" xfId="22" applyNumberFormat="1" applyFont="1" applyBorder="1">
      <alignment/>
      <protection/>
    </xf>
    <xf numFmtId="0" fontId="59" fillId="0" borderId="6" xfId="22" applyFont="1" applyBorder="1" applyAlignment="1">
      <alignment horizontal="left" wrapText="1" indent="1"/>
      <protection/>
    </xf>
    <xf numFmtId="0" fontId="18" fillId="0" borderId="6" xfId="22" applyBorder="1" applyAlignment="1">
      <alignment horizontal="left" wrapText="1" indent="1"/>
      <protection/>
    </xf>
    <xf numFmtId="4" fontId="18" fillId="0" borderId="30" xfId="22" applyNumberFormat="1" applyFont="1" applyBorder="1">
      <alignment/>
      <protection/>
    </xf>
    <xf numFmtId="4" fontId="24" fillId="0" borderId="53" xfId="22" applyNumberFormat="1" applyFont="1" applyBorder="1">
      <alignment/>
      <protection/>
    </xf>
    <xf numFmtId="3" fontId="24" fillId="0" borderId="28" xfId="22" applyNumberFormat="1" applyFont="1" applyBorder="1">
      <alignment/>
      <protection/>
    </xf>
    <xf numFmtId="0" fontId="10" fillId="0" borderId="6" xfId="22" applyFont="1" applyBorder="1">
      <alignment/>
      <protection/>
    </xf>
    <xf numFmtId="0" fontId="10" fillId="0" borderId="6" xfId="22" applyFont="1" applyBorder="1" applyAlignment="1">
      <alignment horizontal="left" indent="1"/>
      <protection/>
    </xf>
    <xf numFmtId="3" fontId="10" fillId="5" borderId="35" xfId="22" applyNumberFormat="1" applyFont="1" applyFill="1" applyBorder="1">
      <alignment/>
      <protection/>
    </xf>
    <xf numFmtId="3" fontId="10" fillId="5" borderId="1" xfId="22" applyNumberFormat="1" applyFont="1" applyFill="1" applyBorder="1">
      <alignment/>
      <protection/>
    </xf>
    <xf numFmtId="4" fontId="10" fillId="5" borderId="53" xfId="22" applyNumberFormat="1" applyFont="1" applyFill="1" applyBorder="1">
      <alignment/>
      <protection/>
    </xf>
    <xf numFmtId="3" fontId="10" fillId="0" borderId="28" xfId="22" applyNumberFormat="1" applyFont="1" applyBorder="1">
      <alignment/>
      <protection/>
    </xf>
    <xf numFmtId="3" fontId="10" fillId="0" borderId="5" xfId="22" applyNumberFormat="1" applyFont="1" applyBorder="1">
      <alignment/>
      <protection/>
    </xf>
    <xf numFmtId="4" fontId="10" fillId="0" borderId="53" xfId="22" applyNumberFormat="1" applyFont="1" applyBorder="1">
      <alignment/>
      <protection/>
    </xf>
    <xf numFmtId="3" fontId="10" fillId="0" borderId="1" xfId="22" applyNumberFormat="1" applyFont="1" applyBorder="1">
      <alignment/>
      <protection/>
    </xf>
    <xf numFmtId="4" fontId="10" fillId="0" borderId="30" xfId="22" applyNumberFormat="1" applyFont="1" applyBorder="1">
      <alignment/>
      <protection/>
    </xf>
    <xf numFmtId="0" fontId="60" fillId="2" borderId="6" xfId="22" applyFont="1" applyFill="1" applyBorder="1" applyAlignment="1">
      <alignment horizontal="left" vertical="center" indent="1"/>
      <protection/>
    </xf>
    <xf numFmtId="0" fontId="20" fillId="2" borderId="6" xfId="22" applyFont="1" applyFill="1" applyBorder="1" applyAlignment="1">
      <alignment horizontal="left" vertical="center" indent="1"/>
      <protection/>
    </xf>
    <xf numFmtId="3" fontId="60" fillId="5" borderId="35" xfId="22" applyNumberFormat="1" applyFont="1" applyFill="1" applyBorder="1" applyAlignment="1">
      <alignment vertical="center"/>
      <protection/>
    </xf>
    <xf numFmtId="3" fontId="60" fillId="5" borderId="1" xfId="22" applyNumberFormat="1" applyFont="1" applyFill="1" applyBorder="1" applyAlignment="1">
      <alignment vertical="center"/>
      <protection/>
    </xf>
    <xf numFmtId="4" fontId="59" fillId="5" borderId="53" xfId="22" applyNumberFormat="1" applyFont="1" applyFill="1" applyBorder="1" applyAlignment="1">
      <alignment vertical="center"/>
      <protection/>
    </xf>
    <xf numFmtId="3" fontId="60" fillId="2" borderId="28" xfId="22" applyNumberFormat="1" applyFont="1" applyFill="1" applyBorder="1" applyAlignment="1">
      <alignment vertical="center"/>
      <protection/>
    </xf>
    <xf numFmtId="3" fontId="60" fillId="2" borderId="5" xfId="22" applyNumberFormat="1" applyFont="1" applyFill="1" applyBorder="1" applyAlignment="1">
      <alignment vertical="center"/>
      <protection/>
    </xf>
    <xf numFmtId="4" fontId="60" fillId="2" borderId="53" xfId="22" applyNumberFormat="1" applyFont="1" applyFill="1" applyBorder="1" applyAlignment="1">
      <alignment vertical="center"/>
      <protection/>
    </xf>
    <xf numFmtId="3" fontId="60" fillId="2" borderId="1" xfId="22" applyNumberFormat="1" applyFont="1" applyFill="1" applyBorder="1" applyAlignment="1">
      <alignment vertical="center"/>
      <protection/>
    </xf>
    <xf numFmtId="4" fontId="60" fillId="2" borderId="30" xfId="22" applyNumberFormat="1" applyFont="1" applyFill="1" applyBorder="1" applyAlignment="1">
      <alignment vertical="center"/>
      <protection/>
    </xf>
    <xf numFmtId="0" fontId="18" fillId="0" borderId="6" xfId="22" applyNumberFormat="1" applyBorder="1">
      <alignment/>
      <protection/>
    </xf>
    <xf numFmtId="1" fontId="59" fillId="0" borderId="6" xfId="22" applyNumberFormat="1" applyFont="1" applyBorder="1" applyAlignment="1">
      <alignment horizontal="right"/>
      <protection/>
    </xf>
    <xf numFmtId="1" fontId="18" fillId="0" borderId="6" xfId="22" applyNumberFormat="1" applyBorder="1">
      <alignment/>
      <protection/>
    </xf>
    <xf numFmtId="3" fontId="18" fillId="8" borderId="28" xfId="22" applyNumberFormat="1" applyFill="1" applyBorder="1">
      <alignment/>
      <protection/>
    </xf>
    <xf numFmtId="3" fontId="18" fillId="8" borderId="5" xfId="22" applyNumberFormat="1" applyFill="1" applyBorder="1">
      <alignment/>
      <protection/>
    </xf>
    <xf numFmtId="1" fontId="18" fillId="0" borderId="6" xfId="22" applyNumberFormat="1" applyBorder="1" applyAlignment="1">
      <alignment horizontal="right"/>
      <protection/>
    </xf>
    <xf numFmtId="3" fontId="18" fillId="8" borderId="1" xfId="22" applyNumberFormat="1" applyFill="1" applyBorder="1">
      <alignment/>
      <protection/>
    </xf>
    <xf numFmtId="1" fontId="59" fillId="0" borderId="6" xfId="22" applyNumberFormat="1" applyFont="1" applyBorder="1">
      <alignment/>
      <protection/>
    </xf>
    <xf numFmtId="1" fontId="60" fillId="2" borderId="6" xfId="22" applyNumberFormat="1" applyFont="1" applyFill="1" applyBorder="1" applyAlignment="1">
      <alignment horizontal="left" vertical="center" indent="1"/>
      <protection/>
    </xf>
    <xf numFmtId="4" fontId="60" fillId="5" borderId="53" xfId="22" applyNumberFormat="1" applyFont="1" applyFill="1" applyBorder="1" applyAlignment="1">
      <alignment vertical="center"/>
      <protection/>
    </xf>
    <xf numFmtId="1" fontId="61" fillId="6" borderId="7" xfId="22" applyNumberFormat="1" applyFont="1" applyFill="1" applyBorder="1" applyAlignment="1">
      <alignment vertical="center"/>
      <protection/>
    </xf>
    <xf numFmtId="0" fontId="21" fillId="6" borderId="7" xfId="22" applyFont="1" applyFill="1" applyBorder="1" applyAlignment="1">
      <alignment horizontal="left" vertical="center" wrapText="1" indent="1"/>
      <protection/>
    </xf>
    <xf numFmtId="3" fontId="21" fillId="5" borderId="21" xfId="22" applyNumberFormat="1" applyFont="1" applyFill="1" applyBorder="1" applyAlignment="1">
      <alignment vertical="center"/>
      <protection/>
    </xf>
    <xf numFmtId="3" fontId="21" fillId="5" borderId="45" xfId="22" applyNumberFormat="1" applyFont="1" applyFill="1" applyBorder="1" applyAlignment="1">
      <alignment vertical="center"/>
      <protection/>
    </xf>
    <xf numFmtId="4" fontId="21" fillId="5" borderId="47" xfId="22" applyNumberFormat="1" applyFont="1" applyFill="1" applyBorder="1" applyAlignment="1">
      <alignment vertical="center"/>
      <protection/>
    </xf>
    <xf numFmtId="3" fontId="21" fillId="6" borderId="33" xfId="22" applyNumberFormat="1" applyFont="1" applyFill="1" applyBorder="1" applyAlignment="1">
      <alignment vertical="center"/>
      <protection/>
    </xf>
    <xf numFmtId="3" fontId="21" fillId="6" borderId="43" xfId="22" applyNumberFormat="1" applyFont="1" applyFill="1" applyBorder="1" applyAlignment="1">
      <alignment vertical="center"/>
      <protection/>
    </xf>
    <xf numFmtId="4" fontId="21" fillId="6" borderId="47" xfId="22" applyNumberFormat="1" applyFont="1" applyFill="1" applyBorder="1" applyAlignment="1">
      <alignment vertical="center"/>
      <protection/>
    </xf>
    <xf numFmtId="3" fontId="21" fillId="6" borderId="45" xfId="22" applyNumberFormat="1" applyFont="1" applyFill="1" applyBorder="1" applyAlignment="1">
      <alignment vertical="center"/>
      <protection/>
    </xf>
    <xf numFmtId="0" fontId="26" fillId="0" borderId="0" xfId="22" applyFont="1">
      <alignment/>
      <protection/>
    </xf>
    <xf numFmtId="0" fontId="18" fillId="0" borderId="0" xfId="23">
      <alignment/>
      <protection/>
    </xf>
    <xf numFmtId="0" fontId="31" fillId="0" borderId="0" xfId="23" applyFont="1" applyAlignment="1">
      <alignment horizontal="left"/>
      <protection/>
    </xf>
    <xf numFmtId="0" fontId="39" fillId="9" borderId="56" xfId="23" applyFont="1" applyFill="1" applyBorder="1" applyAlignment="1">
      <alignment wrapText="1"/>
      <protection/>
    </xf>
    <xf numFmtId="0" fontId="18" fillId="0" borderId="0" xfId="23" applyAlignment="1">
      <alignment wrapText="1"/>
      <protection/>
    </xf>
    <xf numFmtId="0" fontId="18" fillId="0" borderId="0" xfId="23" applyBorder="1">
      <alignment/>
      <protection/>
    </xf>
    <xf numFmtId="0" fontId="39" fillId="0" borderId="0" xfId="23" applyFont="1" applyFill="1" applyBorder="1">
      <alignment/>
      <protection/>
    </xf>
    <xf numFmtId="2" fontId="18" fillId="0" borderId="1" xfId="23" applyNumberFormat="1" applyBorder="1" applyAlignment="1">
      <alignment horizontal="right" indent="1"/>
      <protection/>
    </xf>
    <xf numFmtId="2" fontId="18" fillId="0" borderId="45" xfId="23" applyNumberFormat="1" applyBorder="1" applyAlignment="1">
      <alignment horizontal="right" indent="1"/>
      <protection/>
    </xf>
    <xf numFmtId="2" fontId="24" fillId="5" borderId="1" xfId="23" applyNumberFormat="1" applyFont="1" applyFill="1" applyBorder="1" applyAlignment="1">
      <alignment horizontal="right" indent="1"/>
      <protection/>
    </xf>
    <xf numFmtId="0" fontId="59" fillId="5" borderId="30" xfId="23" applyFont="1" applyFill="1" applyBorder="1" applyAlignment="1">
      <alignment horizontal="left" wrapText="1" indent="1"/>
      <protection/>
    </xf>
    <xf numFmtId="2" fontId="18" fillId="0" borderId="5" xfId="23" applyNumberFormat="1" applyBorder="1" applyAlignment="1">
      <alignment horizontal="right" indent="1"/>
      <protection/>
    </xf>
    <xf numFmtId="2" fontId="18" fillId="0" borderId="43" xfId="23" applyNumberFormat="1" applyBorder="1" applyAlignment="1">
      <alignment horizontal="right" indent="1"/>
      <protection/>
    </xf>
    <xf numFmtId="0" fontId="41" fillId="0" borderId="30" xfId="23" applyFont="1" applyBorder="1" applyAlignment="1">
      <alignment horizontal="left" wrapText="1" indent="1"/>
      <protection/>
    </xf>
    <xf numFmtId="0" fontId="41" fillId="0" borderId="47" xfId="23" applyFont="1" applyBorder="1" applyAlignment="1">
      <alignment horizontal="left" vertical="center" wrapText="1" indent="1"/>
      <protection/>
    </xf>
    <xf numFmtId="0" fontId="39" fillId="9" borderId="27" xfId="23" applyFont="1" applyFill="1" applyBorder="1" applyAlignment="1">
      <alignment wrapText="1"/>
      <protection/>
    </xf>
    <xf numFmtId="0" fontId="39" fillId="9" borderId="31" xfId="23" applyFont="1" applyFill="1" applyBorder="1" applyAlignment="1">
      <alignment wrapText="1"/>
      <protection/>
    </xf>
    <xf numFmtId="2" fontId="24" fillId="5" borderId="28" xfId="23" applyNumberFormat="1" applyFont="1" applyFill="1" applyBorder="1" applyAlignment="1">
      <alignment horizontal="right" indent="1"/>
      <protection/>
    </xf>
    <xf numFmtId="2" fontId="24" fillId="5" borderId="30" xfId="23" applyNumberFormat="1" applyFont="1" applyFill="1" applyBorder="1" applyAlignment="1">
      <alignment horizontal="right" indent="1"/>
      <protection/>
    </xf>
    <xf numFmtId="2" fontId="18" fillId="0" borderId="28" xfId="23" applyNumberFormat="1" applyBorder="1" applyAlignment="1">
      <alignment horizontal="right" indent="1"/>
      <protection/>
    </xf>
    <xf numFmtId="2" fontId="18" fillId="0" borderId="30" xfId="23" applyNumberFormat="1" applyBorder="1" applyAlignment="1">
      <alignment horizontal="right" indent="1"/>
      <protection/>
    </xf>
    <xf numFmtId="2" fontId="18" fillId="0" borderId="33" xfId="23" applyNumberFormat="1" applyBorder="1" applyAlignment="1">
      <alignment horizontal="right" indent="1"/>
      <protection/>
    </xf>
    <xf numFmtId="2" fontId="18" fillId="0" borderId="47" xfId="23" applyNumberFormat="1" applyBorder="1" applyAlignment="1">
      <alignment horizontal="right" indent="1"/>
      <protection/>
    </xf>
    <xf numFmtId="0" fontId="39" fillId="9" borderId="62" xfId="23" applyFont="1" applyFill="1" applyBorder="1" applyAlignment="1">
      <alignment wrapText="1"/>
      <protection/>
    </xf>
    <xf numFmtId="0" fontId="39" fillId="9" borderId="60" xfId="23" applyFont="1" applyFill="1" applyBorder="1" applyAlignment="1">
      <alignment wrapText="1"/>
      <protection/>
    </xf>
    <xf numFmtId="0" fontId="39" fillId="9" borderId="63" xfId="23" applyFont="1" applyFill="1" applyBorder="1" applyAlignment="1">
      <alignment wrapText="1"/>
      <protection/>
    </xf>
    <xf numFmtId="0" fontId="41" fillId="0" borderId="30" xfId="23" applyFont="1" applyBorder="1" applyAlignment="1">
      <alignment horizontal="left" vertical="center" wrapText="1" indent="1"/>
      <protection/>
    </xf>
    <xf numFmtId="14" fontId="0" fillId="0" borderId="0" xfId="0" applyNumberFormat="1" applyAlignment="1">
      <alignment horizontal="left"/>
    </xf>
    <xf numFmtId="0" fontId="31" fillId="0" borderId="0" xfId="20" applyFont="1">
      <alignment/>
      <protection/>
    </xf>
    <xf numFmtId="0" fontId="0" fillId="0" borderId="6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8" fillId="9" borderId="34" xfId="23" applyFill="1" applyBorder="1" applyAlignment="1">
      <alignment horizontal="center" vertical="center"/>
      <protection/>
    </xf>
    <xf numFmtId="0" fontId="18" fillId="9" borderId="20" xfId="23" applyFill="1" applyBorder="1" applyAlignment="1">
      <alignment horizontal="center" vertical="center"/>
      <protection/>
    </xf>
    <xf numFmtId="0" fontId="18" fillId="9" borderId="65" xfId="23" applyFill="1" applyBorder="1" applyAlignment="1">
      <alignment horizontal="center" vertical="center"/>
      <protection/>
    </xf>
    <xf numFmtId="0" fontId="24" fillId="9" borderId="34" xfId="23" applyFont="1" applyFill="1" applyBorder="1" applyAlignment="1">
      <alignment horizontal="center" vertical="center"/>
      <protection/>
    </xf>
    <xf numFmtId="0" fontId="24" fillId="9" borderId="20" xfId="23" applyFont="1" applyFill="1" applyBorder="1" applyAlignment="1">
      <alignment horizontal="center" vertical="center"/>
      <protection/>
    </xf>
    <xf numFmtId="0" fontId="24" fillId="9" borderId="65" xfId="23" applyFont="1" applyFill="1" applyBorder="1" applyAlignment="1">
      <alignment horizontal="center" vertical="center"/>
      <protection/>
    </xf>
    <xf numFmtId="0" fontId="39" fillId="0" borderId="17" xfId="23" applyFont="1" applyBorder="1" applyAlignment="1">
      <alignment horizontal="left" indent="1"/>
      <protection/>
    </xf>
    <xf numFmtId="0" fontId="18" fillId="0" borderId="29" xfId="23" applyBorder="1" applyAlignment="1">
      <alignment horizontal="left" indent="1"/>
      <protection/>
    </xf>
    <xf numFmtId="0" fontId="18" fillId="0" borderId="5" xfId="23" applyBorder="1" applyAlignment="1">
      <alignment horizontal="left" indent="1"/>
      <protection/>
    </xf>
    <xf numFmtId="0" fontId="62" fillId="0" borderId="0" xfId="23" applyFont="1" applyAlignment="1">
      <alignment horizontal="left"/>
      <protection/>
    </xf>
    <xf numFmtId="0" fontId="63" fillId="0" borderId="0" xfId="23" applyFont="1" applyAlignment="1">
      <alignment horizontal="center"/>
      <protection/>
    </xf>
    <xf numFmtId="0" fontId="64" fillId="0" borderId="0" xfId="0" applyFont="1" applyAlignment="1">
      <alignment horizontal="center"/>
    </xf>
    <xf numFmtId="0" fontId="24" fillId="9" borderId="66" xfId="23" applyFont="1" applyFill="1" applyBorder="1" applyAlignment="1">
      <alignment horizontal="center" vertical="center"/>
      <protection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35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2" borderId="3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" fontId="8" fillId="5" borderId="19" xfId="0" applyNumberFormat="1" applyFont="1" applyFill="1" applyBorder="1" applyAlignment="1">
      <alignment horizontal="right" vertical="center"/>
    </xf>
    <xf numFmtId="2" fontId="0" fillId="0" borderId="65" xfId="0" applyNumberFormat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35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55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3" borderId="34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65" fillId="0" borderId="66" xfId="0" applyFont="1" applyFill="1" applyBorder="1" applyAlignment="1">
      <alignment horizontal="center" vertical="center" wrapText="1"/>
    </xf>
    <xf numFmtId="0" fontId="64" fillId="0" borderId="71" xfId="0" applyFont="1" applyBorder="1" applyAlignment="1">
      <alignment horizontal="center" vertical="center"/>
    </xf>
    <xf numFmtId="0" fontId="64" fillId="0" borderId="69" xfId="0" applyFont="1" applyBorder="1" applyAlignment="1">
      <alignment horizontal="center" vertical="center"/>
    </xf>
    <xf numFmtId="4" fontId="15" fillId="4" borderId="34" xfId="0" applyNumberFormat="1" applyFont="1" applyFill="1" applyBorder="1" applyAlignment="1">
      <alignment horizontal="right" vertical="center"/>
    </xf>
    <xf numFmtId="4" fontId="15" fillId="4" borderId="1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2" fontId="3" fillId="0" borderId="37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0" fontId="25" fillId="0" borderId="35" xfId="20" applyFont="1" applyBorder="1" applyAlignment="1">
      <alignment horizontal="left" indent="1"/>
      <protection/>
    </xf>
    <xf numFmtId="0" fontId="0" fillId="0" borderId="29" xfId="0" applyBorder="1" applyAlignment="1">
      <alignment horizontal="left" indent="1"/>
    </xf>
    <xf numFmtId="0" fontId="0" fillId="0" borderId="53" xfId="0" applyBorder="1" applyAlignment="1">
      <alignment horizontal="left" indent="1"/>
    </xf>
    <xf numFmtId="0" fontId="18" fillId="0" borderId="0" xfId="21" applyFont="1" applyAlignment="1">
      <alignment vertical="center"/>
      <protection/>
    </xf>
    <xf numFmtId="0" fontId="18" fillId="0" borderId="0" xfId="21" applyFont="1" applyAlignment="1">
      <alignment horizontal="center" vertical="center"/>
      <protection/>
    </xf>
    <xf numFmtId="0" fontId="30" fillId="5" borderId="63" xfId="21" applyFont="1" applyFill="1" applyBorder="1" applyAlignment="1">
      <alignment horizontal="center" vertical="center" wrapText="1"/>
      <protection/>
    </xf>
    <xf numFmtId="0" fontId="18" fillId="0" borderId="31" xfId="21" applyBorder="1" applyAlignment="1">
      <alignment horizontal="center" vertical="center" wrapText="1"/>
      <protection/>
    </xf>
    <xf numFmtId="0" fontId="18" fillId="0" borderId="41" xfId="21" applyBorder="1" applyAlignment="1">
      <alignment horizontal="center" vertical="center" wrapText="1"/>
      <protection/>
    </xf>
    <xf numFmtId="0" fontId="33" fillId="0" borderId="11" xfId="21" applyFont="1" applyBorder="1" applyAlignment="1">
      <alignment/>
      <protection/>
    </xf>
    <xf numFmtId="0" fontId="20" fillId="0" borderId="55" xfId="21" applyFont="1" applyBorder="1" applyAlignment="1">
      <alignment horizontal="center" vertical="center" wrapText="1"/>
      <protection/>
    </xf>
    <xf numFmtId="0" fontId="20" fillId="0" borderId="72" xfId="21" applyFont="1" applyBorder="1" applyAlignment="1">
      <alignment horizontal="center" vertical="center" wrapText="1"/>
      <protection/>
    </xf>
    <xf numFmtId="0" fontId="20" fillId="0" borderId="61" xfId="21" applyFont="1" applyBorder="1" applyAlignment="1">
      <alignment horizontal="center" vertical="center" wrapText="1"/>
      <protection/>
    </xf>
    <xf numFmtId="0" fontId="20" fillId="0" borderId="55" xfId="21" applyFont="1" applyBorder="1" applyAlignment="1">
      <alignment horizontal="center" vertical="center"/>
      <protection/>
    </xf>
    <xf numFmtId="0" fontId="20" fillId="0" borderId="72" xfId="21" applyFont="1" applyBorder="1" applyAlignment="1">
      <alignment horizontal="center" vertical="center"/>
      <protection/>
    </xf>
    <xf numFmtId="0" fontId="20" fillId="0" borderId="61" xfId="21" applyFont="1" applyBorder="1" applyAlignment="1">
      <alignment horizontal="center" vertical="center"/>
      <protection/>
    </xf>
    <xf numFmtId="0" fontId="60" fillId="0" borderId="16" xfId="21" applyFont="1" applyBorder="1" applyAlignment="1">
      <alignment horizontal="center" vertical="center" wrapText="1"/>
      <protection/>
    </xf>
    <xf numFmtId="0" fontId="66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20" fillId="0" borderId="16" xfId="21" applyFont="1" applyBorder="1" applyAlignment="1">
      <alignment horizontal="center" vertical="center" wrapText="1"/>
      <protection/>
    </xf>
    <xf numFmtId="0" fontId="18" fillId="0" borderId="6" xfId="21" applyBorder="1" applyAlignment="1">
      <alignment horizontal="center" vertical="center" wrapText="1"/>
      <protection/>
    </xf>
    <xf numFmtId="0" fontId="18" fillId="0" borderId="7" xfId="21" applyBorder="1" applyAlignment="1">
      <alignment horizontal="center" vertical="center" wrapText="1"/>
      <protection/>
    </xf>
    <xf numFmtId="0" fontId="28" fillId="0" borderId="34" xfId="2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65" xfId="0" applyBorder="1" applyAlignment="1">
      <alignment/>
    </xf>
    <xf numFmtId="0" fontId="20" fillId="0" borderId="34" xfId="21" applyFont="1" applyBorder="1" applyAlignment="1">
      <alignment horizontal="center" vertical="center"/>
      <protection/>
    </xf>
    <xf numFmtId="0" fontId="20" fillId="0" borderId="20" xfId="2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65" xfId="0" applyBorder="1" applyAlignment="1">
      <alignment/>
    </xf>
    <xf numFmtId="0" fontId="25" fillId="0" borderId="62" xfId="21" applyFont="1" applyBorder="1" applyAlignment="1">
      <alignment vertical="center" wrapText="1"/>
      <protection/>
    </xf>
    <xf numFmtId="0" fontId="25" fillId="0" borderId="73" xfId="21" applyFont="1" applyBorder="1" applyAlignment="1">
      <alignment vertical="center" wrapText="1"/>
      <protection/>
    </xf>
    <xf numFmtId="0" fontId="55" fillId="0" borderId="27" xfId="0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55" fillId="0" borderId="46" xfId="0" applyFont="1" applyBorder="1" applyAlignment="1">
      <alignment vertical="center"/>
    </xf>
    <xf numFmtId="0" fontId="55" fillId="0" borderId="44" xfId="0" applyFont="1" applyBorder="1" applyAlignment="1">
      <alignment vertical="center"/>
    </xf>
    <xf numFmtId="0" fontId="18" fillId="0" borderId="55" xfId="21" applyBorder="1" applyAlignment="1">
      <alignment vertical="center"/>
      <protection/>
    </xf>
    <xf numFmtId="0" fontId="0" fillId="0" borderId="61" xfId="0" applyBorder="1" applyAlignment="1">
      <alignment vertical="center"/>
    </xf>
    <xf numFmtId="0" fontId="20" fillId="0" borderId="62" xfId="21" applyFont="1" applyBorder="1" applyAlignment="1">
      <alignment horizontal="center" vertical="center"/>
      <protection/>
    </xf>
    <xf numFmtId="0" fontId="20" fillId="0" borderId="59" xfId="21" applyFont="1" applyBorder="1" applyAlignment="1">
      <alignment horizontal="center" vertical="center"/>
      <protection/>
    </xf>
    <xf numFmtId="0" fontId="20" fillId="0" borderId="73" xfId="21" applyFont="1" applyBorder="1" applyAlignment="1">
      <alignment horizontal="center" vertical="center"/>
      <protection/>
    </xf>
    <xf numFmtId="0" fontId="27" fillId="5" borderId="74" xfId="21" applyFont="1" applyFill="1" applyBorder="1" applyAlignment="1">
      <alignment horizontal="center" vertical="center" wrapText="1"/>
      <protection/>
    </xf>
    <xf numFmtId="0" fontId="27" fillId="5" borderId="60" xfId="21" applyFont="1" applyFill="1" applyBorder="1" applyAlignment="1">
      <alignment horizontal="center" vertical="center" wrapText="1"/>
      <protection/>
    </xf>
    <xf numFmtId="0" fontId="27" fillId="5" borderId="63" xfId="21" applyFont="1" applyFill="1" applyBorder="1" applyAlignment="1">
      <alignment horizontal="center" vertical="center" wrapText="1"/>
      <protection/>
    </xf>
    <xf numFmtId="0" fontId="30" fillId="5" borderId="54" xfId="21" applyFont="1" applyFill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1" fillId="0" borderId="33" xfId="21" applyFont="1" applyBorder="1" applyAlignment="1">
      <alignment horizontal="center" vertical="center" wrapText="1"/>
      <protection/>
    </xf>
    <xf numFmtId="0" fontId="30" fillId="5" borderId="49" xfId="21" applyFont="1" applyFill="1" applyBorder="1" applyAlignment="1">
      <alignment horizontal="center" vertical="center" wrapText="1"/>
      <protection/>
    </xf>
    <xf numFmtId="0" fontId="31" fillId="0" borderId="1" xfId="21" applyFont="1" applyBorder="1" applyAlignment="1">
      <alignment horizontal="center" vertical="center" wrapText="1"/>
      <protection/>
    </xf>
    <xf numFmtId="0" fontId="31" fillId="0" borderId="45" xfId="21" applyFont="1" applyBorder="1" applyAlignment="1">
      <alignment horizontal="center" vertical="center" wrapText="1"/>
      <protection/>
    </xf>
    <xf numFmtId="0" fontId="39" fillId="0" borderId="35" xfId="21" applyFont="1" applyBorder="1" applyAlignment="1">
      <alignment vertical="center"/>
      <protection/>
    </xf>
    <xf numFmtId="0" fontId="56" fillId="0" borderId="53" xfId="0" applyFont="1" applyBorder="1" applyAlignment="1">
      <alignment vertical="center"/>
    </xf>
    <xf numFmtId="0" fontId="18" fillId="0" borderId="35" xfId="21" applyBorder="1" applyAlignment="1">
      <alignment vertical="center"/>
      <protection/>
    </xf>
    <xf numFmtId="0" fontId="0" fillId="0" borderId="53" xfId="0" applyBorder="1" applyAlignment="1">
      <alignment vertical="center"/>
    </xf>
    <xf numFmtId="0" fontId="39" fillId="0" borderId="40" xfId="21" applyFont="1" applyBorder="1" applyAlignment="1">
      <alignment vertical="center" wrapText="1"/>
      <protection/>
    </xf>
    <xf numFmtId="0" fontId="56" fillId="0" borderId="67" xfId="0" applyFont="1" applyBorder="1" applyAlignment="1">
      <alignment vertical="center" wrapText="1"/>
    </xf>
    <xf numFmtId="0" fontId="56" fillId="0" borderId="27" xfId="0" applyFont="1" applyBorder="1" applyAlignment="1">
      <alignment vertical="center" wrapText="1"/>
    </xf>
    <xf numFmtId="0" fontId="56" fillId="0" borderId="32" xfId="0" applyFont="1" applyBorder="1" applyAlignment="1">
      <alignment vertical="center" wrapText="1"/>
    </xf>
    <xf numFmtId="0" fontId="56" fillId="0" borderId="36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39" fillId="0" borderId="35" xfId="21" applyFont="1" applyBorder="1" applyAlignment="1">
      <alignment vertical="center" wrapText="1"/>
      <protection/>
    </xf>
    <xf numFmtId="0" fontId="56" fillId="0" borderId="53" xfId="0" applyFont="1" applyBorder="1" applyAlignment="1">
      <alignment vertical="center" wrapText="1"/>
    </xf>
    <xf numFmtId="0" fontId="18" fillId="0" borderId="35" xfId="21" applyBorder="1" applyAlignment="1">
      <alignment/>
      <protection/>
    </xf>
    <xf numFmtId="0" fontId="0" fillId="0" borderId="53" xfId="0" applyBorder="1" applyAlignment="1">
      <alignment/>
    </xf>
    <xf numFmtId="0" fontId="18" fillId="2" borderId="35" xfId="21" applyFill="1" applyBorder="1" applyAlignment="1">
      <alignment vertical="center"/>
      <protection/>
    </xf>
    <xf numFmtId="0" fontId="0" fillId="2" borderId="53" xfId="0" applyFill="1" applyBorder="1" applyAlignment="1">
      <alignment vertical="center"/>
    </xf>
    <xf numFmtId="0" fontId="18" fillId="6" borderId="21" xfId="21" applyFill="1" applyBorder="1" applyAlignment="1">
      <alignment vertical="center"/>
      <protection/>
    </xf>
    <xf numFmtId="0" fontId="0" fillId="6" borderId="23" xfId="0" applyFill="1" applyBorder="1" applyAlignment="1">
      <alignment vertical="center"/>
    </xf>
    <xf numFmtId="0" fontId="18" fillId="0" borderId="0" xfId="22" applyFont="1" applyAlignment="1">
      <alignment horizontal="left" indent="1"/>
      <protection/>
    </xf>
    <xf numFmtId="0" fontId="18" fillId="0" borderId="0" xfId="22" applyFont="1" applyAlignment="1">
      <alignment horizontal="center"/>
      <protection/>
    </xf>
    <xf numFmtId="0" fontId="30" fillId="5" borderId="63" xfId="22" applyFont="1" applyFill="1" applyBorder="1" applyAlignment="1">
      <alignment horizontal="center" vertical="center" wrapText="1"/>
      <protection/>
    </xf>
    <xf numFmtId="0" fontId="18" fillId="0" borderId="31" xfId="22" applyBorder="1" applyAlignment="1">
      <alignment horizontal="center" vertical="center" wrapText="1"/>
      <protection/>
    </xf>
    <xf numFmtId="0" fontId="18" fillId="0" borderId="41" xfId="22" applyBorder="1" applyAlignment="1">
      <alignment horizontal="center" vertical="center" wrapText="1"/>
      <protection/>
    </xf>
    <xf numFmtId="0" fontId="33" fillId="0" borderId="19" xfId="22" applyFont="1" applyBorder="1" applyAlignment="1">
      <alignment/>
      <protection/>
    </xf>
    <xf numFmtId="0" fontId="33" fillId="0" borderId="20" xfId="22" applyFont="1" applyBorder="1" applyAlignment="1">
      <alignment/>
      <protection/>
    </xf>
    <xf numFmtId="0" fontId="33" fillId="0" borderId="10" xfId="22" applyFont="1" applyBorder="1" applyAlignment="1">
      <alignment/>
      <protection/>
    </xf>
    <xf numFmtId="0" fontId="20" fillId="0" borderId="55" xfId="22" applyFont="1" applyBorder="1" applyAlignment="1">
      <alignment horizontal="center" vertical="center" wrapText="1"/>
      <protection/>
    </xf>
    <xf numFmtId="0" fontId="20" fillId="0" borderId="72" xfId="22" applyFont="1" applyBorder="1" applyAlignment="1">
      <alignment horizontal="center" vertical="center" wrapText="1"/>
      <protection/>
    </xf>
    <xf numFmtId="0" fontId="20" fillId="0" borderId="61" xfId="22" applyFont="1" applyBorder="1" applyAlignment="1">
      <alignment horizontal="center" vertical="center" wrapText="1"/>
      <protection/>
    </xf>
    <xf numFmtId="0" fontId="20" fillId="0" borderId="55" xfId="22" applyFont="1" applyBorder="1" applyAlignment="1">
      <alignment horizontal="center" vertical="center"/>
      <protection/>
    </xf>
    <xf numFmtId="0" fontId="20" fillId="0" borderId="72" xfId="22" applyFont="1" applyBorder="1" applyAlignment="1">
      <alignment horizontal="center" vertical="center"/>
      <protection/>
    </xf>
    <xf numFmtId="0" fontId="20" fillId="0" borderId="61" xfId="22" applyFont="1" applyBorder="1" applyAlignment="1">
      <alignment horizontal="center" vertical="center"/>
      <protection/>
    </xf>
    <xf numFmtId="0" fontId="58" fillId="0" borderId="34" xfId="22" applyFont="1" applyBorder="1" applyAlignment="1">
      <alignment horizontal="center"/>
      <protection/>
    </xf>
    <xf numFmtId="0" fontId="58" fillId="0" borderId="20" xfId="22" applyFont="1" applyBorder="1" applyAlignment="1">
      <alignment horizontal="center"/>
      <protection/>
    </xf>
    <xf numFmtId="0" fontId="58" fillId="0" borderId="65" xfId="22" applyFont="1" applyBorder="1" applyAlignment="1">
      <alignment horizontal="center"/>
      <protection/>
    </xf>
    <xf numFmtId="0" fontId="20" fillId="0" borderId="16" xfId="22" applyFont="1" applyBorder="1" applyAlignment="1">
      <alignment horizontal="center" vertical="center" wrapText="1"/>
      <protection/>
    </xf>
    <xf numFmtId="0" fontId="29" fillId="0" borderId="6" xfId="22" applyFont="1" applyBorder="1" applyAlignment="1">
      <alignment horizontal="center" vertical="center" wrapText="1"/>
      <protection/>
    </xf>
    <xf numFmtId="0" fontId="18" fillId="0" borderId="6" xfId="22" applyBorder="1" applyAlignment="1">
      <alignment horizontal="center" vertical="center" wrapText="1"/>
      <protection/>
    </xf>
    <xf numFmtId="0" fontId="18" fillId="0" borderId="7" xfId="22" applyBorder="1" applyAlignment="1">
      <alignment horizontal="center" vertical="center" wrapText="1"/>
      <protection/>
    </xf>
    <xf numFmtId="0" fontId="20" fillId="0" borderId="62" xfId="22" applyFont="1" applyBorder="1" applyAlignment="1">
      <alignment horizontal="center" vertical="center"/>
      <protection/>
    </xf>
    <xf numFmtId="0" fontId="20" fillId="0" borderId="59" xfId="22" applyFont="1" applyBorder="1" applyAlignment="1">
      <alignment horizontal="center" vertical="center"/>
      <protection/>
    </xf>
    <xf numFmtId="0" fontId="20" fillId="0" borderId="73" xfId="22" applyFont="1" applyBorder="1" applyAlignment="1">
      <alignment horizontal="center" vertical="center"/>
      <protection/>
    </xf>
    <xf numFmtId="0" fontId="27" fillId="5" borderId="74" xfId="22" applyFont="1" applyFill="1" applyBorder="1" applyAlignment="1">
      <alignment horizontal="center" vertical="center" wrapText="1"/>
      <protection/>
    </xf>
    <xf numFmtId="0" fontId="27" fillId="5" borderId="60" xfId="22" applyFont="1" applyFill="1" applyBorder="1" applyAlignment="1">
      <alignment horizontal="center" vertical="center" wrapText="1"/>
      <protection/>
    </xf>
    <xf numFmtId="0" fontId="27" fillId="5" borderId="63" xfId="22" applyFont="1" applyFill="1" applyBorder="1" applyAlignment="1">
      <alignment horizontal="center" vertical="center" wrapText="1"/>
      <protection/>
    </xf>
    <xf numFmtId="0" fontId="30" fillId="5" borderId="54" xfId="22" applyFont="1" applyFill="1" applyBorder="1" applyAlignment="1">
      <alignment horizontal="center" vertical="center" wrapText="1"/>
      <protection/>
    </xf>
    <xf numFmtId="0" fontId="31" fillId="0" borderId="28" xfId="22" applyFont="1" applyBorder="1" applyAlignment="1">
      <alignment horizontal="center" vertical="center" wrapText="1"/>
      <protection/>
    </xf>
    <xf numFmtId="0" fontId="31" fillId="0" borderId="33" xfId="22" applyFont="1" applyBorder="1" applyAlignment="1">
      <alignment horizontal="center" vertical="center" wrapText="1"/>
      <protection/>
    </xf>
    <xf numFmtId="0" fontId="30" fillId="5" borderId="60" xfId="22" applyFont="1" applyFill="1" applyBorder="1" applyAlignment="1">
      <alignment horizontal="center" vertical="center" wrapText="1"/>
      <protection/>
    </xf>
    <xf numFmtId="0" fontId="31" fillId="0" borderId="56" xfId="22" applyFont="1" applyBorder="1" applyAlignment="1">
      <alignment horizontal="center" vertical="center" wrapText="1"/>
      <protection/>
    </xf>
    <xf numFmtId="0" fontId="31" fillId="0" borderId="52" xfId="22" applyFont="1" applyBorder="1" applyAlignment="1">
      <alignment horizontal="center" vertical="center" wrapText="1"/>
      <protection/>
    </xf>
    <xf numFmtId="0" fontId="20" fillId="0" borderId="34" xfId="22" applyFont="1" applyBorder="1" applyAlignment="1">
      <alignment horizontal="center" vertical="center"/>
      <protection/>
    </xf>
    <xf numFmtId="0" fontId="20" fillId="0" borderId="20" xfId="22" applyFont="1" applyBorder="1" applyAlignment="1">
      <alignment horizontal="center" vertical="center"/>
      <protection/>
    </xf>
    <xf numFmtId="0" fontId="20" fillId="0" borderId="65" xfId="22" applyFont="1" applyBorder="1" applyAlignment="1">
      <alignment horizontal="center" vertical="center"/>
      <protection/>
    </xf>
    <xf numFmtId="0" fontId="35" fillId="7" borderId="75" xfId="0" applyFont="1" applyFill="1" applyBorder="1" applyAlignment="1">
      <alignment horizontal="center" vertical="center" wrapText="1"/>
    </xf>
    <xf numFmtId="0" fontId="35" fillId="7" borderId="64" xfId="0" applyFont="1" applyFill="1" applyBorder="1" applyAlignment="1">
      <alignment horizontal="center" vertical="center" wrapText="1"/>
    </xf>
    <xf numFmtId="0" fontId="35" fillId="7" borderId="55" xfId="0" applyFont="1" applyFill="1" applyBorder="1" applyAlignment="1">
      <alignment horizontal="center" vertical="center" wrapText="1"/>
    </xf>
    <xf numFmtId="0" fontId="0" fillId="0" borderId="61" xfId="0" applyBorder="1" applyAlignment="1">
      <alignment wrapText="1"/>
    </xf>
    <xf numFmtId="0" fontId="38" fillId="7" borderId="7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35" fillId="7" borderId="62" xfId="0" applyFont="1" applyFill="1" applyBorder="1" applyAlignment="1">
      <alignment horizontal="center" vertical="center" wrapText="1"/>
    </xf>
    <xf numFmtId="0" fontId="35" fillId="7" borderId="46" xfId="0" applyFont="1" applyFill="1" applyBorder="1" applyAlignment="1">
      <alignment horizontal="center" vertical="center" wrapText="1"/>
    </xf>
    <xf numFmtId="0" fontId="35" fillId="7" borderId="60" xfId="0" applyFont="1" applyFill="1" applyBorder="1" applyAlignment="1">
      <alignment horizontal="center" vertical="center" wrapText="1"/>
    </xf>
    <xf numFmtId="0" fontId="35" fillId="7" borderId="52" xfId="0" applyFont="1" applyFill="1" applyBorder="1" applyAlignment="1">
      <alignment horizontal="center" vertical="center" wrapText="1"/>
    </xf>
    <xf numFmtId="0" fontId="35" fillId="7" borderId="59" xfId="0" applyFont="1" applyFill="1" applyBorder="1" applyAlignment="1">
      <alignment horizontal="center" vertical="center" wrapText="1"/>
    </xf>
    <xf numFmtId="0" fontId="35" fillId="7" borderId="25" xfId="0" applyFont="1" applyFill="1" applyBorder="1" applyAlignment="1">
      <alignment horizontal="center" vertical="center" wrapText="1"/>
    </xf>
    <xf numFmtId="4" fontId="38" fillId="0" borderId="75" xfId="0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3" fontId="38" fillId="0" borderId="75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24" fillId="0" borderId="0" xfId="25" applyFont="1" applyAlignment="1">
      <alignment horizontal="center"/>
      <protection/>
    </xf>
  </cellXfs>
  <cellStyles count="1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bor OON (2)" xfId="20"/>
    <cellStyle name="normální_Rozklad skutečnosti k 30. 6. 2005" xfId="21"/>
    <cellStyle name="normální_Rozklad skutečnosti k 30. 9. 2005" xfId="22"/>
    <cellStyle name="normální_rozklad zaměstnanců" xfId="23"/>
    <cellStyle name="normální_uzaverka 2003 komplet" xfId="24"/>
    <cellStyle name="normální_vyhled_aut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workbookViewId="0" topLeftCell="A4">
      <selection activeCell="C6" sqref="C6"/>
    </sheetView>
  </sheetViews>
  <sheetFormatPr defaultColWidth="9.00390625" defaultRowHeight="12.75"/>
  <cols>
    <col min="1" max="1" width="20.375" style="664" customWidth="1"/>
    <col min="2" max="16384" width="9.125" style="664" customWidth="1"/>
  </cols>
  <sheetData>
    <row r="1" spans="1:19" ht="18.75" customHeight="1">
      <c r="A1" s="704" t="s">
        <v>401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704"/>
      <c r="Q1" s="704"/>
      <c r="R1" s="704"/>
      <c r="S1" s="704"/>
    </row>
    <row r="2" spans="1:19" ht="39.75" customHeight="1">
      <c r="A2" s="665"/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</row>
    <row r="3" spans="1:19" ht="18">
      <c r="A3" s="705" t="s">
        <v>407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</row>
    <row r="4" ht="23.25" customHeight="1" thickBot="1"/>
    <row r="5" spans="1:19" ht="25.5" customHeight="1" thickBot="1">
      <c r="A5" s="707" t="s">
        <v>22</v>
      </c>
      <c r="B5" s="695" t="s">
        <v>2</v>
      </c>
      <c r="C5" s="696"/>
      <c r="D5" s="697"/>
      <c r="E5" s="696" t="s">
        <v>3</v>
      </c>
      <c r="F5" s="696"/>
      <c r="G5" s="697"/>
      <c r="H5" s="695" t="s">
        <v>25</v>
      </c>
      <c r="I5" s="696"/>
      <c r="J5" s="697"/>
      <c r="K5" s="695" t="s">
        <v>4</v>
      </c>
      <c r="L5" s="696"/>
      <c r="M5" s="697"/>
      <c r="N5" s="695" t="s">
        <v>24</v>
      </c>
      <c r="O5" s="696"/>
      <c r="P5" s="697"/>
      <c r="Q5" s="698" t="s">
        <v>54</v>
      </c>
      <c r="R5" s="699"/>
      <c r="S5" s="700"/>
    </row>
    <row r="6" spans="1:19" s="667" customFormat="1" ht="60" customHeight="1">
      <c r="A6" s="708"/>
      <c r="B6" s="678" t="s">
        <v>402</v>
      </c>
      <c r="C6" s="666" t="s">
        <v>403</v>
      </c>
      <c r="D6" s="679" t="s">
        <v>404</v>
      </c>
      <c r="E6" s="686" t="s">
        <v>402</v>
      </c>
      <c r="F6" s="687" t="s">
        <v>403</v>
      </c>
      <c r="G6" s="688" t="s">
        <v>404</v>
      </c>
      <c r="H6" s="686" t="s">
        <v>402</v>
      </c>
      <c r="I6" s="687" t="s">
        <v>403</v>
      </c>
      <c r="J6" s="688" t="s">
        <v>404</v>
      </c>
      <c r="K6" s="686" t="s">
        <v>402</v>
      </c>
      <c r="L6" s="687" t="s">
        <v>403</v>
      </c>
      <c r="M6" s="688" t="s">
        <v>404</v>
      </c>
      <c r="N6" s="686" t="s">
        <v>402</v>
      </c>
      <c r="O6" s="687" t="s">
        <v>403</v>
      </c>
      <c r="P6" s="688" t="s">
        <v>404</v>
      </c>
      <c r="Q6" s="686" t="s">
        <v>402</v>
      </c>
      <c r="R6" s="687" t="s">
        <v>403</v>
      </c>
      <c r="S6" s="688" t="s">
        <v>404</v>
      </c>
    </row>
    <row r="7" spans="1:19" s="667" customFormat="1" ht="30" customHeight="1">
      <c r="A7" s="673" t="s">
        <v>54</v>
      </c>
      <c r="B7" s="680">
        <f aca="true" t="shared" si="0" ref="B7:S7">SUM(B9:B14)</f>
        <v>84.87</v>
      </c>
      <c r="C7" s="672">
        <f t="shared" si="0"/>
        <v>84.03</v>
      </c>
      <c r="D7" s="681">
        <f t="shared" si="0"/>
        <v>82.4</v>
      </c>
      <c r="E7" s="680">
        <f t="shared" si="0"/>
        <v>34.11</v>
      </c>
      <c r="F7" s="672">
        <f t="shared" si="0"/>
        <v>34.06</v>
      </c>
      <c r="G7" s="681">
        <f t="shared" si="0"/>
        <v>34.75</v>
      </c>
      <c r="H7" s="680">
        <f t="shared" si="0"/>
        <v>59.57000000000001</v>
      </c>
      <c r="I7" s="672">
        <f t="shared" si="0"/>
        <v>55.36000000000001</v>
      </c>
      <c r="J7" s="681">
        <f t="shared" si="0"/>
        <v>54.550000000000004</v>
      </c>
      <c r="K7" s="680">
        <f t="shared" si="0"/>
        <v>49.74</v>
      </c>
      <c r="L7" s="672">
        <f t="shared" si="0"/>
        <v>49.42</v>
      </c>
      <c r="M7" s="681">
        <f t="shared" si="0"/>
        <v>50.6</v>
      </c>
      <c r="N7" s="680">
        <f t="shared" si="0"/>
        <v>51.459999999999994</v>
      </c>
      <c r="O7" s="672">
        <f t="shared" si="0"/>
        <v>51.239999999999995</v>
      </c>
      <c r="P7" s="681">
        <f t="shared" si="0"/>
        <v>49.75</v>
      </c>
      <c r="Q7" s="680">
        <f t="shared" si="0"/>
        <v>279.77</v>
      </c>
      <c r="R7" s="672">
        <f t="shared" si="0"/>
        <v>274.11</v>
      </c>
      <c r="S7" s="681">
        <f t="shared" si="0"/>
        <v>272.05</v>
      </c>
    </row>
    <row r="8" spans="1:19" ht="25.5" customHeight="1">
      <c r="A8" s="701" t="s">
        <v>408</v>
      </c>
      <c r="B8" s="702"/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3"/>
    </row>
    <row r="9" spans="1:19" ht="30" customHeight="1">
      <c r="A9" s="676" t="s">
        <v>405</v>
      </c>
      <c r="B9" s="682">
        <v>7.44</v>
      </c>
      <c r="C9" s="670">
        <v>6.6</v>
      </c>
      <c r="D9" s="683">
        <v>6.4</v>
      </c>
      <c r="E9" s="674">
        <v>2.89</v>
      </c>
      <c r="F9" s="670">
        <v>2.84</v>
      </c>
      <c r="G9" s="683">
        <v>2.75</v>
      </c>
      <c r="H9" s="674">
        <v>16.23</v>
      </c>
      <c r="I9" s="670">
        <v>13.42</v>
      </c>
      <c r="J9" s="683">
        <v>12.95</v>
      </c>
      <c r="K9" s="674">
        <v>9.33</v>
      </c>
      <c r="L9" s="670">
        <v>9</v>
      </c>
      <c r="M9" s="683">
        <v>10.6</v>
      </c>
      <c r="N9" s="674">
        <v>4</v>
      </c>
      <c r="O9" s="670">
        <v>4</v>
      </c>
      <c r="P9" s="683">
        <v>4</v>
      </c>
      <c r="Q9" s="674">
        <v>39.9</v>
      </c>
      <c r="R9" s="670">
        <v>35.86</v>
      </c>
      <c r="S9" s="683">
        <v>36.7</v>
      </c>
    </row>
    <row r="10" spans="1:19" ht="30" customHeight="1">
      <c r="A10" s="689" t="s">
        <v>409</v>
      </c>
      <c r="B10" s="682">
        <v>19.33</v>
      </c>
      <c r="C10" s="670">
        <v>19.33</v>
      </c>
      <c r="D10" s="683">
        <v>19</v>
      </c>
      <c r="E10" s="674">
        <v>0</v>
      </c>
      <c r="F10" s="670">
        <v>0</v>
      </c>
      <c r="G10" s="683">
        <v>0</v>
      </c>
      <c r="H10" s="674">
        <v>0</v>
      </c>
      <c r="I10" s="670">
        <v>0</v>
      </c>
      <c r="J10" s="683">
        <v>0</v>
      </c>
      <c r="K10" s="674">
        <v>0.92</v>
      </c>
      <c r="L10" s="670">
        <v>0.93</v>
      </c>
      <c r="M10" s="683">
        <v>0</v>
      </c>
      <c r="N10" s="674">
        <v>0.22</v>
      </c>
      <c r="O10" s="670">
        <v>0.22</v>
      </c>
      <c r="P10" s="683">
        <v>0</v>
      </c>
      <c r="Q10" s="674">
        <v>20.48</v>
      </c>
      <c r="R10" s="670">
        <v>20.48</v>
      </c>
      <c r="S10" s="683">
        <v>19</v>
      </c>
    </row>
    <row r="11" spans="1:19" ht="30" customHeight="1">
      <c r="A11" s="689" t="s">
        <v>406</v>
      </c>
      <c r="B11" s="682">
        <v>31.78</v>
      </c>
      <c r="C11" s="670">
        <v>31.78</v>
      </c>
      <c r="D11" s="683">
        <v>31</v>
      </c>
      <c r="E11" s="674">
        <v>18.22</v>
      </c>
      <c r="F11" s="670">
        <v>18.22</v>
      </c>
      <c r="G11" s="683">
        <v>19</v>
      </c>
      <c r="H11" s="674">
        <v>21</v>
      </c>
      <c r="I11" s="670">
        <v>21</v>
      </c>
      <c r="J11" s="683">
        <v>21</v>
      </c>
      <c r="K11" s="674">
        <v>20.54</v>
      </c>
      <c r="L11" s="670">
        <v>20.54</v>
      </c>
      <c r="M11" s="683">
        <v>22</v>
      </c>
      <c r="N11" s="674">
        <v>25.8</v>
      </c>
      <c r="O11" s="670">
        <v>25.8</v>
      </c>
      <c r="P11" s="683">
        <v>25</v>
      </c>
      <c r="Q11" s="674">
        <v>117.34</v>
      </c>
      <c r="R11" s="670">
        <v>117.34</v>
      </c>
      <c r="S11" s="683">
        <v>118</v>
      </c>
    </row>
    <row r="12" spans="1:19" ht="30" customHeight="1">
      <c r="A12" s="676" t="s">
        <v>38</v>
      </c>
      <c r="B12" s="682">
        <v>10</v>
      </c>
      <c r="C12" s="670">
        <v>10</v>
      </c>
      <c r="D12" s="683">
        <v>10</v>
      </c>
      <c r="E12" s="674">
        <v>13</v>
      </c>
      <c r="F12" s="670">
        <v>13</v>
      </c>
      <c r="G12" s="683">
        <v>13</v>
      </c>
      <c r="H12" s="674">
        <v>18.34</v>
      </c>
      <c r="I12" s="670">
        <v>18.34</v>
      </c>
      <c r="J12" s="683">
        <v>18</v>
      </c>
      <c r="K12" s="674">
        <v>17.89</v>
      </c>
      <c r="L12" s="670">
        <v>17.89</v>
      </c>
      <c r="M12" s="683">
        <v>17</v>
      </c>
      <c r="N12" s="674">
        <v>19</v>
      </c>
      <c r="O12" s="670">
        <v>19</v>
      </c>
      <c r="P12" s="683">
        <v>19</v>
      </c>
      <c r="Q12" s="674">
        <v>78.23</v>
      </c>
      <c r="R12" s="670">
        <v>78.23</v>
      </c>
      <c r="S12" s="683">
        <v>77</v>
      </c>
    </row>
    <row r="13" spans="1:19" ht="30" customHeight="1">
      <c r="A13" s="676" t="s">
        <v>9</v>
      </c>
      <c r="B13" s="682">
        <v>13.32</v>
      </c>
      <c r="C13" s="670">
        <v>13.32</v>
      </c>
      <c r="D13" s="683">
        <v>13</v>
      </c>
      <c r="E13" s="674">
        <v>0</v>
      </c>
      <c r="F13" s="670">
        <v>0</v>
      </c>
      <c r="G13" s="683">
        <v>0</v>
      </c>
      <c r="H13" s="674">
        <v>1</v>
      </c>
      <c r="I13" s="670">
        <v>1</v>
      </c>
      <c r="J13" s="683">
        <v>1</v>
      </c>
      <c r="K13" s="674">
        <v>1.06</v>
      </c>
      <c r="L13" s="670">
        <v>1.06</v>
      </c>
      <c r="M13" s="683">
        <v>1</v>
      </c>
      <c r="N13" s="674">
        <v>1.44</v>
      </c>
      <c r="O13" s="670">
        <v>1.44</v>
      </c>
      <c r="P13" s="683">
        <v>1</v>
      </c>
      <c r="Q13" s="674">
        <v>16.82</v>
      </c>
      <c r="R13" s="670">
        <v>16.82</v>
      </c>
      <c r="S13" s="683">
        <v>16</v>
      </c>
    </row>
    <row r="14" spans="1:19" ht="30" customHeight="1" thickBot="1">
      <c r="A14" s="677" t="s">
        <v>416</v>
      </c>
      <c r="B14" s="684">
        <v>3</v>
      </c>
      <c r="C14" s="671">
        <v>3</v>
      </c>
      <c r="D14" s="685">
        <v>3</v>
      </c>
      <c r="E14" s="675">
        <v>0</v>
      </c>
      <c r="F14" s="671">
        <v>0</v>
      </c>
      <c r="G14" s="685">
        <v>0</v>
      </c>
      <c r="H14" s="675">
        <v>3</v>
      </c>
      <c r="I14" s="671">
        <v>1.6</v>
      </c>
      <c r="J14" s="685">
        <v>1.6</v>
      </c>
      <c r="K14" s="675">
        <v>0</v>
      </c>
      <c r="L14" s="671">
        <v>0</v>
      </c>
      <c r="M14" s="685">
        <v>0</v>
      </c>
      <c r="N14" s="675">
        <v>1</v>
      </c>
      <c r="O14" s="671">
        <v>0.78</v>
      </c>
      <c r="P14" s="685">
        <v>0.75</v>
      </c>
      <c r="Q14" s="675">
        <v>7</v>
      </c>
      <c r="R14" s="671">
        <v>5.38</v>
      </c>
      <c r="S14" s="685">
        <v>5.35</v>
      </c>
    </row>
    <row r="15" spans="1:19" ht="12.75">
      <c r="A15" s="668"/>
      <c r="B15" s="668"/>
      <c r="C15" s="668"/>
      <c r="D15" s="668"/>
      <c r="E15" s="668"/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</row>
    <row r="16" spans="1:19" ht="12.75">
      <c r="A16" s="669" t="s">
        <v>414</v>
      </c>
      <c r="B16" s="668"/>
      <c r="C16" s="668"/>
      <c r="D16" s="668"/>
      <c r="E16" s="668"/>
      <c r="F16" s="668"/>
      <c r="G16" s="668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668"/>
    </row>
    <row r="17" spans="1:19" ht="12.75">
      <c r="A17" s="669" t="s">
        <v>410</v>
      </c>
      <c r="B17" s="668"/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</row>
    <row r="18" spans="1:19" ht="12.75">
      <c r="A18" s="668"/>
      <c r="B18" s="668"/>
      <c r="C18" s="668"/>
      <c r="D18" s="668"/>
      <c r="E18" s="668"/>
      <c r="F18" s="668"/>
      <c r="G18" s="668"/>
      <c r="H18" s="668"/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8"/>
    </row>
    <row r="19" spans="1:19" ht="12.75">
      <c r="A19" s="668"/>
      <c r="B19" s="668"/>
      <c r="C19" s="668"/>
      <c r="D19" s="668"/>
      <c r="E19" s="668"/>
      <c r="F19" s="668"/>
      <c r="G19" s="668"/>
      <c r="H19" s="668"/>
      <c r="I19" s="668"/>
      <c r="J19" s="668"/>
      <c r="K19" s="668"/>
      <c r="L19" s="668"/>
      <c r="M19" s="668"/>
      <c r="N19" s="668"/>
      <c r="O19" s="668"/>
      <c r="P19" s="668"/>
      <c r="Q19" s="668"/>
      <c r="R19" s="668"/>
      <c r="S19" s="668"/>
    </row>
    <row r="20" spans="1:19" ht="12.75">
      <c r="A20" s="668"/>
      <c r="B20" s="668"/>
      <c r="C20" s="668"/>
      <c r="D20" s="668"/>
      <c r="E20" s="668"/>
      <c r="F20" s="668"/>
      <c r="G20" s="668"/>
      <c r="H20" s="668"/>
      <c r="I20" s="668"/>
      <c r="J20" s="668"/>
      <c r="K20" s="668"/>
      <c r="L20" s="668"/>
      <c r="M20" s="668"/>
      <c r="N20" s="668"/>
      <c r="O20" s="668"/>
      <c r="P20" s="668"/>
      <c r="Q20" s="668"/>
      <c r="R20" s="668"/>
      <c r="S20" s="668"/>
    </row>
    <row r="21" spans="1:19" ht="12.75">
      <c r="A21" s="668"/>
      <c r="B21" s="668"/>
      <c r="C21" s="668"/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</row>
    <row r="22" spans="1:19" ht="12.75">
      <c r="A22" s="668"/>
      <c r="B22" s="668"/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</row>
    <row r="23" spans="1:19" ht="12.75">
      <c r="A23" s="668"/>
      <c r="B23" s="668"/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</row>
    <row r="24" spans="1:19" ht="12.75">
      <c r="A24" s="668"/>
      <c r="B24" s="668"/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</row>
    <row r="25" spans="1:19" ht="12.75">
      <c r="A25" s="668"/>
      <c r="B25" s="668"/>
      <c r="C25" s="668"/>
      <c r="D25" s="668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</row>
    <row r="26" spans="1:19" ht="12.75">
      <c r="A26" s="668"/>
      <c r="B26" s="668"/>
      <c r="C26" s="668"/>
      <c r="D26" s="668"/>
      <c r="E26" s="668"/>
      <c r="F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</row>
    <row r="27" spans="1:19" ht="12.75">
      <c r="A27" s="668"/>
      <c r="B27" s="668"/>
      <c r="C27" s="668"/>
      <c r="D27" s="668"/>
      <c r="E27" s="668"/>
      <c r="F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</row>
    <row r="28" spans="1:19" ht="12.75">
      <c r="A28" s="668"/>
      <c r="B28" s="668"/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</row>
    <row r="29" spans="1:19" ht="12.75">
      <c r="A29" s="668"/>
      <c r="B29" s="668"/>
      <c r="C29" s="668"/>
      <c r="D29" s="668"/>
      <c r="E29" s="668"/>
      <c r="F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</row>
    <row r="30" spans="1:19" ht="12.75">
      <c r="A30" s="668"/>
      <c r="B30" s="668"/>
      <c r="C30" s="668"/>
      <c r="D30" s="668"/>
      <c r="E30" s="668"/>
      <c r="F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</row>
    <row r="31" spans="1:19" ht="12.75">
      <c r="A31" s="668"/>
      <c r="B31" s="668"/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</row>
  </sheetData>
  <mergeCells count="10">
    <mergeCell ref="N5:P5"/>
    <mergeCell ref="Q5:S5"/>
    <mergeCell ref="A8:S8"/>
    <mergeCell ref="A1:S1"/>
    <mergeCell ref="B5:D5"/>
    <mergeCell ref="E5:G5"/>
    <mergeCell ref="H5:J5"/>
    <mergeCell ref="K5:M5"/>
    <mergeCell ref="A3:S3"/>
    <mergeCell ref="A5:A6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zoomScale="75" zoomScaleNormal="75" workbookViewId="0" topLeftCell="A1">
      <selection activeCell="K53" sqref="K53"/>
    </sheetView>
  </sheetViews>
  <sheetFormatPr defaultColWidth="9.00390625" defaultRowHeight="12.75"/>
  <cols>
    <col min="1" max="1" width="5.25390625" style="353" customWidth="1"/>
    <col min="2" max="2" width="11.875" style="354" customWidth="1"/>
    <col min="3" max="3" width="22.75390625" style="354" customWidth="1"/>
    <col min="4" max="4" width="11.125" style="352" customWidth="1"/>
    <col min="5" max="5" width="9.25390625" style="352" customWidth="1"/>
    <col min="6" max="6" width="10.00390625" style="352" customWidth="1"/>
    <col min="7" max="7" width="8.25390625" style="352" customWidth="1"/>
    <col min="8" max="8" width="9.125" style="352" customWidth="1"/>
    <col min="9" max="9" width="6.125" style="352" customWidth="1"/>
    <col min="10" max="10" width="9.125" style="352" customWidth="1"/>
    <col min="11" max="12" width="10.125" style="352" customWidth="1"/>
    <col min="13" max="13" width="6.75390625" style="352" customWidth="1"/>
    <col min="14" max="14" width="4.625" style="352" customWidth="1"/>
    <col min="15" max="15" width="6.75390625" style="352" customWidth="1"/>
    <col min="16" max="16" width="4.625" style="352" customWidth="1"/>
    <col min="17" max="17" width="6.75390625" style="352" customWidth="1"/>
    <col min="18" max="18" width="4.625" style="352" customWidth="1"/>
    <col min="19" max="19" width="6.75390625" style="352" customWidth="1"/>
    <col min="20" max="20" width="4.625" style="352" customWidth="1"/>
    <col min="21" max="21" width="6.75390625" style="352" customWidth="1"/>
    <col min="22" max="22" width="4.625" style="352" customWidth="1"/>
    <col min="23" max="23" width="6.75390625" style="352" customWidth="1"/>
    <col min="24" max="24" width="4.625" style="352" customWidth="1"/>
    <col min="25" max="25" width="6.75390625" style="352" customWidth="1"/>
    <col min="26" max="26" width="4.625" style="352" customWidth="1"/>
    <col min="27" max="16384" width="9.125" style="352" customWidth="1"/>
  </cols>
  <sheetData>
    <row r="1" spans="1:7" ht="12.75">
      <c r="A1" s="879" t="s">
        <v>183</v>
      </c>
      <c r="B1" s="879"/>
      <c r="C1" s="879"/>
      <c r="D1" s="879"/>
      <c r="E1" s="879"/>
      <c r="F1" s="879"/>
      <c r="G1" s="879"/>
    </row>
    <row r="2" ht="13.5" thickBot="1"/>
    <row r="3" spans="1:26" s="360" customFormat="1" ht="33.75" customHeight="1" thickBot="1">
      <c r="A3" s="355" t="s">
        <v>184</v>
      </c>
      <c r="B3" s="356" t="s">
        <v>185</v>
      </c>
      <c r="C3" s="356" t="s">
        <v>186</v>
      </c>
      <c r="D3" s="356" t="s">
        <v>187</v>
      </c>
      <c r="E3" s="356" t="s">
        <v>188</v>
      </c>
      <c r="F3" s="356" t="s">
        <v>189</v>
      </c>
      <c r="G3" s="356" t="s">
        <v>190</v>
      </c>
      <c r="H3" s="356" t="s">
        <v>191</v>
      </c>
      <c r="I3" s="356" t="s">
        <v>192</v>
      </c>
      <c r="J3" s="356" t="s">
        <v>193</v>
      </c>
      <c r="K3" s="356" t="s">
        <v>194</v>
      </c>
      <c r="L3" s="357" t="s">
        <v>195</v>
      </c>
      <c r="M3" s="358">
        <v>2006</v>
      </c>
      <c r="N3" s="358" t="s">
        <v>196</v>
      </c>
      <c r="O3" s="358">
        <v>2007</v>
      </c>
      <c r="P3" s="358" t="s">
        <v>196</v>
      </c>
      <c r="Q3" s="358">
        <v>2008</v>
      </c>
      <c r="R3" s="358" t="s">
        <v>196</v>
      </c>
      <c r="S3" s="358">
        <v>2009</v>
      </c>
      <c r="T3" s="358" t="s">
        <v>196</v>
      </c>
      <c r="U3" s="358">
        <v>2010</v>
      </c>
      <c r="V3" s="358" t="s">
        <v>196</v>
      </c>
      <c r="W3" s="358">
        <v>2011</v>
      </c>
      <c r="X3" s="358" t="s">
        <v>196</v>
      </c>
      <c r="Y3" s="358">
        <v>2012</v>
      </c>
      <c r="Z3" s="359" t="s">
        <v>196</v>
      </c>
    </row>
    <row r="4" spans="1:26" ht="17.25" customHeight="1">
      <c r="A4" s="361">
        <v>19</v>
      </c>
      <c r="B4" s="362" t="s">
        <v>197</v>
      </c>
      <c r="C4" s="363" t="s">
        <v>198</v>
      </c>
      <c r="D4" s="364" t="s">
        <v>199</v>
      </c>
      <c r="E4" s="365" t="s">
        <v>200</v>
      </c>
      <c r="F4" s="365" t="s">
        <v>201</v>
      </c>
      <c r="G4" s="366">
        <v>2001</v>
      </c>
      <c r="H4" s="367">
        <v>83</v>
      </c>
      <c r="I4" s="368">
        <f aca="true" t="shared" si="0" ref="I4:I12">2005-G4</f>
        <v>4</v>
      </c>
      <c r="J4" s="369">
        <v>5500</v>
      </c>
      <c r="K4" s="370">
        <f aca="true" t="shared" si="1" ref="K4:K12">4*J4/1000</f>
        <v>22</v>
      </c>
      <c r="L4" s="371">
        <f aca="true" t="shared" si="2" ref="L4:L12">H4+K4</f>
        <v>105</v>
      </c>
      <c r="M4" s="371">
        <f>L4+K4</f>
        <v>127</v>
      </c>
      <c r="N4" s="368">
        <f>I4+1</f>
        <v>5</v>
      </c>
      <c r="O4" s="371">
        <f>M4+K4</f>
        <v>149</v>
      </c>
      <c r="P4" s="368">
        <f>N4+1</f>
        <v>6</v>
      </c>
      <c r="Q4" s="372">
        <f aca="true" t="shared" si="3" ref="Q4:Q12">O4+K4</f>
        <v>171</v>
      </c>
      <c r="R4" s="373">
        <f aca="true" t="shared" si="4" ref="R4:R12">P4+1</f>
        <v>7</v>
      </c>
      <c r="S4" s="374">
        <f aca="true" t="shared" si="5" ref="S4:S12">Q4+K4</f>
        <v>193</v>
      </c>
      <c r="T4" s="371">
        <f aca="true" t="shared" si="6" ref="T4:T12">R4+1</f>
        <v>8</v>
      </c>
      <c r="U4" s="371">
        <v>0</v>
      </c>
      <c r="V4" s="371">
        <v>0</v>
      </c>
      <c r="W4" s="371">
        <f>U4+K4</f>
        <v>22</v>
      </c>
      <c r="X4" s="371">
        <f>V4+1</f>
        <v>1</v>
      </c>
      <c r="Y4" s="371">
        <f aca="true" t="shared" si="7" ref="Y4:Y12">W4+K4</f>
        <v>44</v>
      </c>
      <c r="Z4" s="375">
        <f aca="true" t="shared" si="8" ref="Z4:Z12">X4+1</f>
        <v>2</v>
      </c>
    </row>
    <row r="5" spans="1:26" ht="17.25" customHeight="1" thickBot="1">
      <c r="A5" s="376">
        <v>3</v>
      </c>
      <c r="B5" s="377" t="s">
        <v>202</v>
      </c>
      <c r="C5" s="378" t="s">
        <v>203</v>
      </c>
      <c r="D5" s="377" t="s">
        <v>199</v>
      </c>
      <c r="E5" s="379" t="s">
        <v>204</v>
      </c>
      <c r="F5" s="379" t="s">
        <v>201</v>
      </c>
      <c r="G5" s="380">
        <v>1995</v>
      </c>
      <c r="H5" s="381">
        <v>238</v>
      </c>
      <c r="I5" s="382">
        <f t="shared" si="0"/>
        <v>10</v>
      </c>
      <c r="J5" s="382">
        <v>5500</v>
      </c>
      <c r="K5" s="383">
        <f t="shared" si="1"/>
        <v>22</v>
      </c>
      <c r="L5" s="384">
        <f t="shared" si="2"/>
        <v>260</v>
      </c>
      <c r="M5" s="384">
        <v>0</v>
      </c>
      <c r="N5" s="382">
        <v>0</v>
      </c>
      <c r="O5" s="384">
        <f>M5+K5</f>
        <v>22</v>
      </c>
      <c r="P5" s="382">
        <f>N5+1</f>
        <v>1</v>
      </c>
      <c r="Q5" s="385">
        <f t="shared" si="3"/>
        <v>44</v>
      </c>
      <c r="R5" s="384">
        <f t="shared" si="4"/>
        <v>2</v>
      </c>
      <c r="S5" s="384">
        <f t="shared" si="5"/>
        <v>66</v>
      </c>
      <c r="T5" s="384">
        <f t="shared" si="6"/>
        <v>3</v>
      </c>
      <c r="U5" s="384">
        <f aca="true" t="shared" si="9" ref="U5:U10">S5+K5</f>
        <v>88</v>
      </c>
      <c r="V5" s="384">
        <f aca="true" t="shared" si="10" ref="V5:V10">T5+1</f>
        <v>4</v>
      </c>
      <c r="W5" s="384">
        <f>U5+K5</f>
        <v>110</v>
      </c>
      <c r="X5" s="384">
        <f>V5+1</f>
        <v>5</v>
      </c>
      <c r="Y5" s="384">
        <f t="shared" si="7"/>
        <v>132</v>
      </c>
      <c r="Z5" s="386">
        <f t="shared" si="8"/>
        <v>6</v>
      </c>
    </row>
    <row r="6" spans="1:26" ht="17.25" customHeight="1">
      <c r="A6" s="361">
        <v>38</v>
      </c>
      <c r="B6" s="362" t="s">
        <v>205</v>
      </c>
      <c r="C6" s="363" t="s">
        <v>206</v>
      </c>
      <c r="D6" s="387" t="s">
        <v>207</v>
      </c>
      <c r="E6" s="388" t="s">
        <v>208</v>
      </c>
      <c r="F6" s="388" t="s">
        <v>209</v>
      </c>
      <c r="G6" s="389">
        <v>2003</v>
      </c>
      <c r="H6" s="368">
        <v>12</v>
      </c>
      <c r="I6" s="368">
        <f t="shared" si="0"/>
        <v>2</v>
      </c>
      <c r="J6" s="369">
        <v>2066</v>
      </c>
      <c r="K6" s="370">
        <f t="shared" si="1"/>
        <v>8.264</v>
      </c>
      <c r="L6" s="371">
        <f t="shared" si="2"/>
        <v>20.264</v>
      </c>
      <c r="M6" s="371">
        <f aca="true" t="shared" si="11" ref="M6:M11">L6+K6</f>
        <v>28.528</v>
      </c>
      <c r="N6" s="368">
        <f aca="true" t="shared" si="12" ref="N6:N11">I6+1</f>
        <v>3</v>
      </c>
      <c r="O6" s="371">
        <f>M6+K6</f>
        <v>36.792</v>
      </c>
      <c r="P6" s="368">
        <f>N6+1</f>
        <v>4</v>
      </c>
      <c r="Q6" s="372">
        <f t="shared" si="3"/>
        <v>45.056</v>
      </c>
      <c r="R6" s="373">
        <f t="shared" si="4"/>
        <v>5</v>
      </c>
      <c r="S6" s="371">
        <f t="shared" si="5"/>
        <v>53.31999999999999</v>
      </c>
      <c r="T6" s="371">
        <f t="shared" si="6"/>
        <v>6</v>
      </c>
      <c r="U6" s="371">
        <f t="shared" si="9"/>
        <v>61.58399999999999</v>
      </c>
      <c r="V6" s="371">
        <f t="shared" si="10"/>
        <v>7</v>
      </c>
      <c r="W6" s="371">
        <f>U6+K6</f>
        <v>69.84799999999998</v>
      </c>
      <c r="X6" s="371">
        <f>V6+1</f>
        <v>8</v>
      </c>
      <c r="Y6" s="371">
        <f t="shared" si="7"/>
        <v>78.11199999999998</v>
      </c>
      <c r="Z6" s="375">
        <f t="shared" si="8"/>
        <v>9</v>
      </c>
    </row>
    <row r="7" spans="1:26" ht="17.25" customHeight="1">
      <c r="A7" s="390">
        <v>32</v>
      </c>
      <c r="B7" s="391" t="s">
        <v>210</v>
      </c>
      <c r="C7" s="392" t="s">
        <v>211</v>
      </c>
      <c r="D7" s="393" t="s">
        <v>207</v>
      </c>
      <c r="E7" s="394" t="s">
        <v>212</v>
      </c>
      <c r="F7" s="394" t="s">
        <v>201</v>
      </c>
      <c r="G7" s="395">
        <v>2000</v>
      </c>
      <c r="H7" s="396">
        <v>164</v>
      </c>
      <c r="I7" s="396">
        <f t="shared" si="0"/>
        <v>5</v>
      </c>
      <c r="J7" s="397">
        <v>16730</v>
      </c>
      <c r="K7" s="398">
        <f t="shared" si="1"/>
        <v>66.92</v>
      </c>
      <c r="L7" s="399">
        <f t="shared" si="2"/>
        <v>230.92000000000002</v>
      </c>
      <c r="M7" s="400">
        <f t="shared" si="11"/>
        <v>297.84000000000003</v>
      </c>
      <c r="N7" s="396">
        <f t="shared" si="12"/>
        <v>6</v>
      </c>
      <c r="O7" s="399">
        <v>0</v>
      </c>
      <c r="P7" s="396">
        <v>0</v>
      </c>
      <c r="Q7" s="401">
        <f t="shared" si="3"/>
        <v>66.92</v>
      </c>
      <c r="R7" s="402">
        <f t="shared" si="4"/>
        <v>1</v>
      </c>
      <c r="S7" s="399">
        <f t="shared" si="5"/>
        <v>133.84</v>
      </c>
      <c r="T7" s="399">
        <f t="shared" si="6"/>
        <v>2</v>
      </c>
      <c r="U7" s="400">
        <f t="shared" si="9"/>
        <v>200.76</v>
      </c>
      <c r="V7" s="399">
        <f t="shared" si="10"/>
        <v>3</v>
      </c>
      <c r="W7" s="399">
        <v>0</v>
      </c>
      <c r="X7" s="399">
        <v>0</v>
      </c>
      <c r="Y7" s="399">
        <f t="shared" si="7"/>
        <v>66.92</v>
      </c>
      <c r="Z7" s="403">
        <f t="shared" si="8"/>
        <v>1</v>
      </c>
    </row>
    <row r="8" spans="1:26" ht="17.25" customHeight="1">
      <c r="A8" s="390">
        <v>43</v>
      </c>
      <c r="B8" s="391" t="s">
        <v>213</v>
      </c>
      <c r="C8" s="392" t="s">
        <v>211</v>
      </c>
      <c r="D8" s="393" t="s">
        <v>207</v>
      </c>
      <c r="E8" s="394" t="s">
        <v>214</v>
      </c>
      <c r="F8" s="394" t="s">
        <v>201</v>
      </c>
      <c r="G8" s="395">
        <v>2000</v>
      </c>
      <c r="H8" s="396">
        <v>166</v>
      </c>
      <c r="I8" s="396">
        <f t="shared" si="0"/>
        <v>5</v>
      </c>
      <c r="J8" s="397">
        <v>6887</v>
      </c>
      <c r="K8" s="398">
        <f t="shared" si="1"/>
        <v>27.548</v>
      </c>
      <c r="L8" s="399">
        <f t="shared" si="2"/>
        <v>193.548</v>
      </c>
      <c r="M8" s="400">
        <f t="shared" si="11"/>
        <v>221.096</v>
      </c>
      <c r="N8" s="396">
        <f t="shared" si="12"/>
        <v>6</v>
      </c>
      <c r="O8" s="399">
        <v>0</v>
      </c>
      <c r="P8" s="396">
        <v>0</v>
      </c>
      <c r="Q8" s="401">
        <f t="shared" si="3"/>
        <v>27.548</v>
      </c>
      <c r="R8" s="402">
        <f t="shared" si="4"/>
        <v>1</v>
      </c>
      <c r="S8" s="399">
        <f t="shared" si="5"/>
        <v>55.096</v>
      </c>
      <c r="T8" s="399">
        <f t="shared" si="6"/>
        <v>2</v>
      </c>
      <c r="U8" s="399">
        <f t="shared" si="9"/>
        <v>82.64399999999999</v>
      </c>
      <c r="V8" s="399">
        <f t="shared" si="10"/>
        <v>3</v>
      </c>
      <c r="W8" s="399">
        <f>U8+K8</f>
        <v>110.192</v>
      </c>
      <c r="X8" s="399">
        <f>V8+1</f>
        <v>4</v>
      </c>
      <c r="Y8" s="399">
        <f t="shared" si="7"/>
        <v>137.73999999999998</v>
      </c>
      <c r="Z8" s="403">
        <f t="shared" si="8"/>
        <v>5</v>
      </c>
    </row>
    <row r="9" spans="1:26" ht="17.25" customHeight="1">
      <c r="A9" s="390">
        <v>35</v>
      </c>
      <c r="B9" s="391" t="s">
        <v>215</v>
      </c>
      <c r="C9" s="392" t="s">
        <v>198</v>
      </c>
      <c r="D9" s="393" t="s">
        <v>207</v>
      </c>
      <c r="E9" s="394" t="s">
        <v>216</v>
      </c>
      <c r="F9" s="394" t="s">
        <v>201</v>
      </c>
      <c r="G9" s="395">
        <v>1999</v>
      </c>
      <c r="H9" s="396">
        <v>152</v>
      </c>
      <c r="I9" s="396">
        <f t="shared" si="0"/>
        <v>6</v>
      </c>
      <c r="J9" s="397">
        <v>6411</v>
      </c>
      <c r="K9" s="398">
        <f t="shared" si="1"/>
        <v>25.644</v>
      </c>
      <c r="L9" s="399">
        <f t="shared" si="2"/>
        <v>177.644</v>
      </c>
      <c r="M9" s="400">
        <f t="shared" si="11"/>
        <v>203.288</v>
      </c>
      <c r="N9" s="396">
        <f t="shared" si="12"/>
        <v>7</v>
      </c>
      <c r="O9" s="399">
        <v>0</v>
      </c>
      <c r="P9" s="396">
        <v>0</v>
      </c>
      <c r="Q9" s="401">
        <f t="shared" si="3"/>
        <v>25.644</v>
      </c>
      <c r="R9" s="402">
        <f t="shared" si="4"/>
        <v>1</v>
      </c>
      <c r="S9" s="399">
        <f t="shared" si="5"/>
        <v>51.288</v>
      </c>
      <c r="T9" s="399">
        <f t="shared" si="6"/>
        <v>2</v>
      </c>
      <c r="U9" s="399">
        <f t="shared" si="9"/>
        <v>76.93199999999999</v>
      </c>
      <c r="V9" s="399">
        <f t="shared" si="10"/>
        <v>3</v>
      </c>
      <c r="W9" s="399">
        <f>U9+K9</f>
        <v>102.576</v>
      </c>
      <c r="X9" s="399">
        <f>V9+1</f>
        <v>4</v>
      </c>
      <c r="Y9" s="399">
        <f t="shared" si="7"/>
        <v>128.22</v>
      </c>
      <c r="Z9" s="403">
        <f t="shared" si="8"/>
        <v>5</v>
      </c>
    </row>
    <row r="10" spans="1:26" ht="17.25" customHeight="1">
      <c r="A10" s="390">
        <v>34</v>
      </c>
      <c r="B10" s="391" t="s">
        <v>217</v>
      </c>
      <c r="C10" s="392" t="s">
        <v>198</v>
      </c>
      <c r="D10" s="393" t="s">
        <v>207</v>
      </c>
      <c r="E10" s="394" t="s">
        <v>218</v>
      </c>
      <c r="F10" s="394" t="s">
        <v>201</v>
      </c>
      <c r="G10" s="395">
        <v>1998</v>
      </c>
      <c r="H10" s="396">
        <v>150</v>
      </c>
      <c r="I10" s="396">
        <f t="shared" si="0"/>
        <v>7</v>
      </c>
      <c r="J10" s="397">
        <v>4448</v>
      </c>
      <c r="K10" s="398">
        <f t="shared" si="1"/>
        <v>17.792</v>
      </c>
      <c r="L10" s="399">
        <f t="shared" si="2"/>
        <v>167.792</v>
      </c>
      <c r="M10" s="400">
        <f t="shared" si="11"/>
        <v>185.584</v>
      </c>
      <c r="N10" s="396">
        <f t="shared" si="12"/>
        <v>8</v>
      </c>
      <c r="O10" s="399">
        <v>0</v>
      </c>
      <c r="P10" s="396">
        <v>0</v>
      </c>
      <c r="Q10" s="401">
        <f t="shared" si="3"/>
        <v>17.792</v>
      </c>
      <c r="R10" s="402">
        <f t="shared" si="4"/>
        <v>1</v>
      </c>
      <c r="S10" s="399">
        <f t="shared" si="5"/>
        <v>35.584</v>
      </c>
      <c r="T10" s="399">
        <f t="shared" si="6"/>
        <v>2</v>
      </c>
      <c r="U10" s="399">
        <f t="shared" si="9"/>
        <v>53.376000000000005</v>
      </c>
      <c r="V10" s="399">
        <f t="shared" si="10"/>
        <v>3</v>
      </c>
      <c r="W10" s="399">
        <f>U10+K10</f>
        <v>71.168</v>
      </c>
      <c r="X10" s="399">
        <f>V10+1</f>
        <v>4</v>
      </c>
      <c r="Y10" s="399">
        <f t="shared" si="7"/>
        <v>88.96000000000001</v>
      </c>
      <c r="Z10" s="403">
        <f t="shared" si="8"/>
        <v>5</v>
      </c>
    </row>
    <row r="11" spans="1:26" ht="17.25" customHeight="1">
      <c r="A11" s="390">
        <v>37</v>
      </c>
      <c r="B11" s="391" t="s">
        <v>219</v>
      </c>
      <c r="C11" s="392" t="s">
        <v>220</v>
      </c>
      <c r="D11" s="393" t="s">
        <v>207</v>
      </c>
      <c r="E11" s="394" t="s">
        <v>221</v>
      </c>
      <c r="F11" s="394" t="s">
        <v>222</v>
      </c>
      <c r="G11" s="395">
        <v>1996</v>
      </c>
      <c r="H11" s="396">
        <v>26</v>
      </c>
      <c r="I11" s="396">
        <f t="shared" si="0"/>
        <v>9</v>
      </c>
      <c r="J11" s="397">
        <v>209</v>
      </c>
      <c r="K11" s="398">
        <f t="shared" si="1"/>
        <v>0.836</v>
      </c>
      <c r="L11" s="399">
        <f t="shared" si="2"/>
        <v>26.836</v>
      </c>
      <c r="M11" s="399">
        <f t="shared" si="11"/>
        <v>27.671999999999997</v>
      </c>
      <c r="N11" s="396">
        <f t="shared" si="12"/>
        <v>10</v>
      </c>
      <c r="O11" s="399">
        <f>M11+K11</f>
        <v>28.507999999999996</v>
      </c>
      <c r="P11" s="396">
        <f>N11+1</f>
        <v>11</v>
      </c>
      <c r="Q11" s="401">
        <f t="shared" si="3"/>
        <v>29.343999999999994</v>
      </c>
      <c r="R11" s="402">
        <f t="shared" si="4"/>
        <v>12</v>
      </c>
      <c r="S11" s="399">
        <f t="shared" si="5"/>
        <v>30.179999999999993</v>
      </c>
      <c r="T11" s="400">
        <f t="shared" si="6"/>
        <v>13</v>
      </c>
      <c r="U11" s="399">
        <v>0</v>
      </c>
      <c r="V11" s="399">
        <v>0</v>
      </c>
      <c r="W11" s="399">
        <f>U11+K11</f>
        <v>0.836</v>
      </c>
      <c r="X11" s="399">
        <f>V11+1</f>
        <v>1</v>
      </c>
      <c r="Y11" s="399">
        <f t="shared" si="7"/>
        <v>1.672</v>
      </c>
      <c r="Z11" s="403">
        <f t="shared" si="8"/>
        <v>2</v>
      </c>
    </row>
    <row r="12" spans="1:26" ht="17.25" customHeight="1" thickBot="1">
      <c r="A12" s="404">
        <v>42</v>
      </c>
      <c r="B12" s="377" t="s">
        <v>223</v>
      </c>
      <c r="C12" s="405" t="s">
        <v>198</v>
      </c>
      <c r="D12" s="406" t="s">
        <v>207</v>
      </c>
      <c r="E12" s="379" t="s">
        <v>224</v>
      </c>
      <c r="F12" s="379" t="s">
        <v>201</v>
      </c>
      <c r="G12" s="407">
        <v>1995</v>
      </c>
      <c r="H12" s="408">
        <v>261</v>
      </c>
      <c r="I12" s="409">
        <f t="shared" si="0"/>
        <v>10</v>
      </c>
      <c r="J12" s="410">
        <v>0</v>
      </c>
      <c r="K12" s="411">
        <f t="shared" si="1"/>
        <v>0</v>
      </c>
      <c r="L12" s="412">
        <f t="shared" si="2"/>
        <v>261</v>
      </c>
      <c r="M12" s="412">
        <v>0</v>
      </c>
      <c r="N12" s="409">
        <v>0</v>
      </c>
      <c r="O12" s="412">
        <f>M12+K12</f>
        <v>0</v>
      </c>
      <c r="P12" s="409">
        <f>N12+1</f>
        <v>1</v>
      </c>
      <c r="Q12" s="413">
        <f t="shared" si="3"/>
        <v>0</v>
      </c>
      <c r="R12" s="414">
        <f t="shared" si="4"/>
        <v>2</v>
      </c>
      <c r="S12" s="412">
        <f t="shared" si="5"/>
        <v>0</v>
      </c>
      <c r="T12" s="412">
        <f t="shared" si="6"/>
        <v>3</v>
      </c>
      <c r="U12" s="412">
        <f>S12+K12</f>
        <v>0</v>
      </c>
      <c r="V12" s="412">
        <f>T12+1</f>
        <v>4</v>
      </c>
      <c r="W12" s="412">
        <f>U12+K12</f>
        <v>0</v>
      </c>
      <c r="X12" s="412">
        <f>V12+1</f>
        <v>5</v>
      </c>
      <c r="Y12" s="412">
        <f t="shared" si="7"/>
        <v>0</v>
      </c>
      <c r="Z12" s="415">
        <f t="shared" si="8"/>
        <v>6</v>
      </c>
    </row>
    <row r="13" spans="1:26" ht="17.25" customHeight="1" thickBot="1">
      <c r="A13" s="416">
        <v>16</v>
      </c>
      <c r="B13" s="417" t="s">
        <v>225</v>
      </c>
      <c r="C13" s="418" t="s">
        <v>226</v>
      </c>
      <c r="D13" s="419" t="s">
        <v>167</v>
      </c>
      <c r="E13" s="420" t="s">
        <v>227</v>
      </c>
      <c r="F13" s="420" t="s">
        <v>201</v>
      </c>
      <c r="G13" s="421"/>
      <c r="H13" s="422"/>
      <c r="I13" s="423"/>
      <c r="J13" s="424"/>
      <c r="K13" s="425"/>
      <c r="L13" s="426"/>
      <c r="M13" s="426"/>
      <c r="N13" s="423"/>
      <c r="O13" s="426"/>
      <c r="P13" s="423"/>
      <c r="Q13" s="427"/>
      <c r="R13" s="428"/>
      <c r="S13" s="426"/>
      <c r="T13" s="426"/>
      <c r="U13" s="426"/>
      <c r="V13" s="426"/>
      <c r="W13" s="426"/>
      <c r="X13" s="426"/>
      <c r="Y13" s="426"/>
      <c r="Z13" s="429"/>
    </row>
    <row r="14" spans="1:26" ht="17.25" customHeight="1">
      <c r="A14" s="361">
        <v>40</v>
      </c>
      <c r="B14" s="362" t="s">
        <v>228</v>
      </c>
      <c r="C14" s="363" t="s">
        <v>198</v>
      </c>
      <c r="D14" s="387" t="s">
        <v>153</v>
      </c>
      <c r="E14" s="388" t="s">
        <v>229</v>
      </c>
      <c r="F14" s="388" t="s">
        <v>201</v>
      </c>
      <c r="G14" s="389">
        <v>2003</v>
      </c>
      <c r="H14" s="368">
        <v>48</v>
      </c>
      <c r="I14" s="368">
        <f aca="true" t="shared" si="13" ref="I14:I45">2005-G14</f>
        <v>2</v>
      </c>
      <c r="J14" s="369">
        <v>9834</v>
      </c>
      <c r="K14" s="370">
        <f aca="true" t="shared" si="14" ref="K14:K45">4*J14/1000</f>
        <v>39.336</v>
      </c>
      <c r="L14" s="371">
        <f aca="true" t="shared" si="15" ref="L14:L45">H14+K14</f>
        <v>87.336</v>
      </c>
      <c r="M14" s="371">
        <f>L14+K14</f>
        <v>126.672</v>
      </c>
      <c r="N14" s="368">
        <f>I14+1</f>
        <v>3</v>
      </c>
      <c r="O14" s="371">
        <f aca="true" t="shared" si="16" ref="O14:O25">M14+K14</f>
        <v>166.00799999999998</v>
      </c>
      <c r="P14" s="368">
        <f aca="true" t="shared" si="17" ref="P14:P25">N14+1</f>
        <v>4</v>
      </c>
      <c r="Q14" s="374">
        <f>O14+K14</f>
        <v>205.344</v>
      </c>
      <c r="R14" s="373">
        <f>P14+1</f>
        <v>5</v>
      </c>
      <c r="S14" s="371">
        <v>0</v>
      </c>
      <c r="T14" s="371">
        <v>0</v>
      </c>
      <c r="U14" s="371">
        <f aca="true" t="shared" si="18" ref="U14:U23">S14+K14</f>
        <v>39.336</v>
      </c>
      <c r="V14" s="371">
        <f aca="true" t="shared" si="19" ref="V14:V23">T14+1</f>
        <v>1</v>
      </c>
      <c r="W14" s="371">
        <f aca="true" t="shared" si="20" ref="W14:W24">U14+K14</f>
        <v>78.672</v>
      </c>
      <c r="X14" s="371">
        <f aca="true" t="shared" si="21" ref="X14:X24">V14+1</f>
        <v>2</v>
      </c>
      <c r="Y14" s="371">
        <f aca="true" t="shared" si="22" ref="Y14:Y30">W14+K14</f>
        <v>118.008</v>
      </c>
      <c r="Z14" s="375">
        <f aca="true" t="shared" si="23" ref="Z14:Z30">X14+1</f>
        <v>3</v>
      </c>
    </row>
    <row r="15" spans="1:26" ht="17.25" customHeight="1" thickBot="1">
      <c r="A15" s="404">
        <v>41</v>
      </c>
      <c r="B15" s="377" t="s">
        <v>230</v>
      </c>
      <c r="C15" s="405" t="s">
        <v>198</v>
      </c>
      <c r="D15" s="406" t="s">
        <v>153</v>
      </c>
      <c r="E15" s="379" t="s">
        <v>231</v>
      </c>
      <c r="F15" s="379" t="s">
        <v>201</v>
      </c>
      <c r="G15" s="407">
        <v>1994</v>
      </c>
      <c r="H15" s="430">
        <v>250</v>
      </c>
      <c r="I15" s="409">
        <f t="shared" si="13"/>
        <v>11</v>
      </c>
      <c r="J15" s="410">
        <v>447</v>
      </c>
      <c r="K15" s="411">
        <f t="shared" si="14"/>
        <v>1.788</v>
      </c>
      <c r="L15" s="412">
        <f t="shared" si="15"/>
        <v>251.788</v>
      </c>
      <c r="M15" s="412">
        <v>0</v>
      </c>
      <c r="N15" s="409">
        <v>0</v>
      </c>
      <c r="O15" s="412">
        <f t="shared" si="16"/>
        <v>1.788</v>
      </c>
      <c r="P15" s="409">
        <f t="shared" si="17"/>
        <v>1</v>
      </c>
      <c r="Q15" s="413">
        <f>O15+K15</f>
        <v>3.576</v>
      </c>
      <c r="R15" s="414">
        <f>P15+1</f>
        <v>2</v>
      </c>
      <c r="S15" s="412">
        <f>Q15+K15</f>
        <v>5.364</v>
      </c>
      <c r="T15" s="412">
        <f>R15+1</f>
        <v>3</v>
      </c>
      <c r="U15" s="412">
        <f t="shared" si="18"/>
        <v>7.152</v>
      </c>
      <c r="V15" s="412">
        <f t="shared" si="19"/>
        <v>4</v>
      </c>
      <c r="W15" s="412">
        <f t="shared" si="20"/>
        <v>8.94</v>
      </c>
      <c r="X15" s="412">
        <f t="shared" si="21"/>
        <v>5</v>
      </c>
      <c r="Y15" s="412">
        <f t="shared" si="22"/>
        <v>10.728</v>
      </c>
      <c r="Z15" s="415">
        <f t="shared" si="23"/>
        <v>6</v>
      </c>
    </row>
    <row r="16" spans="1:26" ht="17.25" customHeight="1">
      <c r="A16" s="361">
        <v>10</v>
      </c>
      <c r="B16" s="362" t="s">
        <v>232</v>
      </c>
      <c r="C16" s="431" t="s">
        <v>233</v>
      </c>
      <c r="D16" s="364" t="s">
        <v>2</v>
      </c>
      <c r="E16" s="365" t="s">
        <v>234</v>
      </c>
      <c r="F16" s="365" t="s">
        <v>201</v>
      </c>
      <c r="G16" s="389">
        <v>2002</v>
      </c>
      <c r="H16" s="368">
        <v>64</v>
      </c>
      <c r="I16" s="368">
        <f t="shared" si="13"/>
        <v>3</v>
      </c>
      <c r="J16" s="369">
        <v>12899</v>
      </c>
      <c r="K16" s="370">
        <f t="shared" si="14"/>
        <v>51.596</v>
      </c>
      <c r="L16" s="371">
        <f t="shared" si="15"/>
        <v>115.596</v>
      </c>
      <c r="M16" s="371">
        <f>L16+K16</f>
        <v>167.192</v>
      </c>
      <c r="N16" s="368">
        <f>I16+1</f>
        <v>4</v>
      </c>
      <c r="O16" s="374">
        <f t="shared" si="16"/>
        <v>218.788</v>
      </c>
      <c r="P16" s="368">
        <f t="shared" si="17"/>
        <v>5</v>
      </c>
      <c r="Q16" s="372">
        <v>0</v>
      </c>
      <c r="R16" s="373">
        <v>0</v>
      </c>
      <c r="S16" s="371">
        <f>Q16+K16</f>
        <v>51.596</v>
      </c>
      <c r="T16" s="371">
        <f>R16+1</f>
        <v>1</v>
      </c>
      <c r="U16" s="371">
        <f t="shared" si="18"/>
        <v>103.192</v>
      </c>
      <c r="V16" s="371">
        <f t="shared" si="19"/>
        <v>2</v>
      </c>
      <c r="W16" s="371">
        <f t="shared" si="20"/>
        <v>154.78799999999998</v>
      </c>
      <c r="X16" s="371">
        <f t="shared" si="21"/>
        <v>3</v>
      </c>
      <c r="Y16" s="374">
        <f t="shared" si="22"/>
        <v>206.384</v>
      </c>
      <c r="Z16" s="375">
        <f t="shared" si="23"/>
        <v>4</v>
      </c>
    </row>
    <row r="17" spans="1:26" ht="17.25" customHeight="1">
      <c r="A17" s="390">
        <v>11</v>
      </c>
      <c r="B17" s="391" t="s">
        <v>235</v>
      </c>
      <c r="C17" s="432" t="s">
        <v>233</v>
      </c>
      <c r="D17" s="433" t="s">
        <v>2</v>
      </c>
      <c r="E17" s="434" t="s">
        <v>236</v>
      </c>
      <c r="F17" s="434" t="s">
        <v>201</v>
      </c>
      <c r="G17" s="395">
        <v>2002</v>
      </c>
      <c r="H17" s="396">
        <v>57</v>
      </c>
      <c r="I17" s="396">
        <f t="shared" si="13"/>
        <v>3</v>
      </c>
      <c r="J17" s="397">
        <v>13822</v>
      </c>
      <c r="K17" s="398">
        <f t="shared" si="14"/>
        <v>55.288</v>
      </c>
      <c r="L17" s="399">
        <f t="shared" si="15"/>
        <v>112.288</v>
      </c>
      <c r="M17" s="399">
        <f>L17+K17</f>
        <v>167.576</v>
      </c>
      <c r="N17" s="396">
        <f>I17+1</f>
        <v>4</v>
      </c>
      <c r="O17" s="400">
        <f t="shared" si="16"/>
        <v>222.86399999999998</v>
      </c>
      <c r="P17" s="396">
        <f t="shared" si="17"/>
        <v>5</v>
      </c>
      <c r="Q17" s="401">
        <v>0</v>
      </c>
      <c r="R17" s="402">
        <v>0</v>
      </c>
      <c r="S17" s="399">
        <f>Q17+K17</f>
        <v>55.288</v>
      </c>
      <c r="T17" s="399">
        <f>R17+1</f>
        <v>1</v>
      </c>
      <c r="U17" s="399">
        <f t="shared" si="18"/>
        <v>110.576</v>
      </c>
      <c r="V17" s="399">
        <f t="shared" si="19"/>
        <v>2</v>
      </c>
      <c r="W17" s="399">
        <f t="shared" si="20"/>
        <v>165.86399999999998</v>
      </c>
      <c r="X17" s="399">
        <f t="shared" si="21"/>
        <v>3</v>
      </c>
      <c r="Y17" s="400">
        <f t="shared" si="22"/>
        <v>221.152</v>
      </c>
      <c r="Z17" s="403">
        <f t="shared" si="23"/>
        <v>4</v>
      </c>
    </row>
    <row r="18" spans="1:26" ht="17.25" customHeight="1">
      <c r="A18" s="390">
        <v>8</v>
      </c>
      <c r="B18" s="391" t="s">
        <v>237</v>
      </c>
      <c r="C18" s="432" t="s">
        <v>233</v>
      </c>
      <c r="D18" s="433" t="s">
        <v>2</v>
      </c>
      <c r="E18" s="434" t="s">
        <v>238</v>
      </c>
      <c r="F18" s="434" t="s">
        <v>201</v>
      </c>
      <c r="G18" s="395">
        <v>2001</v>
      </c>
      <c r="H18" s="396">
        <v>72</v>
      </c>
      <c r="I18" s="396">
        <f t="shared" si="13"/>
        <v>4</v>
      </c>
      <c r="J18" s="397">
        <v>10745</v>
      </c>
      <c r="K18" s="398">
        <f t="shared" si="14"/>
        <v>42.98</v>
      </c>
      <c r="L18" s="399">
        <f t="shared" si="15"/>
        <v>114.97999999999999</v>
      </c>
      <c r="M18" s="399">
        <f>L18+K18</f>
        <v>157.95999999999998</v>
      </c>
      <c r="N18" s="396">
        <f>I18+1</f>
        <v>5</v>
      </c>
      <c r="O18" s="399">
        <f t="shared" si="16"/>
        <v>200.93999999999997</v>
      </c>
      <c r="P18" s="396">
        <f t="shared" si="17"/>
        <v>6</v>
      </c>
      <c r="Q18" s="400">
        <f aca="true" t="shared" si="24" ref="Q18:Q29">O18+K18</f>
        <v>243.91999999999996</v>
      </c>
      <c r="R18" s="402">
        <f aca="true" t="shared" si="25" ref="R18:R29">P18+1</f>
        <v>7</v>
      </c>
      <c r="S18" s="399">
        <v>0</v>
      </c>
      <c r="T18" s="399">
        <v>0</v>
      </c>
      <c r="U18" s="399">
        <f t="shared" si="18"/>
        <v>42.98</v>
      </c>
      <c r="V18" s="399">
        <f t="shared" si="19"/>
        <v>1</v>
      </c>
      <c r="W18" s="399">
        <f t="shared" si="20"/>
        <v>85.96</v>
      </c>
      <c r="X18" s="399">
        <f t="shared" si="21"/>
        <v>2</v>
      </c>
      <c r="Y18" s="399">
        <f t="shared" si="22"/>
        <v>128.94</v>
      </c>
      <c r="Z18" s="403">
        <f t="shared" si="23"/>
        <v>3</v>
      </c>
    </row>
    <row r="19" spans="1:26" ht="17.25" customHeight="1">
      <c r="A19" s="390">
        <v>9</v>
      </c>
      <c r="B19" s="391" t="s">
        <v>239</v>
      </c>
      <c r="C19" s="432" t="s">
        <v>233</v>
      </c>
      <c r="D19" s="433" t="s">
        <v>2</v>
      </c>
      <c r="E19" s="434" t="s">
        <v>240</v>
      </c>
      <c r="F19" s="434" t="s">
        <v>201</v>
      </c>
      <c r="G19" s="395">
        <v>2001</v>
      </c>
      <c r="H19" s="396">
        <v>51</v>
      </c>
      <c r="I19" s="396">
        <f t="shared" si="13"/>
        <v>4</v>
      </c>
      <c r="J19" s="397">
        <v>9446</v>
      </c>
      <c r="K19" s="398">
        <f t="shared" si="14"/>
        <v>37.784</v>
      </c>
      <c r="L19" s="399">
        <f t="shared" si="15"/>
        <v>88.78399999999999</v>
      </c>
      <c r="M19" s="399">
        <f>L19+K19</f>
        <v>126.56799999999998</v>
      </c>
      <c r="N19" s="396">
        <f>I19+1</f>
        <v>5</v>
      </c>
      <c r="O19" s="399">
        <f t="shared" si="16"/>
        <v>164.35199999999998</v>
      </c>
      <c r="P19" s="396">
        <f t="shared" si="17"/>
        <v>6</v>
      </c>
      <c r="Q19" s="400">
        <f t="shared" si="24"/>
        <v>202.13599999999997</v>
      </c>
      <c r="R19" s="402">
        <f t="shared" si="25"/>
        <v>7</v>
      </c>
      <c r="S19" s="399">
        <v>0</v>
      </c>
      <c r="T19" s="399">
        <v>0</v>
      </c>
      <c r="U19" s="399">
        <f t="shared" si="18"/>
        <v>37.784</v>
      </c>
      <c r="V19" s="399">
        <f t="shared" si="19"/>
        <v>1</v>
      </c>
      <c r="W19" s="399">
        <f t="shared" si="20"/>
        <v>75.568</v>
      </c>
      <c r="X19" s="399">
        <f t="shared" si="21"/>
        <v>2</v>
      </c>
      <c r="Y19" s="399">
        <f t="shared" si="22"/>
        <v>113.352</v>
      </c>
      <c r="Z19" s="403">
        <f t="shared" si="23"/>
        <v>3</v>
      </c>
    </row>
    <row r="20" spans="1:26" ht="17.25" customHeight="1">
      <c r="A20" s="390">
        <v>7</v>
      </c>
      <c r="B20" s="391" t="s">
        <v>241</v>
      </c>
      <c r="C20" s="432" t="s">
        <v>242</v>
      </c>
      <c r="D20" s="433" t="s">
        <v>2</v>
      </c>
      <c r="E20" s="434" t="s">
        <v>243</v>
      </c>
      <c r="F20" s="434" t="s">
        <v>222</v>
      </c>
      <c r="G20" s="395">
        <v>2000</v>
      </c>
      <c r="H20" s="396">
        <v>15</v>
      </c>
      <c r="I20" s="396">
        <f t="shared" si="13"/>
        <v>5</v>
      </c>
      <c r="J20" s="397">
        <v>162</v>
      </c>
      <c r="K20" s="398">
        <f t="shared" si="14"/>
        <v>0.648</v>
      </c>
      <c r="L20" s="399">
        <f t="shared" si="15"/>
        <v>15.648</v>
      </c>
      <c r="M20" s="399">
        <f>L20+K20</f>
        <v>16.296</v>
      </c>
      <c r="N20" s="396">
        <f>I20+1</f>
        <v>6</v>
      </c>
      <c r="O20" s="399">
        <f t="shared" si="16"/>
        <v>16.944</v>
      </c>
      <c r="P20" s="396">
        <f t="shared" si="17"/>
        <v>7</v>
      </c>
      <c r="Q20" s="401">
        <f t="shared" si="24"/>
        <v>17.592</v>
      </c>
      <c r="R20" s="402">
        <f t="shared" si="25"/>
        <v>8</v>
      </c>
      <c r="S20" s="399">
        <f aca="true" t="shared" si="26" ref="S20:S26">Q20+K20</f>
        <v>18.24</v>
      </c>
      <c r="T20" s="399">
        <f aca="true" t="shared" si="27" ref="T20:T26">R20+1</f>
        <v>9</v>
      </c>
      <c r="U20" s="399">
        <f t="shared" si="18"/>
        <v>18.887999999999998</v>
      </c>
      <c r="V20" s="399">
        <f t="shared" si="19"/>
        <v>10</v>
      </c>
      <c r="W20" s="399">
        <f t="shared" si="20"/>
        <v>19.535999999999998</v>
      </c>
      <c r="X20" s="399">
        <f t="shared" si="21"/>
        <v>11</v>
      </c>
      <c r="Y20" s="399">
        <f t="shared" si="22"/>
        <v>20.183999999999997</v>
      </c>
      <c r="Z20" s="403">
        <f t="shared" si="23"/>
        <v>12</v>
      </c>
    </row>
    <row r="21" spans="1:26" ht="17.25" customHeight="1">
      <c r="A21" s="435">
        <v>15</v>
      </c>
      <c r="B21" s="436" t="s">
        <v>244</v>
      </c>
      <c r="C21" s="437" t="s">
        <v>245</v>
      </c>
      <c r="D21" s="438" t="s">
        <v>2</v>
      </c>
      <c r="E21" s="439" t="s">
        <v>246</v>
      </c>
      <c r="F21" s="439" t="s">
        <v>201</v>
      </c>
      <c r="G21" s="440">
        <v>1998</v>
      </c>
      <c r="H21" s="441">
        <v>205</v>
      </c>
      <c r="I21" s="442">
        <f t="shared" si="13"/>
        <v>7</v>
      </c>
      <c r="J21" s="443">
        <v>3695</v>
      </c>
      <c r="K21" s="444">
        <f t="shared" si="14"/>
        <v>14.78</v>
      </c>
      <c r="L21" s="445">
        <f t="shared" si="15"/>
        <v>219.78</v>
      </c>
      <c r="M21" s="445">
        <v>0</v>
      </c>
      <c r="N21" s="442">
        <v>0</v>
      </c>
      <c r="O21" s="445">
        <f t="shared" si="16"/>
        <v>14.78</v>
      </c>
      <c r="P21" s="442">
        <f t="shared" si="17"/>
        <v>1</v>
      </c>
      <c r="Q21" s="446">
        <f t="shared" si="24"/>
        <v>29.56</v>
      </c>
      <c r="R21" s="447">
        <f t="shared" si="25"/>
        <v>2</v>
      </c>
      <c r="S21" s="445">
        <f t="shared" si="26"/>
        <v>44.339999999999996</v>
      </c>
      <c r="T21" s="445">
        <f t="shared" si="27"/>
        <v>3</v>
      </c>
      <c r="U21" s="445">
        <f t="shared" si="18"/>
        <v>59.12</v>
      </c>
      <c r="V21" s="445">
        <f t="shared" si="19"/>
        <v>4</v>
      </c>
      <c r="W21" s="445">
        <f t="shared" si="20"/>
        <v>73.89999999999999</v>
      </c>
      <c r="X21" s="445">
        <f t="shared" si="21"/>
        <v>5</v>
      </c>
      <c r="Y21" s="445">
        <f t="shared" si="22"/>
        <v>88.67999999999999</v>
      </c>
      <c r="Z21" s="448">
        <f t="shared" si="23"/>
        <v>6</v>
      </c>
    </row>
    <row r="22" spans="1:26" ht="17.25" customHeight="1">
      <c r="A22" s="390">
        <v>2</v>
      </c>
      <c r="B22" s="391" t="s">
        <v>247</v>
      </c>
      <c r="C22" s="432" t="s">
        <v>248</v>
      </c>
      <c r="D22" s="433" t="s">
        <v>2</v>
      </c>
      <c r="E22" s="434" t="s">
        <v>249</v>
      </c>
      <c r="F22" s="434" t="s">
        <v>209</v>
      </c>
      <c r="G22" s="395">
        <v>1995</v>
      </c>
      <c r="H22" s="396">
        <v>61</v>
      </c>
      <c r="I22" s="449">
        <f t="shared" si="13"/>
        <v>10</v>
      </c>
      <c r="J22" s="397">
        <f>1569*2</f>
        <v>3138</v>
      </c>
      <c r="K22" s="398">
        <f t="shared" si="14"/>
        <v>12.552</v>
      </c>
      <c r="L22" s="399">
        <f t="shared" si="15"/>
        <v>73.55199999999999</v>
      </c>
      <c r="M22" s="399">
        <v>0</v>
      </c>
      <c r="N22" s="396">
        <v>0</v>
      </c>
      <c r="O22" s="399">
        <f t="shared" si="16"/>
        <v>12.552</v>
      </c>
      <c r="P22" s="396">
        <f t="shared" si="17"/>
        <v>1</v>
      </c>
      <c r="Q22" s="401">
        <f t="shared" si="24"/>
        <v>25.104</v>
      </c>
      <c r="R22" s="402">
        <f t="shared" si="25"/>
        <v>2</v>
      </c>
      <c r="S22" s="399">
        <f t="shared" si="26"/>
        <v>37.656</v>
      </c>
      <c r="T22" s="399">
        <f t="shared" si="27"/>
        <v>3</v>
      </c>
      <c r="U22" s="399">
        <f t="shared" si="18"/>
        <v>50.208</v>
      </c>
      <c r="V22" s="399">
        <f t="shared" si="19"/>
        <v>4</v>
      </c>
      <c r="W22" s="399">
        <f t="shared" si="20"/>
        <v>62.76</v>
      </c>
      <c r="X22" s="399">
        <f t="shared" si="21"/>
        <v>5</v>
      </c>
      <c r="Y22" s="399">
        <f t="shared" si="22"/>
        <v>75.312</v>
      </c>
      <c r="Z22" s="403">
        <f t="shared" si="23"/>
        <v>6</v>
      </c>
    </row>
    <row r="23" spans="1:26" ht="17.25" customHeight="1" thickBot="1">
      <c r="A23" s="376">
        <v>5</v>
      </c>
      <c r="B23" s="377" t="s">
        <v>250</v>
      </c>
      <c r="C23" s="378" t="s">
        <v>251</v>
      </c>
      <c r="D23" s="377" t="s">
        <v>2</v>
      </c>
      <c r="E23" s="379" t="s">
        <v>252</v>
      </c>
      <c r="F23" s="379" t="s">
        <v>201</v>
      </c>
      <c r="G23" s="380">
        <v>1995</v>
      </c>
      <c r="H23" s="381">
        <v>180</v>
      </c>
      <c r="I23" s="382">
        <f t="shared" si="13"/>
        <v>10</v>
      </c>
      <c r="J23" s="382">
        <v>3422</v>
      </c>
      <c r="K23" s="383">
        <f t="shared" si="14"/>
        <v>13.688</v>
      </c>
      <c r="L23" s="384">
        <f t="shared" si="15"/>
        <v>193.688</v>
      </c>
      <c r="M23" s="384">
        <v>0</v>
      </c>
      <c r="N23" s="382">
        <v>0</v>
      </c>
      <c r="O23" s="384">
        <f t="shared" si="16"/>
        <v>13.688</v>
      </c>
      <c r="P23" s="382">
        <f t="shared" si="17"/>
        <v>1</v>
      </c>
      <c r="Q23" s="385">
        <f t="shared" si="24"/>
        <v>27.376</v>
      </c>
      <c r="R23" s="384">
        <f t="shared" si="25"/>
        <v>2</v>
      </c>
      <c r="S23" s="384">
        <f t="shared" si="26"/>
        <v>41.064</v>
      </c>
      <c r="T23" s="384">
        <f t="shared" si="27"/>
        <v>3</v>
      </c>
      <c r="U23" s="384">
        <f t="shared" si="18"/>
        <v>54.752</v>
      </c>
      <c r="V23" s="384">
        <f t="shared" si="19"/>
        <v>4</v>
      </c>
      <c r="W23" s="384">
        <f t="shared" si="20"/>
        <v>68.44</v>
      </c>
      <c r="X23" s="384">
        <f t="shared" si="21"/>
        <v>5</v>
      </c>
      <c r="Y23" s="384">
        <f t="shared" si="22"/>
        <v>82.128</v>
      </c>
      <c r="Z23" s="386">
        <f t="shared" si="23"/>
        <v>6</v>
      </c>
    </row>
    <row r="24" spans="1:26" ht="17.25" customHeight="1">
      <c r="A24" s="361">
        <v>36</v>
      </c>
      <c r="B24" s="362" t="s">
        <v>253</v>
      </c>
      <c r="C24" s="363" t="s">
        <v>211</v>
      </c>
      <c r="D24" s="387" t="s">
        <v>254</v>
      </c>
      <c r="E24" s="388" t="s">
        <v>255</v>
      </c>
      <c r="F24" s="388" t="s">
        <v>201</v>
      </c>
      <c r="G24" s="389">
        <v>2001</v>
      </c>
      <c r="H24" s="368">
        <v>116</v>
      </c>
      <c r="I24" s="368">
        <f t="shared" si="13"/>
        <v>4</v>
      </c>
      <c r="J24" s="369">
        <v>3574</v>
      </c>
      <c r="K24" s="370">
        <f t="shared" si="14"/>
        <v>14.296</v>
      </c>
      <c r="L24" s="371">
        <f t="shared" si="15"/>
        <v>130.296</v>
      </c>
      <c r="M24" s="371">
        <f>L24+K24</f>
        <v>144.59199999999998</v>
      </c>
      <c r="N24" s="368">
        <f>I24+1</f>
        <v>5</v>
      </c>
      <c r="O24" s="371">
        <f t="shared" si="16"/>
        <v>158.88799999999998</v>
      </c>
      <c r="P24" s="368">
        <f t="shared" si="17"/>
        <v>6</v>
      </c>
      <c r="Q24" s="372">
        <f t="shared" si="24"/>
        <v>173.18399999999997</v>
      </c>
      <c r="R24" s="373">
        <f t="shared" si="25"/>
        <v>7</v>
      </c>
      <c r="S24" s="374">
        <f t="shared" si="26"/>
        <v>187.47999999999996</v>
      </c>
      <c r="T24" s="371">
        <f t="shared" si="27"/>
        <v>8</v>
      </c>
      <c r="U24" s="371">
        <v>0</v>
      </c>
      <c r="V24" s="371">
        <v>0</v>
      </c>
      <c r="W24" s="371">
        <f t="shared" si="20"/>
        <v>14.296</v>
      </c>
      <c r="X24" s="371">
        <f t="shared" si="21"/>
        <v>1</v>
      </c>
      <c r="Y24" s="371">
        <f t="shared" si="22"/>
        <v>28.592</v>
      </c>
      <c r="Z24" s="375">
        <f t="shared" si="23"/>
        <v>2</v>
      </c>
    </row>
    <row r="25" spans="1:26" ht="17.25" customHeight="1" thickBot="1">
      <c r="A25" s="450">
        <v>33</v>
      </c>
      <c r="B25" s="451" t="s">
        <v>256</v>
      </c>
      <c r="C25" s="452" t="s">
        <v>198</v>
      </c>
      <c r="D25" s="453" t="s">
        <v>254</v>
      </c>
      <c r="E25" s="454" t="s">
        <v>257</v>
      </c>
      <c r="F25" s="454" t="s">
        <v>201</v>
      </c>
      <c r="G25" s="455">
        <v>1995</v>
      </c>
      <c r="H25" s="456">
        <v>224</v>
      </c>
      <c r="I25" s="457">
        <f t="shared" si="13"/>
        <v>10</v>
      </c>
      <c r="J25" s="458">
        <v>11933</v>
      </c>
      <c r="K25" s="459">
        <f t="shared" si="14"/>
        <v>47.732</v>
      </c>
      <c r="L25" s="460">
        <f t="shared" si="15"/>
        <v>271.73199999999997</v>
      </c>
      <c r="M25" s="460">
        <v>0</v>
      </c>
      <c r="N25" s="457">
        <v>0</v>
      </c>
      <c r="O25" s="460">
        <f t="shared" si="16"/>
        <v>47.732</v>
      </c>
      <c r="P25" s="457">
        <f t="shared" si="17"/>
        <v>1</v>
      </c>
      <c r="Q25" s="461">
        <f t="shared" si="24"/>
        <v>95.464</v>
      </c>
      <c r="R25" s="462">
        <f t="shared" si="25"/>
        <v>2</v>
      </c>
      <c r="S25" s="460">
        <f t="shared" si="26"/>
        <v>143.196</v>
      </c>
      <c r="T25" s="460">
        <f t="shared" si="27"/>
        <v>3</v>
      </c>
      <c r="U25" s="463">
        <f aca="true" t="shared" si="28" ref="U25:U32">S25+K25</f>
        <v>190.928</v>
      </c>
      <c r="V25" s="460">
        <f aca="true" t="shared" si="29" ref="V25:V32">T25+1</f>
        <v>4</v>
      </c>
      <c r="W25" s="460">
        <v>0</v>
      </c>
      <c r="X25" s="460">
        <v>0</v>
      </c>
      <c r="Y25" s="460">
        <f t="shared" si="22"/>
        <v>47.732</v>
      </c>
      <c r="Z25" s="464">
        <f t="shared" si="23"/>
        <v>1</v>
      </c>
    </row>
    <row r="26" spans="1:26" ht="17.25" customHeight="1">
      <c r="A26" s="361">
        <v>26</v>
      </c>
      <c r="B26" s="362" t="s">
        <v>258</v>
      </c>
      <c r="C26" s="363" t="s">
        <v>198</v>
      </c>
      <c r="D26" s="387" t="s">
        <v>259</v>
      </c>
      <c r="E26" s="388" t="s">
        <v>260</v>
      </c>
      <c r="F26" s="388" t="s">
        <v>201</v>
      </c>
      <c r="G26" s="389">
        <v>2000</v>
      </c>
      <c r="H26" s="368">
        <v>158</v>
      </c>
      <c r="I26" s="368">
        <f t="shared" si="13"/>
        <v>5</v>
      </c>
      <c r="J26" s="369">
        <v>8929</v>
      </c>
      <c r="K26" s="370">
        <f t="shared" si="14"/>
        <v>35.716</v>
      </c>
      <c r="L26" s="371">
        <f t="shared" si="15"/>
        <v>193.716</v>
      </c>
      <c r="M26" s="374">
        <f>L26+K26</f>
        <v>229.43200000000002</v>
      </c>
      <c r="N26" s="368">
        <f>I26+1</f>
        <v>6</v>
      </c>
      <c r="O26" s="371">
        <v>0</v>
      </c>
      <c r="P26" s="368">
        <v>0</v>
      </c>
      <c r="Q26" s="372">
        <f t="shared" si="24"/>
        <v>35.716</v>
      </c>
      <c r="R26" s="373">
        <f t="shared" si="25"/>
        <v>1</v>
      </c>
      <c r="S26" s="371">
        <f t="shared" si="26"/>
        <v>71.432</v>
      </c>
      <c r="T26" s="371">
        <f t="shared" si="27"/>
        <v>2</v>
      </c>
      <c r="U26" s="371">
        <f t="shared" si="28"/>
        <v>107.148</v>
      </c>
      <c r="V26" s="371">
        <f t="shared" si="29"/>
        <v>3</v>
      </c>
      <c r="W26" s="371">
        <f>U26+K26</f>
        <v>142.864</v>
      </c>
      <c r="X26" s="371">
        <f>V26+1</f>
        <v>4</v>
      </c>
      <c r="Y26" s="371">
        <f t="shared" si="22"/>
        <v>178.58</v>
      </c>
      <c r="Z26" s="375">
        <f t="shared" si="23"/>
        <v>5</v>
      </c>
    </row>
    <row r="27" spans="1:26" ht="17.25" customHeight="1" thickBot="1">
      <c r="A27" s="450">
        <v>29</v>
      </c>
      <c r="B27" s="451" t="s">
        <v>261</v>
      </c>
      <c r="C27" s="452" t="s">
        <v>198</v>
      </c>
      <c r="D27" s="453" t="s">
        <v>259</v>
      </c>
      <c r="E27" s="454" t="s">
        <v>262</v>
      </c>
      <c r="F27" s="454" t="s">
        <v>201</v>
      </c>
      <c r="G27" s="455">
        <v>1998</v>
      </c>
      <c r="H27" s="457">
        <v>157</v>
      </c>
      <c r="I27" s="457">
        <f t="shared" si="13"/>
        <v>7</v>
      </c>
      <c r="J27" s="458">
        <v>1942</v>
      </c>
      <c r="K27" s="459">
        <f t="shared" si="14"/>
        <v>7.768</v>
      </c>
      <c r="L27" s="460">
        <f t="shared" si="15"/>
        <v>164.768</v>
      </c>
      <c r="M27" s="460">
        <f>L27+K27</f>
        <v>172.536</v>
      </c>
      <c r="N27" s="457">
        <f>I27+1</f>
        <v>8</v>
      </c>
      <c r="O27" s="460">
        <f>M27+K27</f>
        <v>180.304</v>
      </c>
      <c r="P27" s="457">
        <f>N27+1</f>
        <v>9</v>
      </c>
      <c r="Q27" s="463">
        <f t="shared" si="24"/>
        <v>188.072</v>
      </c>
      <c r="R27" s="462">
        <f t="shared" si="25"/>
        <v>10</v>
      </c>
      <c r="S27" s="460">
        <v>0</v>
      </c>
      <c r="T27" s="460">
        <v>0</v>
      </c>
      <c r="U27" s="460">
        <f t="shared" si="28"/>
        <v>7.768</v>
      </c>
      <c r="V27" s="460">
        <f t="shared" si="29"/>
        <v>1</v>
      </c>
      <c r="W27" s="460">
        <f>U27+K27</f>
        <v>15.536</v>
      </c>
      <c r="X27" s="460">
        <f>V27+1</f>
        <v>2</v>
      </c>
      <c r="Y27" s="460">
        <f t="shared" si="22"/>
        <v>23.304</v>
      </c>
      <c r="Z27" s="464">
        <f t="shared" si="23"/>
        <v>3</v>
      </c>
    </row>
    <row r="28" spans="1:26" ht="17.25" customHeight="1">
      <c r="A28" s="361">
        <v>18</v>
      </c>
      <c r="B28" s="362" t="s">
        <v>263</v>
      </c>
      <c r="C28" s="363" t="s">
        <v>198</v>
      </c>
      <c r="D28" s="364" t="s">
        <v>264</v>
      </c>
      <c r="E28" s="365" t="s">
        <v>265</v>
      </c>
      <c r="F28" s="365" t="s">
        <v>201</v>
      </c>
      <c r="G28" s="366">
        <v>2002</v>
      </c>
      <c r="H28" s="367">
        <v>69</v>
      </c>
      <c r="I28" s="368">
        <f t="shared" si="13"/>
        <v>3</v>
      </c>
      <c r="J28" s="369">
        <v>5723</v>
      </c>
      <c r="K28" s="370">
        <f t="shared" si="14"/>
        <v>22.892</v>
      </c>
      <c r="L28" s="371">
        <f t="shared" si="15"/>
        <v>91.892</v>
      </c>
      <c r="M28" s="371">
        <f>L28+K28</f>
        <v>114.78399999999999</v>
      </c>
      <c r="N28" s="368">
        <f>I28+1</f>
        <v>4</v>
      </c>
      <c r="O28" s="371">
        <f>M28+K28</f>
        <v>137.676</v>
      </c>
      <c r="P28" s="368">
        <f>N28+1</f>
        <v>5</v>
      </c>
      <c r="Q28" s="372">
        <f t="shared" si="24"/>
        <v>160.56799999999998</v>
      </c>
      <c r="R28" s="373">
        <f t="shared" si="25"/>
        <v>6</v>
      </c>
      <c r="S28" s="371">
        <f aca="true" t="shared" si="30" ref="S28:S35">Q28+K28</f>
        <v>183.45999999999998</v>
      </c>
      <c r="T28" s="371">
        <f aca="true" t="shared" si="31" ref="T28:T35">R28+1</f>
        <v>7</v>
      </c>
      <c r="U28" s="374">
        <f t="shared" si="28"/>
        <v>206.35199999999998</v>
      </c>
      <c r="V28" s="371">
        <f t="shared" si="29"/>
        <v>8</v>
      </c>
      <c r="W28" s="371">
        <v>0</v>
      </c>
      <c r="X28" s="371">
        <v>0</v>
      </c>
      <c r="Y28" s="371">
        <f t="shared" si="22"/>
        <v>22.892</v>
      </c>
      <c r="Z28" s="375">
        <f t="shared" si="23"/>
        <v>1</v>
      </c>
    </row>
    <row r="29" spans="1:26" ht="17.25" customHeight="1">
      <c r="A29" s="435">
        <v>21</v>
      </c>
      <c r="B29" s="465" t="s">
        <v>266</v>
      </c>
      <c r="C29" s="437" t="s">
        <v>267</v>
      </c>
      <c r="D29" s="438" t="s">
        <v>264</v>
      </c>
      <c r="E29" s="439" t="s">
        <v>268</v>
      </c>
      <c r="F29" s="439" t="s">
        <v>201</v>
      </c>
      <c r="G29" s="466">
        <v>1998</v>
      </c>
      <c r="H29" s="467">
        <v>235</v>
      </c>
      <c r="I29" s="442">
        <f t="shared" si="13"/>
        <v>7</v>
      </c>
      <c r="J29" s="468">
        <v>500</v>
      </c>
      <c r="K29" s="469">
        <f t="shared" si="14"/>
        <v>2</v>
      </c>
      <c r="L29" s="445">
        <f t="shared" si="15"/>
        <v>237</v>
      </c>
      <c r="M29" s="445">
        <v>0</v>
      </c>
      <c r="N29" s="442">
        <v>0</v>
      </c>
      <c r="O29" s="445">
        <f>M29+K29</f>
        <v>2</v>
      </c>
      <c r="P29" s="442">
        <f>N29+1</f>
        <v>1</v>
      </c>
      <c r="Q29" s="446">
        <f t="shared" si="24"/>
        <v>4</v>
      </c>
      <c r="R29" s="447">
        <f t="shared" si="25"/>
        <v>2</v>
      </c>
      <c r="S29" s="445">
        <f t="shared" si="30"/>
        <v>6</v>
      </c>
      <c r="T29" s="445">
        <f t="shared" si="31"/>
        <v>3</v>
      </c>
      <c r="U29" s="445">
        <f t="shared" si="28"/>
        <v>8</v>
      </c>
      <c r="V29" s="445">
        <f t="shared" si="29"/>
        <v>4</v>
      </c>
      <c r="W29" s="445">
        <f aca="true" t="shared" si="32" ref="W29:W38">U29+K29</f>
        <v>10</v>
      </c>
      <c r="X29" s="445">
        <f aca="true" t="shared" si="33" ref="X29:X38">V29+1</f>
        <v>5</v>
      </c>
      <c r="Y29" s="445">
        <f t="shared" si="22"/>
        <v>12</v>
      </c>
      <c r="Z29" s="448">
        <f t="shared" si="23"/>
        <v>6</v>
      </c>
    </row>
    <row r="30" spans="1:26" ht="17.25" customHeight="1" thickBot="1">
      <c r="A30" s="450">
        <v>23</v>
      </c>
      <c r="B30" s="451" t="s">
        <v>269</v>
      </c>
      <c r="C30" s="452" t="s">
        <v>198</v>
      </c>
      <c r="D30" s="470" t="s">
        <v>264</v>
      </c>
      <c r="E30" s="471" t="s">
        <v>270</v>
      </c>
      <c r="F30" s="471" t="s">
        <v>201</v>
      </c>
      <c r="G30" s="472">
        <v>1997</v>
      </c>
      <c r="H30" s="473">
        <v>148</v>
      </c>
      <c r="I30" s="457">
        <f t="shared" si="13"/>
        <v>8</v>
      </c>
      <c r="J30" s="458">
        <f>444*3</f>
        <v>1332</v>
      </c>
      <c r="K30" s="459">
        <f t="shared" si="14"/>
        <v>5.328</v>
      </c>
      <c r="L30" s="460">
        <f t="shared" si="15"/>
        <v>153.328</v>
      </c>
      <c r="M30" s="460">
        <f>L30+K30</f>
        <v>158.656</v>
      </c>
      <c r="N30" s="457">
        <f>I30+1</f>
        <v>9</v>
      </c>
      <c r="O30" s="460">
        <f>M30+K30</f>
        <v>163.984</v>
      </c>
      <c r="P30" s="474">
        <f>N30+1</f>
        <v>10</v>
      </c>
      <c r="Q30" s="461">
        <v>0</v>
      </c>
      <c r="R30" s="462">
        <v>0</v>
      </c>
      <c r="S30" s="460">
        <f t="shared" si="30"/>
        <v>5.328</v>
      </c>
      <c r="T30" s="460">
        <f t="shared" si="31"/>
        <v>1</v>
      </c>
      <c r="U30" s="460">
        <f t="shared" si="28"/>
        <v>10.656</v>
      </c>
      <c r="V30" s="460">
        <f t="shared" si="29"/>
        <v>2</v>
      </c>
      <c r="W30" s="460">
        <f t="shared" si="32"/>
        <v>15.984000000000002</v>
      </c>
      <c r="X30" s="460">
        <f t="shared" si="33"/>
        <v>3</v>
      </c>
      <c r="Y30" s="460">
        <f t="shared" si="22"/>
        <v>21.312</v>
      </c>
      <c r="Z30" s="464">
        <f t="shared" si="23"/>
        <v>4</v>
      </c>
    </row>
    <row r="31" spans="1:26" ht="17.25" customHeight="1" thickBot="1">
      <c r="A31" s="416">
        <v>27</v>
      </c>
      <c r="B31" s="475" t="s">
        <v>271</v>
      </c>
      <c r="C31" s="476" t="s">
        <v>198</v>
      </c>
      <c r="D31" s="477" t="s">
        <v>272</v>
      </c>
      <c r="E31" s="478" t="s">
        <v>273</v>
      </c>
      <c r="F31" s="478" t="s">
        <v>201</v>
      </c>
      <c r="G31" s="479">
        <v>2001</v>
      </c>
      <c r="H31" s="423">
        <v>93</v>
      </c>
      <c r="I31" s="423">
        <f t="shared" si="13"/>
        <v>4</v>
      </c>
      <c r="J31" s="424">
        <v>11425</v>
      </c>
      <c r="K31" s="425">
        <f t="shared" si="14"/>
        <v>45.7</v>
      </c>
      <c r="L31" s="426">
        <f t="shared" si="15"/>
        <v>138.7</v>
      </c>
      <c r="M31" s="480">
        <f>L31+K31</f>
        <v>184.39999999999998</v>
      </c>
      <c r="N31" s="423">
        <f>I31+1</f>
        <v>5</v>
      </c>
      <c r="O31" s="426">
        <v>0</v>
      </c>
      <c r="P31" s="423">
        <v>0</v>
      </c>
      <c r="Q31" s="427">
        <f aca="true" t="shared" si="34" ref="Q31:Q40">O31+K31</f>
        <v>45.7</v>
      </c>
      <c r="R31" s="428">
        <f aca="true" t="shared" si="35" ref="R31:R40">P31+1</f>
        <v>1</v>
      </c>
      <c r="S31" s="426">
        <f t="shared" si="30"/>
        <v>91.4</v>
      </c>
      <c r="T31" s="426">
        <f t="shared" si="31"/>
        <v>2</v>
      </c>
      <c r="U31" s="426">
        <f t="shared" si="28"/>
        <v>137.10000000000002</v>
      </c>
      <c r="V31" s="426">
        <f t="shared" si="29"/>
        <v>3</v>
      </c>
      <c r="W31" s="480">
        <f t="shared" si="32"/>
        <v>182.8</v>
      </c>
      <c r="X31" s="426">
        <f t="shared" si="33"/>
        <v>4</v>
      </c>
      <c r="Y31" s="427">
        <v>0</v>
      </c>
      <c r="Z31" s="429">
        <v>0</v>
      </c>
    </row>
    <row r="32" spans="1:26" ht="17.25" customHeight="1" thickBot="1">
      <c r="A32" s="416">
        <v>24</v>
      </c>
      <c r="B32" s="475" t="s">
        <v>274</v>
      </c>
      <c r="C32" s="476" t="s">
        <v>198</v>
      </c>
      <c r="D32" s="481" t="s">
        <v>165</v>
      </c>
      <c r="E32" s="482" t="s">
        <v>275</v>
      </c>
      <c r="F32" s="482" t="s">
        <v>201</v>
      </c>
      <c r="G32" s="483">
        <v>2000</v>
      </c>
      <c r="H32" s="484">
        <v>120</v>
      </c>
      <c r="I32" s="423">
        <f t="shared" si="13"/>
        <v>5</v>
      </c>
      <c r="J32" s="424">
        <v>9873</v>
      </c>
      <c r="K32" s="425">
        <f t="shared" si="14"/>
        <v>39.492</v>
      </c>
      <c r="L32" s="426">
        <f t="shared" si="15"/>
        <v>159.492</v>
      </c>
      <c r="M32" s="480">
        <f>L32+K32</f>
        <v>198.98399999999998</v>
      </c>
      <c r="N32" s="423">
        <f>I32+1</f>
        <v>6</v>
      </c>
      <c r="O32" s="426">
        <v>0</v>
      </c>
      <c r="P32" s="423">
        <v>0</v>
      </c>
      <c r="Q32" s="427">
        <f t="shared" si="34"/>
        <v>39.492</v>
      </c>
      <c r="R32" s="428">
        <f t="shared" si="35"/>
        <v>1</v>
      </c>
      <c r="S32" s="426">
        <f t="shared" si="30"/>
        <v>78.984</v>
      </c>
      <c r="T32" s="426">
        <f t="shared" si="31"/>
        <v>2</v>
      </c>
      <c r="U32" s="426">
        <f t="shared" si="28"/>
        <v>118.476</v>
      </c>
      <c r="V32" s="426">
        <f t="shared" si="29"/>
        <v>3</v>
      </c>
      <c r="W32" s="426">
        <f t="shared" si="32"/>
        <v>157.968</v>
      </c>
      <c r="X32" s="426">
        <f t="shared" si="33"/>
        <v>4</v>
      </c>
      <c r="Y32" s="480">
        <f>W32+K32</f>
        <v>197.45999999999998</v>
      </c>
      <c r="Z32" s="429">
        <f>X32+1</f>
        <v>5</v>
      </c>
    </row>
    <row r="33" spans="1:26" ht="17.25" customHeight="1">
      <c r="A33" s="361">
        <v>13</v>
      </c>
      <c r="B33" s="362" t="s">
        <v>276</v>
      </c>
      <c r="C33" s="431" t="s">
        <v>203</v>
      </c>
      <c r="D33" s="364" t="s">
        <v>3</v>
      </c>
      <c r="E33" s="365" t="s">
        <v>277</v>
      </c>
      <c r="F33" s="365" t="s">
        <v>201</v>
      </c>
      <c r="G33" s="366">
        <v>2000</v>
      </c>
      <c r="H33" s="367">
        <v>87</v>
      </c>
      <c r="I33" s="368">
        <f t="shared" si="13"/>
        <v>5</v>
      </c>
      <c r="J33" s="369">
        <v>5757</v>
      </c>
      <c r="K33" s="370">
        <f t="shared" si="14"/>
        <v>23.028</v>
      </c>
      <c r="L33" s="371">
        <f t="shared" si="15"/>
        <v>110.02799999999999</v>
      </c>
      <c r="M33" s="371">
        <f>L33+K33</f>
        <v>133.05599999999998</v>
      </c>
      <c r="N33" s="368">
        <f>I33+1</f>
        <v>6</v>
      </c>
      <c r="O33" s="371">
        <f aca="true" t="shared" si="36" ref="O33:O39">M33+K33</f>
        <v>156.08399999999997</v>
      </c>
      <c r="P33" s="368">
        <f aca="true" t="shared" si="37" ref="P33:P39">N33+1</f>
        <v>7</v>
      </c>
      <c r="Q33" s="372">
        <f t="shared" si="34"/>
        <v>179.11199999999997</v>
      </c>
      <c r="R33" s="373">
        <f t="shared" si="35"/>
        <v>8</v>
      </c>
      <c r="S33" s="374">
        <f t="shared" si="30"/>
        <v>202.13999999999996</v>
      </c>
      <c r="T33" s="371">
        <f t="shared" si="31"/>
        <v>9</v>
      </c>
      <c r="U33" s="371">
        <v>0</v>
      </c>
      <c r="V33" s="371">
        <v>0</v>
      </c>
      <c r="W33" s="371">
        <f t="shared" si="32"/>
        <v>23.028</v>
      </c>
      <c r="X33" s="371">
        <f t="shared" si="33"/>
        <v>1</v>
      </c>
      <c r="Y33" s="371">
        <f>W33+K33</f>
        <v>46.056</v>
      </c>
      <c r="Z33" s="375">
        <f>X33+1</f>
        <v>2</v>
      </c>
    </row>
    <row r="34" spans="1:26" ht="17.25" customHeight="1">
      <c r="A34" s="390">
        <v>31</v>
      </c>
      <c r="B34" s="391" t="s">
        <v>278</v>
      </c>
      <c r="C34" s="392" t="s">
        <v>279</v>
      </c>
      <c r="D34" s="393" t="s">
        <v>3</v>
      </c>
      <c r="E34" s="394" t="s">
        <v>280</v>
      </c>
      <c r="F34" s="394" t="s">
        <v>209</v>
      </c>
      <c r="G34" s="395">
        <v>1999</v>
      </c>
      <c r="H34" s="485">
        <v>40</v>
      </c>
      <c r="I34" s="396">
        <f t="shared" si="13"/>
        <v>6</v>
      </c>
      <c r="J34" s="397">
        <f>176*20</f>
        <v>3520</v>
      </c>
      <c r="K34" s="398">
        <f t="shared" si="14"/>
        <v>14.08</v>
      </c>
      <c r="L34" s="399">
        <f t="shared" si="15"/>
        <v>54.08</v>
      </c>
      <c r="M34" s="399">
        <v>0</v>
      </c>
      <c r="N34" s="396">
        <v>0</v>
      </c>
      <c r="O34" s="399">
        <f t="shared" si="36"/>
        <v>14.08</v>
      </c>
      <c r="P34" s="396">
        <f t="shared" si="37"/>
        <v>1</v>
      </c>
      <c r="Q34" s="401">
        <f t="shared" si="34"/>
        <v>28.16</v>
      </c>
      <c r="R34" s="402">
        <f t="shared" si="35"/>
        <v>2</v>
      </c>
      <c r="S34" s="399">
        <f t="shared" si="30"/>
        <v>42.24</v>
      </c>
      <c r="T34" s="399">
        <f t="shared" si="31"/>
        <v>3</v>
      </c>
      <c r="U34" s="399">
        <f aca="true" t="shared" si="38" ref="U34:U41">S34+K34</f>
        <v>56.32</v>
      </c>
      <c r="V34" s="399">
        <f aca="true" t="shared" si="39" ref="V34:V41">T34+1</f>
        <v>4</v>
      </c>
      <c r="W34" s="399">
        <f t="shared" si="32"/>
        <v>70.4</v>
      </c>
      <c r="X34" s="399">
        <f t="shared" si="33"/>
        <v>5</v>
      </c>
      <c r="Y34" s="399">
        <f>W34+K34</f>
        <v>84.48</v>
      </c>
      <c r="Z34" s="403">
        <f>X34+1</f>
        <v>6</v>
      </c>
    </row>
    <row r="35" spans="1:26" ht="17.25" customHeight="1">
      <c r="A35" s="390">
        <v>12</v>
      </c>
      <c r="B35" s="391" t="s">
        <v>281</v>
      </c>
      <c r="C35" s="432" t="s">
        <v>282</v>
      </c>
      <c r="D35" s="433" t="s">
        <v>3</v>
      </c>
      <c r="E35" s="434" t="s">
        <v>283</v>
      </c>
      <c r="F35" s="434" t="s">
        <v>201</v>
      </c>
      <c r="G35" s="486">
        <v>1996</v>
      </c>
      <c r="H35" s="487">
        <v>158</v>
      </c>
      <c r="I35" s="449">
        <f t="shared" si="13"/>
        <v>9</v>
      </c>
      <c r="J35" s="397">
        <v>2164</v>
      </c>
      <c r="K35" s="398">
        <f t="shared" si="14"/>
        <v>8.656</v>
      </c>
      <c r="L35" s="399">
        <f t="shared" si="15"/>
        <v>166.656</v>
      </c>
      <c r="M35" s="399">
        <v>0</v>
      </c>
      <c r="N35" s="396">
        <v>0</v>
      </c>
      <c r="O35" s="399">
        <f t="shared" si="36"/>
        <v>8.656</v>
      </c>
      <c r="P35" s="396">
        <f t="shared" si="37"/>
        <v>1</v>
      </c>
      <c r="Q35" s="401">
        <f t="shared" si="34"/>
        <v>17.312</v>
      </c>
      <c r="R35" s="402">
        <f t="shared" si="35"/>
        <v>2</v>
      </c>
      <c r="S35" s="399">
        <f t="shared" si="30"/>
        <v>25.968000000000004</v>
      </c>
      <c r="T35" s="399">
        <f t="shared" si="31"/>
        <v>3</v>
      </c>
      <c r="U35" s="399">
        <f t="shared" si="38"/>
        <v>34.624</v>
      </c>
      <c r="V35" s="399">
        <f t="shared" si="39"/>
        <v>4</v>
      </c>
      <c r="W35" s="399">
        <f t="shared" si="32"/>
        <v>43.28</v>
      </c>
      <c r="X35" s="399">
        <f t="shared" si="33"/>
        <v>5</v>
      </c>
      <c r="Y35" s="399">
        <f>W35+K35</f>
        <v>51.936</v>
      </c>
      <c r="Z35" s="403">
        <f>X35+1</f>
        <v>6</v>
      </c>
    </row>
    <row r="36" spans="1:26" ht="17.25" customHeight="1" thickBot="1">
      <c r="A36" s="450">
        <v>1</v>
      </c>
      <c r="B36" s="451" t="s">
        <v>284</v>
      </c>
      <c r="C36" s="488" t="s">
        <v>285</v>
      </c>
      <c r="D36" s="470" t="s">
        <v>3</v>
      </c>
      <c r="E36" s="471" t="s">
        <v>286</v>
      </c>
      <c r="F36" s="471" t="s">
        <v>222</v>
      </c>
      <c r="G36" s="455">
        <v>1994</v>
      </c>
      <c r="H36" s="457">
        <v>71</v>
      </c>
      <c r="I36" s="457">
        <f t="shared" si="13"/>
        <v>11</v>
      </c>
      <c r="J36" s="458">
        <v>685</v>
      </c>
      <c r="K36" s="459">
        <f t="shared" si="14"/>
        <v>2.74</v>
      </c>
      <c r="L36" s="460">
        <f t="shared" si="15"/>
        <v>73.74</v>
      </c>
      <c r="M36" s="460">
        <f>L36+K36</f>
        <v>76.47999999999999</v>
      </c>
      <c r="N36" s="457">
        <f>I36+1</f>
        <v>12</v>
      </c>
      <c r="O36" s="460">
        <f t="shared" si="36"/>
        <v>79.21999999999998</v>
      </c>
      <c r="P36" s="457">
        <f t="shared" si="37"/>
        <v>13</v>
      </c>
      <c r="Q36" s="461">
        <f t="shared" si="34"/>
        <v>81.95999999999998</v>
      </c>
      <c r="R36" s="463">
        <f t="shared" si="35"/>
        <v>14</v>
      </c>
      <c r="S36" s="460">
        <v>0</v>
      </c>
      <c r="T36" s="460">
        <v>0</v>
      </c>
      <c r="U36" s="460">
        <f t="shared" si="38"/>
        <v>2.74</v>
      </c>
      <c r="V36" s="460">
        <f t="shared" si="39"/>
        <v>1</v>
      </c>
      <c r="W36" s="460">
        <f t="shared" si="32"/>
        <v>5.48</v>
      </c>
      <c r="X36" s="460">
        <f t="shared" si="33"/>
        <v>2</v>
      </c>
      <c r="Y36" s="460">
        <f>W36+K36</f>
        <v>8.22</v>
      </c>
      <c r="Z36" s="464">
        <f>X36+1</f>
        <v>3</v>
      </c>
    </row>
    <row r="37" spans="1:26" ht="17.25" customHeight="1" thickBot="1">
      <c r="A37" s="489">
        <v>4</v>
      </c>
      <c r="B37" s="490" t="s">
        <v>287</v>
      </c>
      <c r="C37" s="491" t="s">
        <v>288</v>
      </c>
      <c r="D37" s="490" t="s">
        <v>166</v>
      </c>
      <c r="E37" s="492" t="s">
        <v>289</v>
      </c>
      <c r="F37" s="492" t="s">
        <v>201</v>
      </c>
      <c r="G37" s="493">
        <v>1996</v>
      </c>
      <c r="H37" s="494">
        <v>192</v>
      </c>
      <c r="I37" s="495">
        <f t="shared" si="13"/>
        <v>9</v>
      </c>
      <c r="J37" s="495">
        <v>10619</v>
      </c>
      <c r="K37" s="496">
        <f t="shared" si="14"/>
        <v>42.476</v>
      </c>
      <c r="L37" s="497">
        <f t="shared" si="15"/>
        <v>234.476</v>
      </c>
      <c r="M37" s="497">
        <v>0</v>
      </c>
      <c r="N37" s="495">
        <v>0</v>
      </c>
      <c r="O37" s="497">
        <f t="shared" si="36"/>
        <v>42.476</v>
      </c>
      <c r="P37" s="495">
        <f t="shared" si="37"/>
        <v>1</v>
      </c>
      <c r="Q37" s="498">
        <f t="shared" si="34"/>
        <v>84.952</v>
      </c>
      <c r="R37" s="497">
        <f t="shared" si="35"/>
        <v>2</v>
      </c>
      <c r="S37" s="497">
        <f aca="true" t="shared" si="40" ref="S37:S43">Q37+K37</f>
        <v>127.428</v>
      </c>
      <c r="T37" s="497">
        <f aca="true" t="shared" si="41" ref="T37:T43">R37+1</f>
        <v>3</v>
      </c>
      <c r="U37" s="497">
        <f t="shared" si="38"/>
        <v>169.904</v>
      </c>
      <c r="V37" s="497">
        <f t="shared" si="39"/>
        <v>4</v>
      </c>
      <c r="W37" s="499">
        <f t="shared" si="32"/>
        <v>212.38</v>
      </c>
      <c r="X37" s="497">
        <f t="shared" si="33"/>
        <v>5</v>
      </c>
      <c r="Y37" s="497">
        <v>0</v>
      </c>
      <c r="Z37" s="500">
        <v>0</v>
      </c>
    </row>
    <row r="38" spans="1:26" ht="17.25" customHeight="1" thickBot="1">
      <c r="A38" s="489">
        <v>6</v>
      </c>
      <c r="B38" s="490" t="s">
        <v>290</v>
      </c>
      <c r="C38" s="491" t="s">
        <v>251</v>
      </c>
      <c r="D38" s="490" t="s">
        <v>149</v>
      </c>
      <c r="E38" s="492" t="s">
        <v>291</v>
      </c>
      <c r="F38" s="492" t="s">
        <v>201</v>
      </c>
      <c r="G38" s="493">
        <v>1998</v>
      </c>
      <c r="H38" s="494">
        <v>201</v>
      </c>
      <c r="I38" s="495">
        <f t="shared" si="13"/>
        <v>7</v>
      </c>
      <c r="J38" s="495">
        <v>8274</v>
      </c>
      <c r="K38" s="496">
        <f t="shared" si="14"/>
        <v>33.096</v>
      </c>
      <c r="L38" s="497">
        <f t="shared" si="15"/>
        <v>234.096</v>
      </c>
      <c r="M38" s="497">
        <v>0</v>
      </c>
      <c r="N38" s="495">
        <v>0</v>
      </c>
      <c r="O38" s="497">
        <f t="shared" si="36"/>
        <v>33.096</v>
      </c>
      <c r="P38" s="495">
        <f t="shared" si="37"/>
        <v>1</v>
      </c>
      <c r="Q38" s="498">
        <f t="shared" si="34"/>
        <v>66.192</v>
      </c>
      <c r="R38" s="497">
        <f t="shared" si="35"/>
        <v>2</v>
      </c>
      <c r="S38" s="497">
        <f t="shared" si="40"/>
        <v>99.28799999999998</v>
      </c>
      <c r="T38" s="497">
        <f t="shared" si="41"/>
        <v>3</v>
      </c>
      <c r="U38" s="497">
        <f t="shared" si="38"/>
        <v>132.384</v>
      </c>
      <c r="V38" s="497">
        <f t="shared" si="39"/>
        <v>4</v>
      </c>
      <c r="W38" s="497">
        <f t="shared" si="32"/>
        <v>165.48</v>
      </c>
      <c r="X38" s="497">
        <f t="shared" si="33"/>
        <v>5</v>
      </c>
      <c r="Y38" s="499">
        <f aca="true" t="shared" si="42" ref="Y38:Y45">W38+K38</f>
        <v>198.576</v>
      </c>
      <c r="Z38" s="500">
        <f aca="true" t="shared" si="43" ref="Z38:Z45">X38+1</f>
        <v>6</v>
      </c>
    </row>
    <row r="39" spans="1:26" ht="17.25" customHeight="1">
      <c r="A39" s="361">
        <v>25</v>
      </c>
      <c r="B39" s="362" t="s">
        <v>292</v>
      </c>
      <c r="C39" s="363" t="s">
        <v>198</v>
      </c>
      <c r="D39" s="387" t="s">
        <v>4</v>
      </c>
      <c r="E39" s="388" t="s">
        <v>293</v>
      </c>
      <c r="F39" s="388" t="s">
        <v>201</v>
      </c>
      <c r="G39" s="389">
        <v>2002</v>
      </c>
      <c r="H39" s="368">
        <v>41</v>
      </c>
      <c r="I39" s="368">
        <f t="shared" si="13"/>
        <v>3</v>
      </c>
      <c r="J39" s="369">
        <v>6181</v>
      </c>
      <c r="K39" s="370">
        <f t="shared" si="14"/>
        <v>24.724</v>
      </c>
      <c r="L39" s="371">
        <f t="shared" si="15"/>
        <v>65.724</v>
      </c>
      <c r="M39" s="371">
        <f aca="true" t="shared" si="44" ref="M39:M45">L39+K39</f>
        <v>90.44800000000001</v>
      </c>
      <c r="N39" s="368">
        <f aca="true" t="shared" si="45" ref="N39:N45">I39+1</f>
        <v>4</v>
      </c>
      <c r="O39" s="371">
        <f t="shared" si="36"/>
        <v>115.17200000000001</v>
      </c>
      <c r="P39" s="368">
        <f t="shared" si="37"/>
        <v>5</v>
      </c>
      <c r="Q39" s="372">
        <f t="shared" si="34"/>
        <v>139.89600000000002</v>
      </c>
      <c r="R39" s="373">
        <f t="shared" si="35"/>
        <v>6</v>
      </c>
      <c r="S39" s="371">
        <f t="shared" si="40"/>
        <v>164.62</v>
      </c>
      <c r="T39" s="371">
        <f t="shared" si="41"/>
        <v>7</v>
      </c>
      <c r="U39" s="374">
        <f t="shared" si="38"/>
        <v>189.344</v>
      </c>
      <c r="V39" s="371">
        <f t="shared" si="39"/>
        <v>8</v>
      </c>
      <c r="W39" s="371">
        <v>0</v>
      </c>
      <c r="X39" s="371">
        <v>0</v>
      </c>
      <c r="Y39" s="371">
        <f t="shared" si="42"/>
        <v>24.724</v>
      </c>
      <c r="Z39" s="375">
        <f t="shared" si="43"/>
        <v>1</v>
      </c>
    </row>
    <row r="40" spans="1:26" ht="17.25" customHeight="1">
      <c r="A40" s="390">
        <v>28</v>
      </c>
      <c r="B40" s="391" t="s">
        <v>294</v>
      </c>
      <c r="C40" s="392" t="s">
        <v>198</v>
      </c>
      <c r="D40" s="393" t="s">
        <v>4</v>
      </c>
      <c r="E40" s="394" t="s">
        <v>295</v>
      </c>
      <c r="F40" s="394" t="s">
        <v>201</v>
      </c>
      <c r="G40" s="395">
        <v>2001</v>
      </c>
      <c r="H40" s="396">
        <v>135</v>
      </c>
      <c r="I40" s="396">
        <f t="shared" si="13"/>
        <v>4</v>
      </c>
      <c r="J40" s="397">
        <v>8127</v>
      </c>
      <c r="K40" s="398">
        <f t="shared" si="14"/>
        <v>32.508</v>
      </c>
      <c r="L40" s="399">
        <f t="shared" si="15"/>
        <v>167.508</v>
      </c>
      <c r="M40" s="400">
        <f t="shared" si="44"/>
        <v>200.01600000000002</v>
      </c>
      <c r="N40" s="396">
        <f t="shared" si="45"/>
        <v>5</v>
      </c>
      <c r="O40" s="399">
        <v>0</v>
      </c>
      <c r="P40" s="396">
        <v>0</v>
      </c>
      <c r="Q40" s="401">
        <f t="shared" si="34"/>
        <v>32.508</v>
      </c>
      <c r="R40" s="402">
        <f t="shared" si="35"/>
        <v>1</v>
      </c>
      <c r="S40" s="399">
        <f t="shared" si="40"/>
        <v>65.016</v>
      </c>
      <c r="T40" s="399">
        <f t="shared" si="41"/>
        <v>2</v>
      </c>
      <c r="U40" s="399">
        <f t="shared" si="38"/>
        <v>97.524</v>
      </c>
      <c r="V40" s="399">
        <f t="shared" si="39"/>
        <v>3</v>
      </c>
      <c r="W40" s="399">
        <f aca="true" t="shared" si="46" ref="W40:W45">U40+K40</f>
        <v>130.032</v>
      </c>
      <c r="X40" s="399">
        <f aca="true" t="shared" si="47" ref="X40:X45">V40+1</f>
        <v>4</v>
      </c>
      <c r="Y40" s="399">
        <f t="shared" si="42"/>
        <v>162.54000000000002</v>
      </c>
      <c r="Z40" s="403">
        <f t="shared" si="43"/>
        <v>5</v>
      </c>
    </row>
    <row r="41" spans="1:26" ht="17.25" customHeight="1" thickBot="1">
      <c r="A41" s="450">
        <v>30</v>
      </c>
      <c r="B41" s="451" t="s">
        <v>296</v>
      </c>
      <c r="C41" s="452" t="s">
        <v>198</v>
      </c>
      <c r="D41" s="453" t="s">
        <v>4</v>
      </c>
      <c r="E41" s="454" t="s">
        <v>297</v>
      </c>
      <c r="F41" s="454" t="s">
        <v>201</v>
      </c>
      <c r="G41" s="455">
        <v>1997</v>
      </c>
      <c r="H41" s="457">
        <v>165</v>
      </c>
      <c r="I41" s="457">
        <f t="shared" si="13"/>
        <v>8</v>
      </c>
      <c r="J41" s="458">
        <v>1564</v>
      </c>
      <c r="K41" s="459">
        <f t="shared" si="14"/>
        <v>6.256</v>
      </c>
      <c r="L41" s="460">
        <f t="shared" si="15"/>
        <v>171.256</v>
      </c>
      <c r="M41" s="460">
        <f t="shared" si="44"/>
        <v>177.512</v>
      </c>
      <c r="N41" s="457">
        <f t="shared" si="45"/>
        <v>9</v>
      </c>
      <c r="O41" s="463">
        <f>M41+K41</f>
        <v>183.768</v>
      </c>
      <c r="P41" s="501">
        <f>N41+1</f>
        <v>10</v>
      </c>
      <c r="Q41" s="461">
        <v>0</v>
      </c>
      <c r="R41" s="462">
        <v>0</v>
      </c>
      <c r="S41" s="460">
        <f t="shared" si="40"/>
        <v>6.256</v>
      </c>
      <c r="T41" s="460">
        <f t="shared" si="41"/>
        <v>1</v>
      </c>
      <c r="U41" s="460">
        <f t="shared" si="38"/>
        <v>12.512</v>
      </c>
      <c r="V41" s="460">
        <f t="shared" si="39"/>
        <v>2</v>
      </c>
      <c r="W41" s="460">
        <f t="shared" si="46"/>
        <v>18.768</v>
      </c>
      <c r="X41" s="460">
        <f t="shared" si="47"/>
        <v>3</v>
      </c>
      <c r="Y41" s="460">
        <f t="shared" si="42"/>
        <v>25.024</v>
      </c>
      <c r="Z41" s="464">
        <f t="shared" si="43"/>
        <v>4</v>
      </c>
    </row>
    <row r="42" spans="1:26" ht="17.25" customHeight="1">
      <c r="A42" s="361">
        <v>14</v>
      </c>
      <c r="B42" s="362" t="s">
        <v>298</v>
      </c>
      <c r="C42" s="363" t="s">
        <v>233</v>
      </c>
      <c r="D42" s="364" t="s">
        <v>299</v>
      </c>
      <c r="E42" s="365" t="s">
        <v>300</v>
      </c>
      <c r="F42" s="365" t="s">
        <v>201</v>
      </c>
      <c r="G42" s="502">
        <v>2005</v>
      </c>
      <c r="H42" s="503">
        <v>5</v>
      </c>
      <c r="I42" s="368">
        <f t="shared" si="13"/>
        <v>0</v>
      </c>
      <c r="J42" s="369">
        <v>10189</v>
      </c>
      <c r="K42" s="370">
        <f t="shared" si="14"/>
        <v>40.756</v>
      </c>
      <c r="L42" s="371">
        <f t="shared" si="15"/>
        <v>45.756</v>
      </c>
      <c r="M42" s="371">
        <f t="shared" si="44"/>
        <v>86.512</v>
      </c>
      <c r="N42" s="368">
        <f t="shared" si="45"/>
        <v>1</v>
      </c>
      <c r="O42" s="371">
        <f>M42+K42</f>
        <v>127.268</v>
      </c>
      <c r="P42" s="368">
        <f>N42+1</f>
        <v>2</v>
      </c>
      <c r="Q42" s="372">
        <f>O42+K42</f>
        <v>168.024</v>
      </c>
      <c r="R42" s="373">
        <f>P42+1</f>
        <v>3</v>
      </c>
      <c r="S42" s="374">
        <f t="shared" si="40"/>
        <v>208.78</v>
      </c>
      <c r="T42" s="371">
        <f t="shared" si="41"/>
        <v>4</v>
      </c>
      <c r="U42" s="371">
        <v>0</v>
      </c>
      <c r="V42" s="371">
        <v>0</v>
      </c>
      <c r="W42" s="371">
        <f t="shared" si="46"/>
        <v>40.756</v>
      </c>
      <c r="X42" s="371">
        <f t="shared" si="47"/>
        <v>1</v>
      </c>
      <c r="Y42" s="371">
        <f t="shared" si="42"/>
        <v>81.512</v>
      </c>
      <c r="Z42" s="375">
        <f t="shared" si="43"/>
        <v>2</v>
      </c>
    </row>
    <row r="43" spans="1:26" ht="17.25" customHeight="1" thickBot="1">
      <c r="A43" s="450">
        <v>17</v>
      </c>
      <c r="B43" s="451" t="s">
        <v>301</v>
      </c>
      <c r="C43" s="452" t="s">
        <v>198</v>
      </c>
      <c r="D43" s="470" t="s">
        <v>299</v>
      </c>
      <c r="E43" s="471" t="s">
        <v>302</v>
      </c>
      <c r="F43" s="471" t="s">
        <v>201</v>
      </c>
      <c r="G43" s="472">
        <v>2000</v>
      </c>
      <c r="H43" s="473">
        <v>144</v>
      </c>
      <c r="I43" s="457">
        <f t="shared" si="13"/>
        <v>5</v>
      </c>
      <c r="J43" s="458">
        <v>5101</v>
      </c>
      <c r="K43" s="459">
        <f t="shared" si="14"/>
        <v>20.404</v>
      </c>
      <c r="L43" s="460">
        <f t="shared" si="15"/>
        <v>164.404</v>
      </c>
      <c r="M43" s="463">
        <f t="shared" si="44"/>
        <v>184.808</v>
      </c>
      <c r="N43" s="457">
        <f t="shared" si="45"/>
        <v>6</v>
      </c>
      <c r="O43" s="460">
        <v>0</v>
      </c>
      <c r="P43" s="457">
        <v>0</v>
      </c>
      <c r="Q43" s="461">
        <f>O43+K43</f>
        <v>20.404</v>
      </c>
      <c r="R43" s="462">
        <f>P43+1</f>
        <v>1</v>
      </c>
      <c r="S43" s="460">
        <f t="shared" si="40"/>
        <v>40.808</v>
      </c>
      <c r="T43" s="460">
        <f t="shared" si="41"/>
        <v>2</v>
      </c>
      <c r="U43" s="460">
        <f>S43+K43</f>
        <v>61.212</v>
      </c>
      <c r="V43" s="460">
        <f>T43+1</f>
        <v>3</v>
      </c>
      <c r="W43" s="460">
        <f t="shared" si="46"/>
        <v>81.616</v>
      </c>
      <c r="X43" s="460">
        <f t="shared" si="47"/>
        <v>4</v>
      </c>
      <c r="Y43" s="460">
        <f t="shared" si="42"/>
        <v>102.02</v>
      </c>
      <c r="Z43" s="464">
        <f t="shared" si="43"/>
        <v>5</v>
      </c>
    </row>
    <row r="44" spans="1:26" ht="17.25" customHeight="1">
      <c r="A44" s="361">
        <v>20</v>
      </c>
      <c r="B44" s="362" t="s">
        <v>303</v>
      </c>
      <c r="C44" s="363" t="s">
        <v>198</v>
      </c>
      <c r="D44" s="364" t="s">
        <v>304</v>
      </c>
      <c r="E44" s="365" t="s">
        <v>305</v>
      </c>
      <c r="F44" s="365" t="s">
        <v>201</v>
      </c>
      <c r="G44" s="366">
        <v>2004</v>
      </c>
      <c r="H44" s="367">
        <v>39</v>
      </c>
      <c r="I44" s="368">
        <f t="shared" si="13"/>
        <v>1</v>
      </c>
      <c r="J44" s="369">
        <v>10106</v>
      </c>
      <c r="K44" s="370">
        <f t="shared" si="14"/>
        <v>40.424</v>
      </c>
      <c r="L44" s="371">
        <f t="shared" si="15"/>
        <v>79.424</v>
      </c>
      <c r="M44" s="371">
        <f t="shared" si="44"/>
        <v>119.84800000000001</v>
      </c>
      <c r="N44" s="368">
        <f t="shared" si="45"/>
        <v>2</v>
      </c>
      <c r="O44" s="371">
        <f>M44+K44</f>
        <v>160.27200000000002</v>
      </c>
      <c r="P44" s="368">
        <f>N44+1</f>
        <v>3</v>
      </c>
      <c r="Q44" s="374">
        <f>O44+K44</f>
        <v>200.69600000000003</v>
      </c>
      <c r="R44" s="373">
        <f>P44+1</f>
        <v>4</v>
      </c>
      <c r="S44" s="371">
        <v>0</v>
      </c>
      <c r="T44" s="371">
        <v>0</v>
      </c>
      <c r="U44" s="371">
        <f>S44+K44</f>
        <v>40.424</v>
      </c>
      <c r="V44" s="371">
        <f>T44+1</f>
        <v>1</v>
      </c>
      <c r="W44" s="371">
        <f t="shared" si="46"/>
        <v>80.848</v>
      </c>
      <c r="X44" s="371">
        <f t="shared" si="47"/>
        <v>2</v>
      </c>
      <c r="Y44" s="371">
        <f t="shared" si="42"/>
        <v>121.27199999999999</v>
      </c>
      <c r="Z44" s="375">
        <f t="shared" si="43"/>
        <v>3</v>
      </c>
    </row>
    <row r="45" spans="1:26" ht="17.25" customHeight="1" thickBot="1">
      <c r="A45" s="450">
        <v>22</v>
      </c>
      <c r="B45" s="451" t="s">
        <v>306</v>
      </c>
      <c r="C45" s="452" t="s">
        <v>198</v>
      </c>
      <c r="D45" s="470" t="s">
        <v>304</v>
      </c>
      <c r="E45" s="471" t="s">
        <v>307</v>
      </c>
      <c r="F45" s="471" t="s">
        <v>201</v>
      </c>
      <c r="G45" s="472">
        <v>1999</v>
      </c>
      <c r="H45" s="473">
        <v>137</v>
      </c>
      <c r="I45" s="457">
        <f t="shared" si="13"/>
        <v>6</v>
      </c>
      <c r="J45" s="458">
        <v>5349</v>
      </c>
      <c r="K45" s="459">
        <f t="shared" si="14"/>
        <v>21.396</v>
      </c>
      <c r="L45" s="460">
        <f t="shared" si="15"/>
        <v>158.39600000000002</v>
      </c>
      <c r="M45" s="463">
        <f t="shared" si="44"/>
        <v>179.79200000000003</v>
      </c>
      <c r="N45" s="457">
        <f t="shared" si="45"/>
        <v>7</v>
      </c>
      <c r="O45" s="460">
        <v>0</v>
      </c>
      <c r="P45" s="457">
        <v>0</v>
      </c>
      <c r="Q45" s="461">
        <f>O45+K45</f>
        <v>21.396</v>
      </c>
      <c r="R45" s="462">
        <f>P45+1</f>
        <v>1</v>
      </c>
      <c r="S45" s="460">
        <f>Q45+K45</f>
        <v>42.792</v>
      </c>
      <c r="T45" s="460">
        <f>R45+1</f>
        <v>2</v>
      </c>
      <c r="U45" s="460">
        <f>S45+K45</f>
        <v>64.188</v>
      </c>
      <c r="V45" s="460">
        <f>T45+1</f>
        <v>3</v>
      </c>
      <c r="W45" s="460">
        <f t="shared" si="46"/>
        <v>85.584</v>
      </c>
      <c r="X45" s="460">
        <f t="shared" si="47"/>
        <v>4</v>
      </c>
      <c r="Y45" s="460">
        <f t="shared" si="42"/>
        <v>106.98</v>
      </c>
      <c r="Z45" s="464">
        <f t="shared" si="43"/>
        <v>5</v>
      </c>
    </row>
    <row r="46" spans="1:26" ht="17.25" customHeight="1">
      <c r="A46" s="504"/>
      <c r="B46" s="505"/>
      <c r="C46" s="506" t="s">
        <v>308</v>
      </c>
      <c r="D46" s="507"/>
      <c r="E46" s="507"/>
      <c r="F46" s="508"/>
      <c r="G46" s="509"/>
      <c r="H46" s="510">
        <v>180</v>
      </c>
      <c r="I46" s="511">
        <v>10</v>
      </c>
      <c r="J46" s="512"/>
      <c r="K46" s="512"/>
      <c r="L46" s="512"/>
      <c r="M46" s="513">
        <v>180</v>
      </c>
      <c r="N46" s="514">
        <v>10</v>
      </c>
      <c r="O46" s="513">
        <v>180</v>
      </c>
      <c r="P46" s="514">
        <v>10</v>
      </c>
      <c r="Q46" s="513">
        <v>180</v>
      </c>
      <c r="R46" s="514">
        <v>10</v>
      </c>
      <c r="S46" s="513">
        <v>180</v>
      </c>
      <c r="T46" s="514">
        <v>10</v>
      </c>
      <c r="U46" s="513">
        <v>180</v>
      </c>
      <c r="V46" s="514">
        <v>10</v>
      </c>
      <c r="W46" s="513">
        <v>180</v>
      </c>
      <c r="X46" s="514">
        <v>10</v>
      </c>
      <c r="Y46" s="513">
        <v>180</v>
      </c>
      <c r="Z46" s="514">
        <v>10</v>
      </c>
    </row>
    <row r="47" spans="1:26" ht="17.25" customHeight="1">
      <c r="A47" s="515"/>
      <c r="B47" s="516"/>
      <c r="C47" s="516" t="s">
        <v>309</v>
      </c>
      <c r="D47" s="517"/>
      <c r="E47" s="517"/>
      <c r="F47" s="518"/>
      <c r="G47" s="397"/>
      <c r="H47" s="519">
        <f>COUNTIF(H4:H45,"&gt;179")</f>
        <v>9</v>
      </c>
      <c r="I47" s="519">
        <f>COUNTIF(I4:I45,"&gt;9")</f>
        <v>7</v>
      </c>
      <c r="J47" s="512"/>
      <c r="K47" s="512"/>
      <c r="L47" s="512"/>
      <c r="M47" s="519">
        <f>COUNTIF(M4:M45,"&gt;180")</f>
        <v>9</v>
      </c>
      <c r="N47" s="519">
        <f>COUNTIF(N4:N45,"&gt;9")</f>
        <v>2</v>
      </c>
      <c r="O47" s="519">
        <f>COUNTIF(O4:O45,"&gt;179")</f>
        <v>5</v>
      </c>
      <c r="P47" s="519">
        <f>COUNTIF(P4:P45,"&gt;8")</f>
        <v>5</v>
      </c>
      <c r="Q47" s="519">
        <f>COUNTIF(Q4:Q45,"&gt;179")</f>
        <v>6</v>
      </c>
      <c r="R47" s="519">
        <f>COUNTIF(R4:R45,"&gt;8")</f>
        <v>3</v>
      </c>
      <c r="S47" s="519">
        <f>COUNTIF(S4:S45,"&gt;179")</f>
        <v>5</v>
      </c>
      <c r="T47" s="519">
        <f>COUNTIF(T4:T45,"&gt;8")</f>
        <v>3</v>
      </c>
      <c r="U47" s="519">
        <f>COUNTIF(U4:U45,"&gt;179")</f>
        <v>4</v>
      </c>
      <c r="V47" s="519">
        <f>COUNTIF(V4:V45,"&gt;8")</f>
        <v>1</v>
      </c>
      <c r="W47" s="519">
        <f>COUNTIF(W4:W45,"&gt;179")</f>
        <v>2</v>
      </c>
      <c r="X47" s="519">
        <f>COUNTIF(X4:X45,"&gt;8")</f>
        <v>1</v>
      </c>
      <c r="Y47" s="519">
        <f>COUNTIF(Y4:Y45,"&gt;179")</f>
        <v>4</v>
      </c>
      <c r="Z47" s="519">
        <f>COUNTIF(Z4:Z45,"&gt;8")</f>
        <v>2</v>
      </c>
    </row>
    <row r="48" spans="1:26" ht="17.25" customHeight="1">
      <c r="A48" s="515"/>
      <c r="B48" s="516"/>
      <c r="C48" s="520" t="s">
        <v>310</v>
      </c>
      <c r="D48" s="517"/>
      <c r="E48" s="517"/>
      <c r="F48" s="518"/>
      <c r="G48" s="397"/>
      <c r="H48" s="519"/>
      <c r="I48" s="519">
        <v>11</v>
      </c>
      <c r="J48" s="512"/>
      <c r="K48" s="512"/>
      <c r="L48" s="512"/>
      <c r="M48" s="397">
        <v>10</v>
      </c>
      <c r="N48" s="397"/>
      <c r="O48" s="521">
        <v>4</v>
      </c>
      <c r="P48" s="521"/>
      <c r="Q48" s="397">
        <v>5</v>
      </c>
      <c r="R48" s="397"/>
      <c r="S48" s="397">
        <v>5</v>
      </c>
      <c r="T48" s="397"/>
      <c r="U48" s="397">
        <v>4</v>
      </c>
      <c r="V48" s="397"/>
      <c r="W48" s="397">
        <v>2</v>
      </c>
      <c r="X48" s="397"/>
      <c r="Y48" s="397">
        <v>4</v>
      </c>
      <c r="Z48" s="397"/>
    </row>
    <row r="49" spans="1:26" ht="17.25" customHeight="1">
      <c r="A49" s="515"/>
      <c r="B49" s="516"/>
      <c r="C49" s="516" t="s">
        <v>311</v>
      </c>
      <c r="D49" s="517"/>
      <c r="E49" s="517"/>
      <c r="F49" s="518"/>
      <c r="G49" s="522"/>
      <c r="H49" s="397"/>
      <c r="I49" s="397">
        <v>11</v>
      </c>
      <c r="J49" s="512"/>
      <c r="K49" s="512"/>
      <c r="L49" s="512"/>
      <c r="M49" s="397">
        <v>10</v>
      </c>
      <c r="N49" s="397"/>
      <c r="O49" s="521">
        <v>4</v>
      </c>
      <c r="P49" s="397"/>
      <c r="Q49" s="397">
        <v>5</v>
      </c>
      <c r="R49" s="397"/>
      <c r="S49" s="397">
        <v>5</v>
      </c>
      <c r="T49" s="397"/>
      <c r="U49" s="397">
        <v>4</v>
      </c>
      <c r="V49" s="397"/>
      <c r="W49" s="397">
        <v>2</v>
      </c>
      <c r="X49" s="397"/>
      <c r="Y49" s="397">
        <v>4</v>
      </c>
      <c r="Z49" s="397"/>
    </row>
    <row r="50" spans="1:26" ht="17.25" customHeight="1">
      <c r="A50" s="515"/>
      <c r="B50" s="516"/>
      <c r="C50" s="523" t="s">
        <v>312</v>
      </c>
      <c r="D50" s="517"/>
      <c r="E50" s="517"/>
      <c r="F50" s="518"/>
      <c r="G50" s="397"/>
      <c r="H50" s="397"/>
      <c r="I50" s="397">
        <f>AVERAGE(I4:I45)</f>
        <v>5.951219512195122</v>
      </c>
      <c r="J50" s="512"/>
      <c r="K50" s="512"/>
      <c r="L50" s="512"/>
      <c r="M50" s="397"/>
      <c r="N50" s="397">
        <f>AVERAGE(N4:N45)</f>
        <v>4.073170731707317</v>
      </c>
      <c r="O50" s="397"/>
      <c r="P50" s="397">
        <f>AVERAGE(P4:P45)</f>
        <v>3.317073170731707</v>
      </c>
      <c r="Q50" s="397"/>
      <c r="R50" s="397">
        <f>AVERAGE(R4:R45)</f>
        <v>3.4878048780487805</v>
      </c>
      <c r="S50" s="397"/>
      <c r="T50" s="397">
        <f>AVERAGE(T4:T45)</f>
        <v>3.1951219512195124</v>
      </c>
      <c r="U50" s="397"/>
      <c r="V50" s="397">
        <f>AVERAGE(V4:V45)</f>
        <v>3.048780487804878</v>
      </c>
      <c r="W50" s="397"/>
      <c r="X50" s="397">
        <f>AVERAGE(X4:X45)</f>
        <v>3.3902439024390243</v>
      </c>
      <c r="Y50" s="397"/>
      <c r="Z50" s="397">
        <f>AVERAGE(Z4:Z45)</f>
        <v>4.121951219512195</v>
      </c>
    </row>
    <row r="51" spans="1:26" ht="17.25" customHeight="1">
      <c r="A51" s="515"/>
      <c r="B51" s="516"/>
      <c r="C51" s="516" t="s">
        <v>313</v>
      </c>
      <c r="D51" s="517"/>
      <c r="E51" s="517"/>
      <c r="F51" s="518"/>
      <c r="G51" s="397"/>
      <c r="H51" s="397">
        <f>AVERAGE(H4:H45)</f>
        <v>121.70731707317073</v>
      </c>
      <c r="I51" s="397"/>
      <c r="J51" s="512"/>
      <c r="K51" s="512"/>
      <c r="L51" s="512"/>
      <c r="M51" s="397">
        <f>AVERAGE(M4:M45)</f>
        <v>105.00312195121955</v>
      </c>
      <c r="N51" s="397"/>
      <c r="O51" s="397">
        <f>AVERAGE(O4:O45)</f>
        <v>70.2360975609756</v>
      </c>
      <c r="P51" s="397"/>
      <c r="Q51" s="397">
        <f>AVERAGE(Q4:Q45)</f>
        <v>72.31024390243901</v>
      </c>
      <c r="R51" s="397"/>
      <c r="S51" s="397">
        <f>AVERAGE(S4:S45)</f>
        <v>64.9871219512195</v>
      </c>
      <c r="T51" s="397"/>
      <c r="U51" s="397">
        <f>AVERAGE(U4:U45)</f>
        <v>66.70458536585367</v>
      </c>
      <c r="V51" s="397"/>
      <c r="W51" s="397">
        <f>AVERAGE(W4:W45)</f>
        <v>67.75970731707318</v>
      </c>
      <c r="X51" s="397"/>
      <c r="Y51" s="397">
        <f>AVERAGE(Y4:Y45)</f>
        <v>80.1879024390244</v>
      </c>
      <c r="Z51" s="397"/>
    </row>
    <row r="55" ht="12.75">
      <c r="B55" s="354" t="s">
        <v>314</v>
      </c>
    </row>
    <row r="56" ht="12.75">
      <c r="B56" s="354" t="s">
        <v>315</v>
      </c>
    </row>
    <row r="57" ht="12.75">
      <c r="B57" s="354" t="s">
        <v>316</v>
      </c>
    </row>
    <row r="58" ht="12.75">
      <c r="B58" s="354" t="s">
        <v>317</v>
      </c>
    </row>
    <row r="59" ht="12.75">
      <c r="B59" s="354" t="s">
        <v>318</v>
      </c>
    </row>
    <row r="60" ht="12.75">
      <c r="B60" s="354" t="s">
        <v>319</v>
      </c>
    </row>
    <row r="62" spans="2:3" ht="12.75">
      <c r="B62" s="354" t="s">
        <v>320</v>
      </c>
      <c r="C62" s="354" t="s">
        <v>321</v>
      </c>
    </row>
    <row r="63" spans="2:3" ht="12.75">
      <c r="B63" s="354">
        <v>2005</v>
      </c>
      <c r="C63" s="354" t="s">
        <v>322</v>
      </c>
    </row>
    <row r="64" ht="12.75">
      <c r="C64" s="354" t="s">
        <v>323</v>
      </c>
    </row>
    <row r="65" ht="12.75">
      <c r="C65" s="354" t="s">
        <v>324</v>
      </c>
    </row>
    <row r="66" ht="12.75">
      <c r="C66" s="354" t="s">
        <v>325</v>
      </c>
    </row>
    <row r="67" ht="12.75">
      <c r="C67" s="354" t="s">
        <v>326</v>
      </c>
    </row>
    <row r="69" ht="12.75">
      <c r="B69" s="354" t="s">
        <v>327</v>
      </c>
    </row>
    <row r="71" spans="2:7" ht="12.75">
      <c r="B71" s="354" t="s">
        <v>328</v>
      </c>
      <c r="C71" s="354" t="s">
        <v>329</v>
      </c>
      <c r="D71" s="352" t="s">
        <v>330</v>
      </c>
      <c r="G71" s="352" t="s">
        <v>331</v>
      </c>
    </row>
    <row r="72" spans="2:4" ht="12.75">
      <c r="B72" s="354" t="s">
        <v>332</v>
      </c>
      <c r="C72" s="354" t="s">
        <v>333</v>
      </c>
      <c r="D72" s="352" t="s">
        <v>334</v>
      </c>
    </row>
    <row r="73" ht="12.75">
      <c r="G73" s="352" t="s">
        <v>335</v>
      </c>
    </row>
    <row r="74" spans="2:7" ht="12.75">
      <c r="B74" s="354" t="s">
        <v>336</v>
      </c>
      <c r="C74" s="354" t="s">
        <v>337</v>
      </c>
      <c r="D74" s="352" t="s">
        <v>338</v>
      </c>
      <c r="G74" s="352" t="s">
        <v>339</v>
      </c>
    </row>
    <row r="75" spans="2:7" ht="12.75">
      <c r="B75" s="354" t="s">
        <v>340</v>
      </c>
      <c r="C75" s="354" t="s">
        <v>341</v>
      </c>
      <c r="D75" s="352" t="s">
        <v>25</v>
      </c>
      <c r="G75" s="352" t="s">
        <v>342</v>
      </c>
    </row>
    <row r="77" spans="2:3" ht="12.75">
      <c r="B77" s="354" t="s">
        <v>343</v>
      </c>
      <c r="C77" s="354" t="s">
        <v>344</v>
      </c>
    </row>
    <row r="78" ht="12.75">
      <c r="C78" s="354" t="s">
        <v>345</v>
      </c>
    </row>
    <row r="79" ht="12.75">
      <c r="C79" s="354" t="s">
        <v>346</v>
      </c>
    </row>
    <row r="82" ht="12.75">
      <c r="B82" s="354" t="s">
        <v>347</v>
      </c>
    </row>
    <row r="84" ht="12.75">
      <c r="B84" s="354" t="s">
        <v>348</v>
      </c>
    </row>
    <row r="85" ht="12.75">
      <c r="B85" s="354" t="s">
        <v>349</v>
      </c>
    </row>
    <row r="86" ht="12.75">
      <c r="B86" s="354" t="s">
        <v>350</v>
      </c>
    </row>
    <row r="87" ht="12.75">
      <c r="B87" s="354" t="s">
        <v>351</v>
      </c>
    </row>
    <row r="88" ht="12.75">
      <c r="B88" s="354" t="s">
        <v>352</v>
      </c>
    </row>
    <row r="91" ht="12.75">
      <c r="B91" s="354" t="s">
        <v>353</v>
      </c>
    </row>
    <row r="92" ht="12.75">
      <c r="B92" s="354" t="s">
        <v>354</v>
      </c>
    </row>
    <row r="93" ht="12.75">
      <c r="B93" s="354" t="s">
        <v>355</v>
      </c>
    </row>
    <row r="95" ht="12.75">
      <c r="B95" s="354" t="s">
        <v>356</v>
      </c>
    </row>
    <row r="96" ht="12.75">
      <c r="B96" s="354" t="s">
        <v>357</v>
      </c>
    </row>
    <row r="97" ht="12.75">
      <c r="B97" s="354" t="s">
        <v>358</v>
      </c>
    </row>
    <row r="98" ht="12.75">
      <c r="B98" s="354" t="s">
        <v>359</v>
      </c>
    </row>
    <row r="99" ht="12.75">
      <c r="C99" s="354" t="s">
        <v>360</v>
      </c>
    </row>
    <row r="100" ht="12.75">
      <c r="C100" s="354" t="s">
        <v>361</v>
      </c>
    </row>
    <row r="101" ht="12.75">
      <c r="C101" s="354" t="s">
        <v>362</v>
      </c>
    </row>
    <row r="102" ht="12.75">
      <c r="C102" s="354" t="s">
        <v>363</v>
      </c>
    </row>
    <row r="103" ht="12.75">
      <c r="C103" s="354" t="s">
        <v>364</v>
      </c>
    </row>
    <row r="105" ht="12.75">
      <c r="B105" s="354" t="s">
        <v>365</v>
      </c>
    </row>
    <row r="106" ht="12.75">
      <c r="B106" s="354" t="s">
        <v>366</v>
      </c>
    </row>
    <row r="107" ht="12.75">
      <c r="B107" s="354" t="s">
        <v>367</v>
      </c>
    </row>
  </sheetData>
  <autoFilter ref="A3:H51"/>
  <mergeCells count="1">
    <mergeCell ref="A1:G1"/>
  </mergeCells>
  <printOptions horizontalCentered="1" verticalCentered="1"/>
  <pageMargins left="0.3937007874015748" right="0.3937007874015748" top="0.31496062992125984" bottom="0.2755905511811024" header="0.2362204724409449" footer="0.15748031496062992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zoomScale="75" zoomScaleNormal="75" workbookViewId="0" topLeftCell="A1">
      <selection activeCell="C6" sqref="C6"/>
    </sheetView>
  </sheetViews>
  <sheetFormatPr defaultColWidth="9.00390625" defaultRowHeight="12.75"/>
  <cols>
    <col min="1" max="1" width="33.25390625" style="0" customWidth="1"/>
    <col min="2" max="6" width="14.75390625" style="0" customWidth="1"/>
    <col min="7" max="7" width="17.75390625" style="0" customWidth="1"/>
    <col min="8" max="8" width="13.875" style="0" customWidth="1"/>
  </cols>
  <sheetData>
    <row r="2" spans="1:7" ht="30.75" customHeight="1">
      <c r="A2" s="710" t="s">
        <v>6</v>
      </c>
      <c r="B2" s="710"/>
      <c r="C2" s="710"/>
      <c r="D2" s="710"/>
      <c r="E2" s="710"/>
      <c r="F2" s="710"/>
      <c r="G2" s="710"/>
    </row>
    <row r="3" ht="30.75" customHeight="1">
      <c r="E3" s="576"/>
    </row>
    <row r="4" spans="1:7" s="1" customFormat="1" ht="19.5" customHeight="1">
      <c r="A4" s="709" t="s">
        <v>388</v>
      </c>
      <c r="B4" s="709"/>
      <c r="C4" s="709"/>
      <c r="D4" s="709"/>
      <c r="E4" s="709"/>
      <c r="F4" s="709"/>
      <c r="G4" s="709"/>
    </row>
    <row r="5" spans="1:7" s="1" customFormat="1" ht="19.5" customHeight="1" thickBot="1">
      <c r="A5" s="8"/>
      <c r="B5" s="8"/>
      <c r="C5" s="8"/>
      <c r="D5" s="8"/>
      <c r="E5" s="8"/>
      <c r="F5" s="8"/>
      <c r="G5" s="89" t="s">
        <v>27</v>
      </c>
    </row>
    <row r="6" spans="1:7" s="7" customFormat="1" ht="31.5" customHeight="1" thickBot="1">
      <c r="A6" s="35" t="s">
        <v>22</v>
      </c>
      <c r="B6" s="36" t="s">
        <v>2</v>
      </c>
      <c r="C6" s="37" t="s">
        <v>3</v>
      </c>
      <c r="D6" s="38" t="s">
        <v>25</v>
      </c>
      <c r="E6" s="37" t="s">
        <v>4</v>
      </c>
      <c r="F6" s="39" t="s">
        <v>24</v>
      </c>
      <c r="G6" s="40" t="s">
        <v>5</v>
      </c>
    </row>
    <row r="7" spans="1:7" ht="24.75" customHeight="1">
      <c r="A7" s="11" t="s">
        <v>23</v>
      </c>
      <c r="B7" s="12">
        <f aca="true" t="shared" si="0" ref="B7:G7">SUM(B9:B19)</f>
        <v>18712360</v>
      </c>
      <c r="C7" s="13">
        <f t="shared" si="0"/>
        <v>6897087</v>
      </c>
      <c r="D7" s="13">
        <f t="shared" si="0"/>
        <v>13068858</v>
      </c>
      <c r="E7" s="14">
        <f t="shared" si="0"/>
        <v>10837798</v>
      </c>
      <c r="F7" s="49">
        <f t="shared" si="0"/>
        <v>11306524</v>
      </c>
      <c r="G7" s="50">
        <f t="shared" si="0"/>
        <v>60822627</v>
      </c>
    </row>
    <row r="8" spans="1:7" ht="24.75" customHeight="1">
      <c r="A8" s="711" t="s">
        <v>7</v>
      </c>
      <c r="B8" s="712"/>
      <c r="C8" s="712"/>
      <c r="D8" s="712"/>
      <c r="E8" s="712"/>
      <c r="F8" s="712"/>
      <c r="G8" s="713"/>
    </row>
    <row r="9" spans="1:7" ht="24.75" customHeight="1">
      <c r="A9" s="21" t="s">
        <v>13</v>
      </c>
      <c r="B9" s="22">
        <v>9346766</v>
      </c>
      <c r="C9" s="23">
        <v>3939126</v>
      </c>
      <c r="D9" s="23">
        <v>6727243</v>
      </c>
      <c r="E9" s="24">
        <v>5320851</v>
      </c>
      <c r="F9" s="51">
        <v>5654157</v>
      </c>
      <c r="G9" s="55">
        <v>30988143</v>
      </c>
    </row>
    <row r="10" spans="1:7" ht="24.75" customHeight="1">
      <c r="A10" s="21" t="s">
        <v>14</v>
      </c>
      <c r="B10" s="22">
        <v>347553</v>
      </c>
      <c r="C10" s="23">
        <v>48811</v>
      </c>
      <c r="D10" s="23">
        <v>56920</v>
      </c>
      <c r="E10" s="24">
        <v>57560</v>
      </c>
      <c r="F10" s="51">
        <v>54869</v>
      </c>
      <c r="G10" s="55">
        <v>565713</v>
      </c>
    </row>
    <row r="11" spans="1:7" ht="24.75" customHeight="1">
      <c r="A11" s="21" t="s">
        <v>21</v>
      </c>
      <c r="B11" s="22">
        <v>798986</v>
      </c>
      <c r="C11" s="23">
        <v>465192</v>
      </c>
      <c r="D11" s="23">
        <v>763071</v>
      </c>
      <c r="E11" s="24">
        <v>708607</v>
      </c>
      <c r="F11" s="51">
        <v>699867</v>
      </c>
      <c r="G11" s="55">
        <v>3435723</v>
      </c>
    </row>
    <row r="12" spans="1:7" ht="24.75" customHeight="1">
      <c r="A12" s="21" t="s">
        <v>15</v>
      </c>
      <c r="B12" s="22">
        <v>1282764</v>
      </c>
      <c r="C12" s="23">
        <v>266590</v>
      </c>
      <c r="D12" s="23">
        <v>468295</v>
      </c>
      <c r="E12" s="24">
        <v>609923</v>
      </c>
      <c r="F12" s="51">
        <v>1242814</v>
      </c>
      <c r="G12" s="55">
        <v>3870386</v>
      </c>
    </row>
    <row r="13" spans="1:7" ht="24.75" customHeight="1">
      <c r="A13" s="21" t="s">
        <v>16</v>
      </c>
      <c r="B13" s="22">
        <v>118810</v>
      </c>
      <c r="C13" s="23">
        <v>107265</v>
      </c>
      <c r="D13" s="23">
        <v>47385</v>
      </c>
      <c r="E13" s="24">
        <v>837</v>
      </c>
      <c r="F13" s="51">
        <v>279728</v>
      </c>
      <c r="G13" s="55">
        <v>554025</v>
      </c>
    </row>
    <row r="14" spans="1:7" ht="24.75" customHeight="1">
      <c r="A14" s="21" t="s">
        <v>18</v>
      </c>
      <c r="B14" s="22">
        <v>907332</v>
      </c>
      <c r="C14" s="23">
        <v>371951</v>
      </c>
      <c r="D14" s="23">
        <v>830607</v>
      </c>
      <c r="E14" s="24">
        <v>590856</v>
      </c>
      <c r="F14" s="51">
        <v>575487</v>
      </c>
      <c r="G14" s="55">
        <v>3276233</v>
      </c>
    </row>
    <row r="15" spans="1:7" ht="24.75" customHeight="1">
      <c r="A15" s="21" t="s">
        <v>17</v>
      </c>
      <c r="B15" s="22">
        <v>332826</v>
      </c>
      <c r="C15" s="23">
        <v>141997</v>
      </c>
      <c r="D15" s="23">
        <v>288434</v>
      </c>
      <c r="E15" s="24">
        <v>273622</v>
      </c>
      <c r="F15" s="51">
        <v>221748</v>
      </c>
      <c r="G15" s="55">
        <v>1258627</v>
      </c>
    </row>
    <row r="16" spans="1:7" ht="24.75" customHeight="1">
      <c r="A16" s="21" t="s">
        <v>19</v>
      </c>
      <c r="B16" s="22">
        <v>762708</v>
      </c>
      <c r="C16" s="23">
        <v>335262</v>
      </c>
      <c r="D16" s="23">
        <v>731072</v>
      </c>
      <c r="E16" s="24">
        <v>551984</v>
      </c>
      <c r="F16" s="51">
        <v>498217</v>
      </c>
      <c r="G16" s="55">
        <v>2879243</v>
      </c>
    </row>
    <row r="17" spans="1:7" ht="24.75" customHeight="1">
      <c r="A17" s="21" t="s">
        <v>0</v>
      </c>
      <c r="B17" s="22">
        <v>1920249</v>
      </c>
      <c r="C17" s="23">
        <v>589180</v>
      </c>
      <c r="D17" s="23">
        <v>1298749</v>
      </c>
      <c r="E17" s="24">
        <v>1382147</v>
      </c>
      <c r="F17" s="51">
        <v>1042100</v>
      </c>
      <c r="G17" s="55">
        <v>6232425</v>
      </c>
    </row>
    <row r="18" spans="1:7" ht="24.75" customHeight="1">
      <c r="A18" s="21" t="s">
        <v>20</v>
      </c>
      <c r="B18" s="22">
        <v>2854266</v>
      </c>
      <c r="C18" s="23">
        <v>609713</v>
      </c>
      <c r="D18" s="23">
        <v>1850082</v>
      </c>
      <c r="E18" s="24">
        <v>1338511</v>
      </c>
      <c r="F18" s="51">
        <v>842337</v>
      </c>
      <c r="G18" s="55">
        <v>7494909</v>
      </c>
    </row>
    <row r="19" spans="1:7" ht="24.75" customHeight="1" thickBot="1">
      <c r="A19" s="25" t="s">
        <v>1</v>
      </c>
      <c r="B19" s="26">
        <v>40100</v>
      </c>
      <c r="C19" s="27">
        <v>22000</v>
      </c>
      <c r="D19" s="27">
        <v>7000</v>
      </c>
      <c r="E19" s="28">
        <v>2900</v>
      </c>
      <c r="F19" s="52">
        <v>195200</v>
      </c>
      <c r="G19" s="56">
        <v>267200</v>
      </c>
    </row>
    <row r="20" spans="1:7" ht="24.75" customHeight="1" thickBot="1">
      <c r="A20" s="64" t="s">
        <v>8</v>
      </c>
      <c r="B20" s="65">
        <v>1393140</v>
      </c>
      <c r="C20" s="66">
        <v>1580975</v>
      </c>
      <c r="D20" s="66">
        <v>165060</v>
      </c>
      <c r="E20" s="67">
        <v>1199876</v>
      </c>
      <c r="F20" s="68">
        <v>930849</v>
      </c>
      <c r="G20" s="69">
        <f>SUM(B20:F20)</f>
        <v>5269900</v>
      </c>
    </row>
    <row r="21" spans="1:7" ht="24.75" customHeight="1">
      <c r="A21" s="58" t="s">
        <v>30</v>
      </c>
      <c r="B21" s="59">
        <v>20105500</v>
      </c>
      <c r="C21" s="60">
        <v>8478062</v>
      </c>
      <c r="D21" s="60">
        <v>13233918</v>
      </c>
      <c r="E21" s="61">
        <v>12037674</v>
      </c>
      <c r="F21" s="62">
        <v>12237373</v>
      </c>
      <c r="G21" s="63">
        <v>66092527</v>
      </c>
    </row>
    <row r="22" spans="1:7" ht="24.75" customHeight="1" thickBot="1">
      <c r="A22" s="47" t="s">
        <v>31</v>
      </c>
      <c r="B22" s="29">
        <v>7511521</v>
      </c>
      <c r="C22" s="30">
        <v>3161815</v>
      </c>
      <c r="D22" s="30">
        <v>4950937</v>
      </c>
      <c r="E22" s="31">
        <v>4459445</v>
      </c>
      <c r="F22" s="53">
        <v>4493942</v>
      </c>
      <c r="G22" s="57">
        <f>SUM(B22:F22)</f>
        <v>24577660</v>
      </c>
    </row>
    <row r="23" spans="1:7" ht="33.75" customHeight="1" thickBot="1">
      <c r="A23" s="48" t="s">
        <v>32</v>
      </c>
      <c r="B23" s="32">
        <f aca="true" t="shared" si="1" ref="B23:G23">B22+B21</f>
        <v>27617021</v>
      </c>
      <c r="C23" s="32">
        <f t="shared" si="1"/>
        <v>11639877</v>
      </c>
      <c r="D23" s="32">
        <f t="shared" si="1"/>
        <v>18184855</v>
      </c>
      <c r="E23" s="32">
        <f t="shared" si="1"/>
        <v>16497119</v>
      </c>
      <c r="F23" s="32">
        <f t="shared" si="1"/>
        <v>16731315</v>
      </c>
      <c r="G23" s="32">
        <f t="shared" si="1"/>
        <v>90670187</v>
      </c>
    </row>
    <row r="24" spans="1:7" ht="12.75">
      <c r="A24" s="6"/>
      <c r="B24" s="6"/>
      <c r="C24" s="6"/>
      <c r="D24" s="6"/>
      <c r="E24" s="1"/>
      <c r="F24" s="1"/>
      <c r="G24" s="10"/>
    </row>
    <row r="25" spans="1:7" ht="19.5" customHeight="1" thickBot="1">
      <c r="A25" s="6"/>
      <c r="B25" s="6"/>
      <c r="C25" s="6"/>
      <c r="D25" s="6"/>
      <c r="E25" s="1"/>
      <c r="F25" s="1"/>
      <c r="G25" s="88" t="s">
        <v>28</v>
      </c>
    </row>
    <row r="26" spans="1:7" ht="36.75" customHeight="1" thickBot="1">
      <c r="A26" s="70" t="s">
        <v>10</v>
      </c>
      <c r="B26" s="44" t="s">
        <v>2</v>
      </c>
      <c r="C26" s="45" t="s">
        <v>3</v>
      </c>
      <c r="D26" s="46" t="s">
        <v>25</v>
      </c>
      <c r="E26" s="45" t="s">
        <v>4</v>
      </c>
      <c r="F26" s="75" t="s">
        <v>24</v>
      </c>
      <c r="G26" s="81" t="s">
        <v>5</v>
      </c>
    </row>
    <row r="27" spans="1:7" ht="24.75" customHeight="1">
      <c r="A27" s="71" t="s">
        <v>26</v>
      </c>
      <c r="B27" s="41">
        <v>27666</v>
      </c>
      <c r="C27" s="42">
        <v>10171</v>
      </c>
      <c r="D27" s="42">
        <v>19432</v>
      </c>
      <c r="E27" s="43">
        <v>15304</v>
      </c>
      <c r="F27" s="76">
        <v>16400</v>
      </c>
      <c r="G27" s="82">
        <v>88973</v>
      </c>
    </row>
    <row r="28" spans="1:7" ht="24.75" customHeight="1">
      <c r="A28" s="72" t="s">
        <v>11</v>
      </c>
      <c r="B28" s="17">
        <v>2150</v>
      </c>
      <c r="C28" s="18">
        <v>2100</v>
      </c>
      <c r="D28" s="18">
        <v>260</v>
      </c>
      <c r="E28" s="19">
        <v>1700</v>
      </c>
      <c r="F28" s="77">
        <v>1130</v>
      </c>
      <c r="G28" s="83">
        <v>7340</v>
      </c>
    </row>
    <row r="29" spans="1:8" ht="24.75" customHeight="1">
      <c r="A29" s="72" t="s">
        <v>12</v>
      </c>
      <c r="B29" s="17">
        <v>11157</v>
      </c>
      <c r="C29" s="18">
        <v>4592</v>
      </c>
      <c r="D29" s="18">
        <v>7369</v>
      </c>
      <c r="E29" s="19">
        <v>6362</v>
      </c>
      <c r="F29" s="77">
        <v>6561</v>
      </c>
      <c r="G29" s="83">
        <v>36041</v>
      </c>
      <c r="H29" s="74"/>
    </row>
    <row r="30" spans="1:8" ht="24.75" customHeight="1">
      <c r="A30" s="73" t="s">
        <v>29</v>
      </c>
      <c r="B30" s="15">
        <v>40973</v>
      </c>
      <c r="C30" s="9">
        <v>16863</v>
      </c>
      <c r="D30" s="9">
        <v>27061</v>
      </c>
      <c r="E30" s="16">
        <v>23366</v>
      </c>
      <c r="F30" s="78">
        <v>24091</v>
      </c>
      <c r="G30" s="79">
        <v>132354</v>
      </c>
      <c r="H30" s="80"/>
    </row>
    <row r="31" spans="1:8" ht="24.75" customHeight="1" thickBot="1">
      <c r="A31" s="90"/>
      <c r="B31" s="91"/>
      <c r="C31" s="91"/>
      <c r="D31" s="91"/>
      <c r="E31" s="92"/>
      <c r="F31" s="92"/>
      <c r="G31" s="93"/>
      <c r="H31" s="80"/>
    </row>
    <row r="32" spans="1:7" ht="58.5" customHeight="1" thickBot="1">
      <c r="A32" s="84" t="s">
        <v>390</v>
      </c>
      <c r="B32" s="85">
        <f aca="true" t="shared" si="2" ref="B32:G32">B23/B30/10</f>
        <v>67.40297512996364</v>
      </c>
      <c r="C32" s="85">
        <f t="shared" si="2"/>
        <v>69.02613413983276</v>
      </c>
      <c r="D32" s="85">
        <f t="shared" si="2"/>
        <v>67.19949373637338</v>
      </c>
      <c r="E32" s="85">
        <f t="shared" si="2"/>
        <v>70.60309423949329</v>
      </c>
      <c r="F32" s="86">
        <f t="shared" si="2"/>
        <v>69.45047943215309</v>
      </c>
      <c r="G32" s="87">
        <f t="shared" si="2"/>
        <v>68.5058154645874</v>
      </c>
    </row>
    <row r="34" ht="12.75">
      <c r="A34" t="s">
        <v>411</v>
      </c>
    </row>
    <row r="35" ht="12.75">
      <c r="A35" s="690" t="s">
        <v>412</v>
      </c>
    </row>
  </sheetData>
  <mergeCells count="3">
    <mergeCell ref="A4:G4"/>
    <mergeCell ref="A2:G2"/>
    <mergeCell ref="A8:G8"/>
  </mergeCells>
  <printOptions/>
  <pageMargins left="0.3937007874015748" right="0.3937007874015748" top="0.7874015748031497" bottom="0.7874015748031497" header="0.5118110236220472" footer="0.5118110236220472"/>
  <pageSetup fitToHeight="0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62"/>
  <sheetViews>
    <sheetView zoomScale="75" zoomScaleNormal="75" workbookViewId="0" topLeftCell="A1">
      <selection activeCell="C6" sqref="C6:E6"/>
    </sheetView>
  </sheetViews>
  <sheetFormatPr defaultColWidth="9.00390625" defaultRowHeight="12.75"/>
  <cols>
    <col min="1" max="1" width="2.25390625" style="0" customWidth="1"/>
    <col min="2" max="2" width="33.00390625" style="0" customWidth="1"/>
    <col min="3" max="4" width="16.75390625" style="0" customWidth="1"/>
    <col min="5" max="5" width="12.25390625" style="0" customWidth="1"/>
    <col min="6" max="7" width="16.75390625" style="0" customWidth="1"/>
    <col min="8" max="8" width="12.25390625" style="0" customWidth="1"/>
    <col min="9" max="10" width="16.75390625" style="0" customWidth="1"/>
    <col min="11" max="11" width="12.25390625" style="0" customWidth="1"/>
    <col min="12" max="13" width="16.75390625" style="0" customWidth="1"/>
    <col min="14" max="14" width="12.25390625" style="0" customWidth="1"/>
    <col min="15" max="16" width="16.75390625" style="0" customWidth="1"/>
    <col min="17" max="17" width="12.25390625" style="0" customWidth="1"/>
    <col min="18" max="18" width="18.75390625" style="0" customWidth="1"/>
    <col min="19" max="19" width="16.00390625" style="0" customWidth="1"/>
    <col min="20" max="20" width="12.25390625" style="0" customWidth="1"/>
    <col min="21" max="21" width="9.875" style="0" bestFit="1" customWidth="1"/>
  </cols>
  <sheetData>
    <row r="1" ht="43.5" customHeight="1"/>
    <row r="2" spans="1:19" ht="27.75" customHeight="1">
      <c r="A2" s="4"/>
      <c r="B2" s="717" t="s">
        <v>6</v>
      </c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3"/>
    </row>
    <row r="3" ht="18" customHeight="1">
      <c r="S3" s="1"/>
    </row>
    <row r="4" spans="2:19" ht="18" customHeight="1">
      <c r="B4" s="94" t="s">
        <v>389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5"/>
    </row>
    <row r="5" spans="2:19" ht="24.75" customHeight="1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</row>
    <row r="6" spans="2:20" s="96" customFormat="1" ht="34.5" customHeight="1" thickBot="1">
      <c r="B6" s="721" t="s">
        <v>22</v>
      </c>
      <c r="C6" s="718" t="s">
        <v>2</v>
      </c>
      <c r="D6" s="719"/>
      <c r="E6" s="720"/>
      <c r="F6" s="718" t="s">
        <v>3</v>
      </c>
      <c r="G6" s="719"/>
      <c r="H6" s="720"/>
      <c r="I6" s="718" t="s">
        <v>25</v>
      </c>
      <c r="J6" s="719"/>
      <c r="K6" s="720"/>
      <c r="L6" s="718" t="s">
        <v>4</v>
      </c>
      <c r="M6" s="719"/>
      <c r="N6" s="720"/>
      <c r="O6" s="718" t="s">
        <v>24</v>
      </c>
      <c r="P6" s="719"/>
      <c r="Q6" s="720"/>
      <c r="R6" s="718" t="s">
        <v>5</v>
      </c>
      <c r="S6" s="719"/>
      <c r="T6" s="720"/>
    </row>
    <row r="7" spans="2:20" ht="45.75" customHeight="1" thickBot="1">
      <c r="B7" s="722"/>
      <c r="C7" s="97" t="s">
        <v>41</v>
      </c>
      <c r="D7" s="98" t="s">
        <v>42</v>
      </c>
      <c r="E7" s="99" t="s">
        <v>43</v>
      </c>
      <c r="F7" s="97" t="s">
        <v>41</v>
      </c>
      <c r="G7" s="98" t="s">
        <v>42</v>
      </c>
      <c r="H7" s="99" t="s">
        <v>43</v>
      </c>
      <c r="I7" s="97" t="s">
        <v>41</v>
      </c>
      <c r="J7" s="98" t="s">
        <v>42</v>
      </c>
      <c r="K7" s="99" t="s">
        <v>43</v>
      </c>
      <c r="L7" s="97" t="s">
        <v>41</v>
      </c>
      <c r="M7" s="98" t="s">
        <v>42</v>
      </c>
      <c r="N7" s="99" t="s">
        <v>43</v>
      </c>
      <c r="O7" s="97" t="s">
        <v>41</v>
      </c>
      <c r="P7" s="98" t="s">
        <v>42</v>
      </c>
      <c r="Q7" s="99" t="s">
        <v>43</v>
      </c>
      <c r="R7" s="97" t="s">
        <v>41</v>
      </c>
      <c r="S7" s="98" t="s">
        <v>42</v>
      </c>
      <c r="T7" s="99" t="s">
        <v>43</v>
      </c>
    </row>
    <row r="8" spans="2:20" s="96" customFormat="1" ht="24.75" customHeight="1" thickBot="1">
      <c r="B8" s="100" t="s">
        <v>23</v>
      </c>
      <c r="C8" s="101">
        <f>SUM(C10:C15)</f>
        <v>18712360</v>
      </c>
      <c r="D8" s="102">
        <f>SUM(D10:D15)</f>
        <v>84.03</v>
      </c>
      <c r="E8" s="103">
        <v>24743</v>
      </c>
      <c r="F8" s="101">
        <f>SUM(F10:F15)</f>
        <v>6897087</v>
      </c>
      <c r="G8" s="102">
        <f>SUM(G10:G15)</f>
        <v>34.06</v>
      </c>
      <c r="H8" s="103">
        <v>22500</v>
      </c>
      <c r="I8" s="101">
        <f>SUM(I10:I15)</f>
        <v>13068858</v>
      </c>
      <c r="J8" s="102">
        <f>SUM(J10:J15)</f>
        <v>55.36000000000001</v>
      </c>
      <c r="K8" s="103">
        <v>26230</v>
      </c>
      <c r="L8" s="101">
        <f>SUM(L10:L15)</f>
        <v>10837798</v>
      </c>
      <c r="M8" s="102">
        <f>SUM(M10:M15)</f>
        <v>49.42</v>
      </c>
      <c r="N8" s="103">
        <v>24367</v>
      </c>
      <c r="O8" s="101">
        <f>SUM(O10:O15)</f>
        <v>11306524</v>
      </c>
      <c r="P8" s="102">
        <f>SUM(P10:P15)</f>
        <v>51.239999999999995</v>
      </c>
      <c r="Q8" s="103">
        <v>24518</v>
      </c>
      <c r="R8" s="101">
        <f>SUM(R10:R15)</f>
        <v>60822627</v>
      </c>
      <c r="S8" s="102">
        <f>SUM(S10:S15)</f>
        <v>274.11</v>
      </c>
      <c r="T8" s="103">
        <v>24655</v>
      </c>
    </row>
    <row r="9" spans="2:20" ht="24.75" customHeight="1">
      <c r="B9" s="104" t="s">
        <v>40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s="96" customFormat="1" ht="24.75" customHeight="1">
      <c r="B10" s="105" t="s">
        <v>35</v>
      </c>
      <c r="C10" s="106">
        <v>3354871</v>
      </c>
      <c r="D10" s="107">
        <v>6.6</v>
      </c>
      <c r="E10" s="108">
        <v>56479</v>
      </c>
      <c r="F10" s="106">
        <v>1369379</v>
      </c>
      <c r="G10" s="107">
        <v>2.84</v>
      </c>
      <c r="H10" s="108">
        <v>53575</v>
      </c>
      <c r="I10" s="106">
        <v>5784110</v>
      </c>
      <c r="J10" s="107">
        <v>13.42</v>
      </c>
      <c r="K10" s="108">
        <v>47890</v>
      </c>
      <c r="L10" s="106">
        <v>3571823</v>
      </c>
      <c r="M10" s="107">
        <v>9</v>
      </c>
      <c r="N10" s="108">
        <v>44097</v>
      </c>
      <c r="O10" s="106">
        <v>2681848</v>
      </c>
      <c r="P10" s="107">
        <v>4</v>
      </c>
      <c r="Q10" s="108">
        <v>74496</v>
      </c>
      <c r="R10" s="106">
        <v>16762031</v>
      </c>
      <c r="S10" s="107">
        <v>35.86</v>
      </c>
      <c r="T10" s="108">
        <v>51937</v>
      </c>
    </row>
    <row r="11" spans="2:20" s="96" customFormat="1" ht="24.75" customHeight="1">
      <c r="B11" s="105" t="s">
        <v>36</v>
      </c>
      <c r="C11" s="106">
        <v>3975127</v>
      </c>
      <c r="D11" s="107">
        <v>19.33</v>
      </c>
      <c r="E11" s="108">
        <v>22849</v>
      </c>
      <c r="F11" s="106">
        <v>0</v>
      </c>
      <c r="G11" s="107">
        <v>0</v>
      </c>
      <c r="H11" s="108">
        <f>+IF(G11&gt;0,F11/G11/6,0)</f>
        <v>0</v>
      </c>
      <c r="I11" s="106">
        <v>0</v>
      </c>
      <c r="J11" s="107">
        <v>0</v>
      </c>
      <c r="K11" s="108">
        <f>+IF(J11&gt;0,I11/J11/6,0)</f>
        <v>0</v>
      </c>
      <c r="L11" s="106">
        <v>42454</v>
      </c>
      <c r="M11" s="107">
        <v>0.93</v>
      </c>
      <c r="N11" s="108">
        <v>5072</v>
      </c>
      <c r="O11" s="106">
        <v>36765</v>
      </c>
      <c r="P11" s="107">
        <v>0.22</v>
      </c>
      <c r="Q11" s="108">
        <v>18568</v>
      </c>
      <c r="R11" s="106">
        <v>4055695</v>
      </c>
      <c r="S11" s="107">
        <v>20.48</v>
      </c>
      <c r="T11" s="108">
        <v>22004</v>
      </c>
    </row>
    <row r="12" spans="2:20" s="96" customFormat="1" ht="24.75" customHeight="1">
      <c r="B12" s="105" t="s">
        <v>37</v>
      </c>
      <c r="C12" s="106">
        <v>6442150</v>
      </c>
      <c r="D12" s="107">
        <v>31.78</v>
      </c>
      <c r="E12" s="108">
        <v>22523</v>
      </c>
      <c r="F12" s="106">
        <v>3377974</v>
      </c>
      <c r="G12" s="107">
        <v>18.22</v>
      </c>
      <c r="H12" s="108">
        <v>20600</v>
      </c>
      <c r="I12" s="106">
        <v>3987863</v>
      </c>
      <c r="J12" s="107">
        <v>21</v>
      </c>
      <c r="K12" s="108">
        <v>21093</v>
      </c>
      <c r="L12" s="106">
        <v>3865794</v>
      </c>
      <c r="M12" s="107">
        <v>20.54</v>
      </c>
      <c r="N12" s="108">
        <v>20912</v>
      </c>
      <c r="O12" s="106">
        <v>4870459</v>
      </c>
      <c r="P12" s="107">
        <v>25.8</v>
      </c>
      <c r="Q12" s="108">
        <v>20975</v>
      </c>
      <c r="R12" s="106">
        <v>22542891</v>
      </c>
      <c r="S12" s="107">
        <v>117.34</v>
      </c>
      <c r="T12" s="108">
        <v>21346</v>
      </c>
    </row>
    <row r="13" spans="2:20" s="96" customFormat="1" ht="24.75" customHeight="1">
      <c r="B13" s="105" t="s">
        <v>38</v>
      </c>
      <c r="C13" s="106">
        <v>1951734</v>
      </c>
      <c r="D13" s="107">
        <v>10</v>
      </c>
      <c r="E13" s="109">
        <v>21686</v>
      </c>
      <c r="F13" s="106">
        <v>2149734</v>
      </c>
      <c r="G13" s="107">
        <v>13</v>
      </c>
      <c r="H13" s="109">
        <v>18374</v>
      </c>
      <c r="I13" s="106">
        <v>3098913</v>
      </c>
      <c r="J13" s="107">
        <v>18.34</v>
      </c>
      <c r="K13" s="109">
        <v>18774</v>
      </c>
      <c r="L13" s="106">
        <v>3178212</v>
      </c>
      <c r="M13" s="107">
        <v>17.89</v>
      </c>
      <c r="N13" s="109">
        <v>19739</v>
      </c>
      <c r="O13" s="106">
        <v>3408768</v>
      </c>
      <c r="P13" s="107">
        <v>19</v>
      </c>
      <c r="Q13" s="109">
        <v>19934</v>
      </c>
      <c r="R13" s="106">
        <v>13787361</v>
      </c>
      <c r="S13" s="107">
        <v>78.23</v>
      </c>
      <c r="T13" s="109">
        <v>19582</v>
      </c>
    </row>
    <row r="14" spans="2:20" s="96" customFormat="1" ht="24.75" customHeight="1">
      <c r="B14" s="105" t="s">
        <v>9</v>
      </c>
      <c r="C14" s="106">
        <v>2611175</v>
      </c>
      <c r="D14" s="107">
        <v>13.32</v>
      </c>
      <c r="E14" s="108">
        <v>21782</v>
      </c>
      <c r="F14" s="106">
        <v>0</v>
      </c>
      <c r="G14" s="107">
        <v>0</v>
      </c>
      <c r="H14" s="108">
        <f>+IF(G14&gt;0,F14/G14/6,0)</f>
        <v>0</v>
      </c>
      <c r="I14" s="106">
        <v>113408</v>
      </c>
      <c r="J14" s="107">
        <v>1</v>
      </c>
      <c r="K14" s="108">
        <v>12601</v>
      </c>
      <c r="L14" s="106">
        <v>179515</v>
      </c>
      <c r="M14" s="107">
        <v>1.06</v>
      </c>
      <c r="N14" s="108">
        <v>18817</v>
      </c>
      <c r="O14" s="106">
        <v>262494</v>
      </c>
      <c r="P14" s="107">
        <v>1.44</v>
      </c>
      <c r="Q14" s="108">
        <v>20254</v>
      </c>
      <c r="R14" s="106">
        <v>3166592</v>
      </c>
      <c r="S14" s="107">
        <v>16.82</v>
      </c>
      <c r="T14" s="108">
        <v>20918</v>
      </c>
    </row>
    <row r="15" spans="2:20" s="96" customFormat="1" ht="24.75" customHeight="1">
      <c r="B15" s="105" t="s">
        <v>39</v>
      </c>
      <c r="C15" s="106">
        <v>377303</v>
      </c>
      <c r="D15" s="107">
        <v>3</v>
      </c>
      <c r="E15" s="108">
        <v>13974</v>
      </c>
      <c r="F15" s="106">
        <v>0</v>
      </c>
      <c r="G15" s="107">
        <v>0</v>
      </c>
      <c r="H15" s="108">
        <f>+IF(G15&gt;0,F15/G15/6,0)</f>
        <v>0</v>
      </c>
      <c r="I15" s="106">
        <v>84564</v>
      </c>
      <c r="J15" s="107">
        <v>1.6</v>
      </c>
      <c r="K15" s="108">
        <v>5872</v>
      </c>
      <c r="L15" s="106">
        <v>0</v>
      </c>
      <c r="M15" s="107">
        <v>0</v>
      </c>
      <c r="N15" s="108">
        <f>+IF(M15&gt;0,L15/M15/6,0)</f>
        <v>0</v>
      </c>
      <c r="O15" s="106">
        <v>46190</v>
      </c>
      <c r="P15" s="107">
        <v>0.78</v>
      </c>
      <c r="Q15" s="108">
        <v>6580</v>
      </c>
      <c r="R15" s="106">
        <v>508057</v>
      </c>
      <c r="S15" s="107">
        <v>5.38</v>
      </c>
      <c r="T15" s="108">
        <v>10493</v>
      </c>
    </row>
    <row r="16" spans="2:20" ht="24.75" customHeight="1">
      <c r="B16" s="10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10"/>
    </row>
    <row r="17" spans="2:20" s="96" customFormat="1" ht="24.75" customHeight="1">
      <c r="B17" s="111" t="s">
        <v>11</v>
      </c>
      <c r="C17" s="112">
        <v>1393140</v>
      </c>
      <c r="D17" s="714"/>
      <c r="E17" s="715"/>
      <c r="F17" s="112">
        <v>1580975</v>
      </c>
      <c r="G17" s="714"/>
      <c r="H17" s="715"/>
      <c r="I17" s="112">
        <v>165060</v>
      </c>
      <c r="J17" s="714"/>
      <c r="K17" s="715"/>
      <c r="L17" s="112">
        <v>1199876</v>
      </c>
      <c r="M17" s="714"/>
      <c r="N17" s="715"/>
      <c r="O17" s="112">
        <v>930849</v>
      </c>
      <c r="P17" s="714"/>
      <c r="Q17" s="715"/>
      <c r="R17" s="112">
        <v>5269900</v>
      </c>
      <c r="S17" s="714"/>
      <c r="T17" s="715"/>
    </row>
    <row r="18" spans="2:20" s="96" customFormat="1" ht="24.75" customHeight="1">
      <c r="B18" s="113" t="s">
        <v>33</v>
      </c>
      <c r="C18" s="114">
        <v>20105500</v>
      </c>
      <c r="D18" s="716"/>
      <c r="E18" s="694"/>
      <c r="F18" s="114">
        <v>8478062</v>
      </c>
      <c r="G18" s="716"/>
      <c r="H18" s="694"/>
      <c r="I18" s="114">
        <v>13233918</v>
      </c>
      <c r="J18" s="716"/>
      <c r="K18" s="694"/>
      <c r="L18" s="114">
        <v>12037674</v>
      </c>
      <c r="M18" s="716"/>
      <c r="N18" s="694"/>
      <c r="O18" s="114">
        <v>12237373</v>
      </c>
      <c r="P18" s="716"/>
      <c r="Q18" s="694"/>
      <c r="R18" s="114">
        <v>66092527</v>
      </c>
      <c r="S18" s="716"/>
      <c r="T18" s="694"/>
    </row>
    <row r="19" spans="2:20" s="96" customFormat="1" ht="24.75" customHeight="1">
      <c r="B19" s="115" t="s">
        <v>12</v>
      </c>
      <c r="C19" s="116">
        <v>7511521</v>
      </c>
      <c r="D19" s="716"/>
      <c r="E19" s="694"/>
      <c r="F19" s="116">
        <v>3161815</v>
      </c>
      <c r="G19" s="716"/>
      <c r="H19" s="694"/>
      <c r="I19" s="116">
        <v>4950937</v>
      </c>
      <c r="J19" s="716"/>
      <c r="K19" s="694"/>
      <c r="L19" s="116">
        <v>4459445</v>
      </c>
      <c r="M19" s="716"/>
      <c r="N19" s="694"/>
      <c r="O19" s="116">
        <v>4493942</v>
      </c>
      <c r="P19" s="716"/>
      <c r="Q19" s="694"/>
      <c r="R19" s="116">
        <v>24577660</v>
      </c>
      <c r="S19" s="716"/>
      <c r="T19" s="694"/>
    </row>
    <row r="20" spans="2:20" s="96" customFormat="1" ht="24.75" customHeight="1" thickBot="1">
      <c r="B20" s="117" t="s">
        <v>34</v>
      </c>
      <c r="C20" s="118">
        <f>SUM(C18:C19)</f>
        <v>27617021</v>
      </c>
      <c r="D20" s="692"/>
      <c r="E20" s="693"/>
      <c r="F20" s="118">
        <f>SUM(F18:F19)</f>
        <v>11639877</v>
      </c>
      <c r="G20" s="692"/>
      <c r="H20" s="693"/>
      <c r="I20" s="118">
        <f>SUM(I18:I19)</f>
        <v>18184855</v>
      </c>
      <c r="J20" s="692"/>
      <c r="K20" s="693"/>
      <c r="L20" s="118">
        <f>SUM(L18:L19)</f>
        <v>16497119</v>
      </c>
      <c r="M20" s="692"/>
      <c r="N20" s="693"/>
      <c r="O20" s="118">
        <f>SUM(O18:O19)</f>
        <v>16731315</v>
      </c>
      <c r="P20" s="692"/>
      <c r="Q20" s="693"/>
      <c r="R20" s="118">
        <f>SUM(R18:R19)</f>
        <v>90670187</v>
      </c>
      <c r="S20" s="692"/>
      <c r="T20" s="693"/>
    </row>
    <row r="21" spans="2:20" ht="22.5" customHeight="1" thickBot="1">
      <c r="B21" s="10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10"/>
    </row>
    <row r="22" spans="2:20" s="204" customFormat="1" ht="50.25" customHeight="1" thickBot="1">
      <c r="B22" s="203" t="s">
        <v>52</v>
      </c>
      <c r="C22" s="344">
        <v>0</v>
      </c>
      <c r="D22" s="205"/>
      <c r="E22" s="205"/>
      <c r="F22" s="344">
        <v>0</v>
      </c>
      <c r="G22" s="205"/>
      <c r="H22" s="205"/>
      <c r="I22" s="344">
        <v>11607</v>
      </c>
      <c r="J22" s="205"/>
      <c r="K22" s="205"/>
      <c r="L22" s="344">
        <v>373533</v>
      </c>
      <c r="M22" s="205"/>
      <c r="N22" s="205"/>
      <c r="O22" s="344">
        <v>175852</v>
      </c>
      <c r="P22" s="205"/>
      <c r="Q22" s="205"/>
      <c r="R22" s="344">
        <f>SUM(C22:P22)</f>
        <v>560992</v>
      </c>
      <c r="S22" s="205"/>
      <c r="T22" s="205"/>
    </row>
    <row r="23" spans="2:21" ht="18" customHeight="1" thickBot="1">
      <c r="B23" s="11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"/>
      <c r="P23" s="1"/>
      <c r="Q23" s="1"/>
      <c r="R23" s="1"/>
      <c r="S23" s="1"/>
      <c r="T23" s="110"/>
      <c r="U23" s="10"/>
    </row>
    <row r="24" spans="2:20" s="96" customFormat="1" ht="57.75" customHeight="1" thickBot="1">
      <c r="B24" s="120" t="s">
        <v>45</v>
      </c>
      <c r="C24" s="122">
        <f>+C8/R8*100</f>
        <v>30.765458387714823</v>
      </c>
      <c r="D24" s="123">
        <f>+D8/$S$8*100</f>
        <v>30.655576228521397</v>
      </c>
      <c r="E24" s="124"/>
      <c r="F24" s="122">
        <f>+F8/R8*100</f>
        <v>11.33967298058336</v>
      </c>
      <c r="G24" s="123">
        <f>+G8/$S$8*100</f>
        <v>12.425668527233592</v>
      </c>
      <c r="H24" s="124"/>
      <c r="I24" s="122">
        <f>+I8/$R$8*100</f>
        <v>21.486835811942157</v>
      </c>
      <c r="J24" s="123">
        <f>+J8/$S$8*100</f>
        <v>20.19627156980774</v>
      </c>
      <c r="K24" s="124"/>
      <c r="L24" s="122">
        <f>+L8/$R$8*100</f>
        <v>17.81869434873308</v>
      </c>
      <c r="M24" s="123">
        <f>+M8/$S$8*100</f>
        <v>18.029258326949034</v>
      </c>
      <c r="N24" s="124"/>
      <c r="O24" s="122">
        <f>+O8/$R$8*100</f>
        <v>18.589338471026583</v>
      </c>
      <c r="P24" s="123">
        <f>+P8/$S$8*100</f>
        <v>18.693225347488234</v>
      </c>
      <c r="Q24" s="124"/>
      <c r="R24" s="122">
        <f>+R8/$R$8*100</f>
        <v>100</v>
      </c>
      <c r="S24" s="123">
        <f>+S8/$S$8*100</f>
        <v>100</v>
      </c>
      <c r="T24" s="124"/>
    </row>
    <row r="25" spans="2:20" s="96" customFormat="1" ht="57.75" customHeight="1" thickBot="1">
      <c r="B25" s="120" t="s">
        <v>46</v>
      </c>
      <c r="C25" s="122">
        <f>+C18/$R$18*100</f>
        <v>30.42023192727977</v>
      </c>
      <c r="D25" s="723"/>
      <c r="E25" s="724"/>
      <c r="F25" s="122">
        <f>+F18/$R$18*100</f>
        <v>12.827565210209016</v>
      </c>
      <c r="G25" s="723"/>
      <c r="H25" s="724"/>
      <c r="I25" s="122">
        <f>+I18/$R$18*100</f>
        <v>20.023319731745165</v>
      </c>
      <c r="J25" s="723"/>
      <c r="K25" s="724"/>
      <c r="L25" s="122">
        <f>+L18/$R$18*100</f>
        <v>18.213366240331528</v>
      </c>
      <c r="M25" s="723"/>
      <c r="N25" s="724"/>
      <c r="O25" s="122">
        <f>+O18/$R$18*100</f>
        <v>18.515516890434526</v>
      </c>
      <c r="P25" s="723"/>
      <c r="Q25" s="724"/>
      <c r="R25" s="122">
        <f>+R18/$R$18*100</f>
        <v>100</v>
      </c>
      <c r="S25" s="723"/>
      <c r="T25" s="724"/>
    </row>
    <row r="26" spans="2:19" ht="18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/>
      <c r="P26" s="1"/>
      <c r="Q26" s="1"/>
      <c r="R26" s="1"/>
      <c r="S26" s="1"/>
    </row>
    <row r="27" spans="2:19" ht="18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"/>
      <c r="P27" s="1"/>
      <c r="Q27" s="1"/>
      <c r="R27" s="1"/>
      <c r="S27" s="1"/>
    </row>
    <row r="28" spans="2:19" ht="18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/>
      <c r="P28" s="1"/>
      <c r="Q28" s="1"/>
      <c r="R28" s="1"/>
      <c r="S28" s="1"/>
    </row>
    <row r="29" spans="2:19" ht="18" customHeight="1"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  <c r="P29" s="1"/>
      <c r="Q29" s="1"/>
      <c r="R29" s="1"/>
      <c r="S29" s="1"/>
    </row>
    <row r="30" spans="2:19" ht="18" customHeight="1">
      <c r="B30" s="121" t="s">
        <v>44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/>
      <c r="P30" s="1"/>
      <c r="Q30" s="1"/>
      <c r="R30" s="1"/>
      <c r="S30" s="1"/>
    </row>
    <row r="31" spans="2:19" ht="18" customHeight="1">
      <c r="B31" s="121" t="s">
        <v>393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"/>
      <c r="P31" s="1"/>
      <c r="Q31" s="1"/>
      <c r="R31" s="1"/>
      <c r="S31" s="1"/>
    </row>
    <row r="32" spans="2:19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/>
      <c r="P32" s="1"/>
      <c r="Q32" s="1"/>
      <c r="R32" s="1"/>
      <c r="S32" s="1"/>
    </row>
    <row r="33" spans="2:19" s="4" customFormat="1" ht="12.75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2:19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2:19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2:19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2:19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2:19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2:19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2:19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2:19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2:19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2:19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2:19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2:19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2:19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2:19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2:19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2:19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2:19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2:19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2:19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2:19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2:19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2:19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2:19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2:19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2:19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2:19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2:19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2:19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2:19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2:19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2:19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2:19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2:19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2:19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2:19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2:19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2:19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2:19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2:19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2:19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2:19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2:19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2:19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2:19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2:19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2:19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2:19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2:19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2:19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2:19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2:19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2:19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2:19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2:19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2:19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2:19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2:19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2:19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2:19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2:19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2:19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2:19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2:19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2:19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2:19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2:19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2:19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2:19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2:19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2:19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2:19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2:19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2:19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2:19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2:19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2:19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2:19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2:19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2:19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2:19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2:19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2:19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2:19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2:19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2:19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2:19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2:19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2:19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2:19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2:19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2:19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2:19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2:19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2:19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2:19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2:19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2:19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2:19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2:19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2:19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2:19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2:19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2:19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2:19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2:19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2:19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2:19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2:19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2:19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2:19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2:19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2:19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2:19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2:19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2:19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2:19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2:19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2:19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2:19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2:19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2:19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2:19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2:19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2:19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2:19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2:19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2:19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2:19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2:19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2:19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2:19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2:19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2:19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2:19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2:19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2:19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2:19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2:19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2:19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2:19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2:19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2:19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2:19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2:19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2:19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2:19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2:19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2:19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2:19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2:19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2:19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2:19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2:19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2:19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2:19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2:19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2:19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2:19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2:19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2:19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2:19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2:19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2:19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2:19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2:19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2:19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2:19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2:19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2:19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2:19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2:19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2:19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2:19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2:19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2:19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2:19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2:19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2:19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2:19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2:19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2:19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2:19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2:19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2:19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2:19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2:19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2:19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2:19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2:19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2:19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2:19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2:19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2:19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2:19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2:19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2:19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2:19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2:19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2:19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2:19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2:19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2:19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2:19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2:19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2:19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2:19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2:19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2:19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2:19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2:19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2:19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2:19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2:19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2:19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2:19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2:19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2:19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2:19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2:19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2:19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2:19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2:19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2:19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2:19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2:19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2:19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2:19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2:19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2:19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2:19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2:19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2:19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2:19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2:19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2:19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2:19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2:19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2:19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2:19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2:19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2:19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2:19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2:19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2:19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2:19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2:19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2:19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2:19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2:19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2:19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2:19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2:19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2:19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2:19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2:19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2:19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2:19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2:19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2:19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2:19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2:19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2:19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2:19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2:19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2:19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2:19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2:19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2:19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2:19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2:19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2:19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2:19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2:19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2:19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2:19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2:19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2:19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2:19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2:19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2:19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2:19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2:19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2:19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2:19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2:19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2:19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2:19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2:19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2:19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2:19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2:19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2:19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2:19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2:19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2:19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2:19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2:19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2:19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2:19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2:19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2:19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2:19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2:19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2:19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2:19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2:19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2:19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2:19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2:19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2:19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2:19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2:19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2:19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2:19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2:19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2:19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2:19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2:19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2:19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2:19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2:19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2:19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2:19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2:19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2:19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2:19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2:19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2:19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2:19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2:19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2:19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2:19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2:19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2:19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2:19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2:19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2:19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2:19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2:19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2:19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2:19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2:19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2:19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2:19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2:19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2:19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2:19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2:19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2:19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2:19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2:19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2:19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2:19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2:19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2:19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2:19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2:19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2:19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2:19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2:19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2:19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2:19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2:19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2:19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2:19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2:19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2:19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2:19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2:19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2:19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2:19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2:19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2:19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2:19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2:19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2:19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2:19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2:19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2:19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2:19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2:19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2:19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2:19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2:19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2:19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2:19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2:19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2:19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2:19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2:19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2:19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2:19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2:19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2:19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2:19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2:19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2:19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2:19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2:19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2:19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2:19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2:19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2:19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2:19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2:19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2:19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2:19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2:19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2:19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2:19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2:19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2:19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2:19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2:19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2:19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2:19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2:19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2:19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2:19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2:19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2:19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2:19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2:19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2:19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2:19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2:19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2:19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2:19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2:19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2:19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2:19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2:19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2:19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2:19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2:19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2:19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2:19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2:19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2:19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2:19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2:19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2:19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2:19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2:19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2:19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2:19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2:19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2:19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2:19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2:19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2:19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2:19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2:19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2:19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2:19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2:19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2:19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2:19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2:19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2:19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2:19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2:19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2:19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2:19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2:19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2:19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2:19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2:19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2:19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2:19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2:19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2:19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2:19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2:19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2:19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2:19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2:19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2:19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2:19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2:19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2:19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2:19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2:19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</sheetData>
  <mergeCells count="20">
    <mergeCell ref="P25:Q25"/>
    <mergeCell ref="S25:T25"/>
    <mergeCell ref="D25:E25"/>
    <mergeCell ref="G25:H25"/>
    <mergeCell ref="J25:K25"/>
    <mergeCell ref="M25:N25"/>
    <mergeCell ref="B2:R2"/>
    <mergeCell ref="C6:E6"/>
    <mergeCell ref="F6:H6"/>
    <mergeCell ref="I6:K6"/>
    <mergeCell ref="B6:B7"/>
    <mergeCell ref="L6:N6"/>
    <mergeCell ref="O6:Q6"/>
    <mergeCell ref="R6:T6"/>
    <mergeCell ref="P17:Q20"/>
    <mergeCell ref="S17:T20"/>
    <mergeCell ref="D17:E20"/>
    <mergeCell ref="G17:H20"/>
    <mergeCell ref="J17:K20"/>
    <mergeCell ref="M17:N20"/>
  </mergeCells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360" verticalDpi="36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5"/>
  <sheetViews>
    <sheetView zoomScale="75" zoomScaleNormal="75" workbookViewId="0" topLeftCell="A3">
      <selection activeCell="B6" sqref="B6:C6"/>
    </sheetView>
  </sheetViews>
  <sheetFormatPr defaultColWidth="9.00390625" defaultRowHeight="12.75"/>
  <cols>
    <col min="1" max="1" width="35.375" style="0" customWidth="1"/>
    <col min="2" max="11" width="14.75390625" style="0" customWidth="1"/>
    <col min="12" max="12" width="17.75390625" style="0" customWidth="1"/>
    <col min="13" max="13" width="13.875" style="0" customWidth="1"/>
  </cols>
  <sheetData>
    <row r="1" ht="3" customHeight="1"/>
    <row r="2" spans="1:12" ht="30.75" customHeight="1">
      <c r="A2" s="725" t="s">
        <v>6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</row>
    <row r="3" ht="8.25" customHeight="1"/>
    <row r="4" spans="1:12" s="1" customFormat="1" ht="19.5" customHeight="1">
      <c r="A4" s="709" t="s">
        <v>391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</row>
    <row r="5" spans="1:12" s="1" customFormat="1" ht="13.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9" t="s">
        <v>27</v>
      </c>
    </row>
    <row r="6" spans="1:13" s="125" customFormat="1" ht="19.5" customHeight="1">
      <c r="A6" s="734" t="s">
        <v>22</v>
      </c>
      <c r="B6" s="730" t="s">
        <v>2</v>
      </c>
      <c r="C6" s="731"/>
      <c r="D6" s="730" t="s">
        <v>3</v>
      </c>
      <c r="E6" s="731"/>
      <c r="F6" s="730" t="s">
        <v>25</v>
      </c>
      <c r="G6" s="731"/>
      <c r="H6" s="730" t="s">
        <v>4</v>
      </c>
      <c r="I6" s="731"/>
      <c r="J6" s="730" t="s">
        <v>24</v>
      </c>
      <c r="K6" s="731"/>
      <c r="L6" s="730" t="s">
        <v>5</v>
      </c>
      <c r="M6" s="731"/>
    </row>
    <row r="7" spans="1:13" s="128" customFormat="1" ht="31.5" customHeight="1">
      <c r="A7" s="735"/>
      <c r="B7" s="126" t="s">
        <v>23</v>
      </c>
      <c r="C7" s="127" t="s">
        <v>47</v>
      </c>
      <c r="D7" s="126" t="s">
        <v>23</v>
      </c>
      <c r="E7" s="127" t="s">
        <v>47</v>
      </c>
      <c r="F7" s="126" t="s">
        <v>23</v>
      </c>
      <c r="G7" s="127" t="s">
        <v>47</v>
      </c>
      <c r="H7" s="126" t="s">
        <v>23</v>
      </c>
      <c r="I7" s="127" t="s">
        <v>47</v>
      </c>
      <c r="J7" s="126" t="s">
        <v>23</v>
      </c>
      <c r="K7" s="127" t="s">
        <v>47</v>
      </c>
      <c r="L7" s="126" t="s">
        <v>23</v>
      </c>
      <c r="M7" s="127" t="s">
        <v>47</v>
      </c>
    </row>
    <row r="8" spans="1:13" s="130" customFormat="1" ht="23.25" customHeight="1">
      <c r="A8" s="129" t="s">
        <v>48</v>
      </c>
      <c r="B8" s="732">
        <v>84.03</v>
      </c>
      <c r="C8" s="733"/>
      <c r="D8" s="732">
        <v>34.06</v>
      </c>
      <c r="E8" s="733"/>
      <c r="F8" s="732">
        <v>55.36</v>
      </c>
      <c r="G8" s="733"/>
      <c r="H8" s="732">
        <v>49.42</v>
      </c>
      <c r="I8" s="733"/>
      <c r="J8" s="732">
        <v>51.24</v>
      </c>
      <c r="K8" s="733"/>
      <c r="L8" s="736">
        <f>SUM(B8:K8)</f>
        <v>274.11</v>
      </c>
      <c r="M8" s="733"/>
    </row>
    <row r="9" spans="1:13" s="96" customFormat="1" ht="24.75" customHeight="1">
      <c r="A9" s="131" t="s">
        <v>23</v>
      </c>
      <c r="B9" s="132">
        <v>18712360</v>
      </c>
      <c r="C9" s="133">
        <f>+IF($B$8&gt;0,B9/$B$8/9,0)</f>
        <v>24742.962169595514</v>
      </c>
      <c r="D9" s="132">
        <v>6897087</v>
      </c>
      <c r="E9" s="133">
        <f>+IF($D$8&gt;0,D9/$D$8/9,0)</f>
        <v>22499.79448032883</v>
      </c>
      <c r="F9" s="132">
        <v>13068858</v>
      </c>
      <c r="G9" s="133">
        <f>+IF($F$8&gt;0,F9/$F$8/9,0)</f>
        <v>26230.045761078996</v>
      </c>
      <c r="H9" s="132">
        <v>10837798</v>
      </c>
      <c r="I9" s="133">
        <f>+IF($H$8&gt;0,H9/$H$8/9,0)</f>
        <v>24366.648680246413</v>
      </c>
      <c r="J9" s="132">
        <v>11306524</v>
      </c>
      <c r="K9" s="133">
        <f>+IF($J$8&gt;0,J9/$J$8/9,0)</f>
        <v>24517.57307658947</v>
      </c>
      <c r="L9" s="573">
        <v>60822627</v>
      </c>
      <c r="M9" s="134">
        <f>+IF($L$8&gt;0,L9/$L$8/9,0)</f>
        <v>24654.5900064451</v>
      </c>
    </row>
    <row r="10" spans="1:13" s="96" customFormat="1" ht="10.5" customHeight="1">
      <c r="A10" s="726"/>
      <c r="B10" s="727"/>
      <c r="C10" s="727"/>
      <c r="D10" s="728"/>
      <c r="E10" s="728"/>
      <c r="F10" s="728"/>
      <c r="G10" s="728"/>
      <c r="H10" s="728"/>
      <c r="I10" s="728"/>
      <c r="J10" s="729"/>
      <c r="K10" s="729"/>
      <c r="L10" s="728"/>
      <c r="M10" s="135"/>
    </row>
    <row r="11" spans="1:13" s="96" customFormat="1" ht="19.5" customHeight="1">
      <c r="A11" s="136" t="s">
        <v>13</v>
      </c>
      <c r="B11" s="137">
        <v>9346766</v>
      </c>
      <c r="C11" s="133">
        <f aca="true" t="shared" si="0" ref="C11:C21">+IF($B$8&gt;0,B11/$B$8/9,0)</f>
        <v>12359.03314953654</v>
      </c>
      <c r="D11" s="138">
        <v>3939126</v>
      </c>
      <c r="E11" s="133">
        <f aca="true" t="shared" si="1" ref="E11:E21">+IF($D$8&gt;0,D11/$D$8/9,0)</f>
        <v>12850.283812879232</v>
      </c>
      <c r="F11" s="138">
        <v>6727243</v>
      </c>
      <c r="G11" s="133">
        <f aca="true" t="shared" si="2" ref="G11:G21">+IF($F$8&gt;0,F11/$F$8/9,0)</f>
        <v>13502.013086062942</v>
      </c>
      <c r="H11" s="139">
        <v>5320851</v>
      </c>
      <c r="I11" s="133">
        <f aca="true" t="shared" si="3" ref="I11:I21">+IF($H$8&gt;0,H11/$H$8/9,0)</f>
        <v>11962.882773506002</v>
      </c>
      <c r="J11" s="140">
        <v>5654157</v>
      </c>
      <c r="K11" s="134">
        <f aca="true" t="shared" si="4" ref="K11:K21">+IF($J$8&gt;0,J11/$J$8/9,0)</f>
        <v>12260.727296383033</v>
      </c>
      <c r="L11" s="140">
        <v>30988143</v>
      </c>
      <c r="M11" s="134">
        <f aca="true" t="shared" si="5" ref="M11:M21">+IF($L$8&gt;0,L11/$L$8/9,0)</f>
        <v>12561.114151253147</v>
      </c>
    </row>
    <row r="12" spans="1:13" s="96" customFormat="1" ht="19.5" customHeight="1">
      <c r="A12" s="136" t="s">
        <v>14</v>
      </c>
      <c r="B12" s="137">
        <v>347553</v>
      </c>
      <c r="C12" s="133">
        <f t="shared" si="0"/>
        <v>459.56206116863024</v>
      </c>
      <c r="D12" s="138">
        <v>48811</v>
      </c>
      <c r="E12" s="133">
        <f t="shared" si="1"/>
        <v>159.23207411757028</v>
      </c>
      <c r="F12" s="138">
        <v>56920</v>
      </c>
      <c r="G12" s="133">
        <f t="shared" si="2"/>
        <v>114.24213230571611</v>
      </c>
      <c r="H12" s="139">
        <v>57560</v>
      </c>
      <c r="I12" s="133">
        <f t="shared" si="3"/>
        <v>129.41229371824272</v>
      </c>
      <c r="J12" s="140">
        <v>54869</v>
      </c>
      <c r="K12" s="141">
        <f t="shared" si="4"/>
        <v>118.98039725908578</v>
      </c>
      <c r="L12" s="140">
        <v>565713</v>
      </c>
      <c r="M12" s="141">
        <f t="shared" si="5"/>
        <v>229.3130495056729</v>
      </c>
    </row>
    <row r="13" spans="1:13" s="96" customFormat="1" ht="19.5" customHeight="1">
      <c r="A13" s="136" t="s">
        <v>21</v>
      </c>
      <c r="B13" s="137">
        <v>798986</v>
      </c>
      <c r="C13" s="133">
        <f t="shared" si="0"/>
        <v>1056.4824731907916</v>
      </c>
      <c r="D13" s="138">
        <v>465192</v>
      </c>
      <c r="E13" s="133">
        <f t="shared" si="1"/>
        <v>1517.557251908397</v>
      </c>
      <c r="F13" s="138">
        <v>763071</v>
      </c>
      <c r="G13" s="133">
        <f t="shared" si="2"/>
        <v>1531.5329961464354</v>
      </c>
      <c r="H13" s="139">
        <v>708607</v>
      </c>
      <c r="I13" s="133">
        <f t="shared" si="3"/>
        <v>1593.1629120014388</v>
      </c>
      <c r="J13" s="140">
        <v>699867</v>
      </c>
      <c r="K13" s="141">
        <f t="shared" si="4"/>
        <v>1517.622950819672</v>
      </c>
      <c r="L13" s="140">
        <v>3435723</v>
      </c>
      <c r="M13" s="141">
        <f t="shared" si="5"/>
        <v>1392.6781219218562</v>
      </c>
    </row>
    <row r="14" spans="1:13" s="96" customFormat="1" ht="19.5" customHeight="1">
      <c r="A14" s="136" t="s">
        <v>15</v>
      </c>
      <c r="B14" s="137">
        <v>1282764</v>
      </c>
      <c r="C14" s="133">
        <f t="shared" si="0"/>
        <v>1696.1720020627554</v>
      </c>
      <c r="D14" s="138">
        <v>266590</v>
      </c>
      <c r="E14" s="133">
        <f t="shared" si="1"/>
        <v>869.674430743133</v>
      </c>
      <c r="F14" s="138">
        <v>468295</v>
      </c>
      <c r="G14" s="133">
        <f t="shared" si="2"/>
        <v>939.8984425176623</v>
      </c>
      <c r="H14" s="139">
        <v>609923</v>
      </c>
      <c r="I14" s="133">
        <f t="shared" si="3"/>
        <v>1371.2914249741445</v>
      </c>
      <c r="J14" s="140">
        <v>1242814</v>
      </c>
      <c r="K14" s="141">
        <f t="shared" si="4"/>
        <v>2694.973544973545</v>
      </c>
      <c r="L14" s="140">
        <v>3870386</v>
      </c>
      <c r="M14" s="141">
        <f t="shared" si="5"/>
        <v>1568.869756261679</v>
      </c>
    </row>
    <row r="15" spans="1:13" s="96" customFormat="1" ht="19.5" customHeight="1">
      <c r="A15" s="136" t="s">
        <v>16</v>
      </c>
      <c r="B15" s="137">
        <v>118810</v>
      </c>
      <c r="C15" s="133">
        <f t="shared" si="0"/>
        <v>157.09997752125565</v>
      </c>
      <c r="D15" s="138">
        <v>107265</v>
      </c>
      <c r="E15" s="133">
        <f t="shared" si="1"/>
        <v>349.9217067919358</v>
      </c>
      <c r="F15" s="138">
        <v>47385</v>
      </c>
      <c r="G15" s="133">
        <f t="shared" si="2"/>
        <v>95.10476878612718</v>
      </c>
      <c r="H15" s="139">
        <v>837</v>
      </c>
      <c r="I15" s="133">
        <f t="shared" si="3"/>
        <v>1.8818292189397003</v>
      </c>
      <c r="J15" s="140">
        <v>279728</v>
      </c>
      <c r="K15" s="141">
        <f t="shared" si="4"/>
        <v>606.5747246075115</v>
      </c>
      <c r="L15" s="140">
        <v>554025</v>
      </c>
      <c r="M15" s="141">
        <f t="shared" si="5"/>
        <v>224.5752921576496</v>
      </c>
    </row>
    <row r="16" spans="1:13" s="96" customFormat="1" ht="19.5" customHeight="1">
      <c r="A16" s="136" t="s">
        <v>18</v>
      </c>
      <c r="B16" s="137">
        <v>907332</v>
      </c>
      <c r="C16" s="133">
        <f t="shared" si="0"/>
        <v>1199.7461224165972</v>
      </c>
      <c r="D16" s="138">
        <v>371951</v>
      </c>
      <c r="E16" s="133">
        <f t="shared" si="1"/>
        <v>1213.3848763619756</v>
      </c>
      <c r="F16" s="138">
        <v>830607</v>
      </c>
      <c r="G16" s="133">
        <f t="shared" si="2"/>
        <v>1667.0821290944123</v>
      </c>
      <c r="H16" s="139">
        <v>590856</v>
      </c>
      <c r="I16" s="133">
        <f t="shared" si="3"/>
        <v>1328.4230406043437</v>
      </c>
      <c r="J16" s="140">
        <v>575487</v>
      </c>
      <c r="K16" s="141">
        <f t="shared" si="4"/>
        <v>1247.911787665886</v>
      </c>
      <c r="L16" s="140">
        <v>3276233</v>
      </c>
      <c r="M16" s="141">
        <f t="shared" si="5"/>
        <v>1328.0284881576333</v>
      </c>
    </row>
    <row r="17" spans="1:13" s="96" customFormat="1" ht="19.5" customHeight="1">
      <c r="A17" s="136" t="s">
        <v>17</v>
      </c>
      <c r="B17" s="137">
        <v>332826</v>
      </c>
      <c r="C17" s="133">
        <f t="shared" si="0"/>
        <v>440.088857154191</v>
      </c>
      <c r="D17" s="138">
        <v>141997</v>
      </c>
      <c r="E17" s="133">
        <f t="shared" si="1"/>
        <v>463.2250277288445</v>
      </c>
      <c r="F17" s="138">
        <v>288434</v>
      </c>
      <c r="G17" s="133">
        <f t="shared" si="2"/>
        <v>578.9057482337829</v>
      </c>
      <c r="H17" s="139">
        <v>273622</v>
      </c>
      <c r="I17" s="133">
        <f t="shared" si="3"/>
        <v>615.1850352983497</v>
      </c>
      <c r="J17" s="140">
        <v>221748</v>
      </c>
      <c r="K17" s="141">
        <f t="shared" si="4"/>
        <v>480.8482956023939</v>
      </c>
      <c r="L17" s="140">
        <v>1258627</v>
      </c>
      <c r="M17" s="141">
        <f t="shared" si="5"/>
        <v>510.18731328460996</v>
      </c>
    </row>
    <row r="18" spans="1:13" s="96" customFormat="1" ht="19.5" customHeight="1">
      <c r="A18" s="136" t="s">
        <v>19</v>
      </c>
      <c r="B18" s="137">
        <v>762708</v>
      </c>
      <c r="C18" s="133">
        <f t="shared" si="0"/>
        <v>1008.5128327184734</v>
      </c>
      <c r="D18" s="138">
        <v>335262</v>
      </c>
      <c r="E18" s="133">
        <f t="shared" si="1"/>
        <v>1093.6973967508318</v>
      </c>
      <c r="F18" s="138">
        <v>731072</v>
      </c>
      <c r="G18" s="133">
        <f t="shared" si="2"/>
        <v>1467.3089274245344</v>
      </c>
      <c r="H18" s="139">
        <v>551984</v>
      </c>
      <c r="I18" s="133">
        <f t="shared" si="3"/>
        <v>1241.0270245964298</v>
      </c>
      <c r="J18" s="140">
        <v>498217</v>
      </c>
      <c r="K18" s="141">
        <f t="shared" si="4"/>
        <v>1080.3560586347471</v>
      </c>
      <c r="L18" s="140">
        <v>2879243</v>
      </c>
      <c r="M18" s="141">
        <f t="shared" si="5"/>
        <v>1167.1076899379404</v>
      </c>
    </row>
    <row r="19" spans="1:13" s="96" customFormat="1" ht="19.5" customHeight="1">
      <c r="A19" s="136" t="s">
        <v>0</v>
      </c>
      <c r="B19" s="137">
        <v>1920249</v>
      </c>
      <c r="C19" s="133">
        <f t="shared" si="0"/>
        <v>2539.1050815185054</v>
      </c>
      <c r="D19" s="138">
        <v>589180</v>
      </c>
      <c r="E19" s="133">
        <f t="shared" si="1"/>
        <v>1922.033013636067</v>
      </c>
      <c r="F19" s="138">
        <v>1298749</v>
      </c>
      <c r="G19" s="133">
        <f t="shared" si="2"/>
        <v>2606.673490687219</v>
      </c>
      <c r="H19" s="139">
        <v>1382147</v>
      </c>
      <c r="I19" s="133">
        <f t="shared" si="3"/>
        <v>3107.4845991276584</v>
      </c>
      <c r="J19" s="140">
        <v>1042100</v>
      </c>
      <c r="K19" s="141">
        <f t="shared" si="4"/>
        <v>2259.736317113366</v>
      </c>
      <c r="L19" s="140">
        <v>6232425</v>
      </c>
      <c r="M19" s="141">
        <f t="shared" si="5"/>
        <v>2526.327630026875</v>
      </c>
    </row>
    <row r="20" spans="1:13" s="96" customFormat="1" ht="19.5" customHeight="1">
      <c r="A20" s="136" t="s">
        <v>20</v>
      </c>
      <c r="B20" s="137">
        <v>2854266</v>
      </c>
      <c r="C20" s="133">
        <f t="shared" si="0"/>
        <v>3774.136221190844</v>
      </c>
      <c r="D20" s="138">
        <v>609713</v>
      </c>
      <c r="E20" s="133">
        <f t="shared" si="1"/>
        <v>1989.0161153519932</v>
      </c>
      <c r="F20" s="138">
        <v>1850082</v>
      </c>
      <c r="G20" s="133">
        <f t="shared" si="2"/>
        <v>3713.2345857418113</v>
      </c>
      <c r="H20" s="139">
        <v>1338511</v>
      </c>
      <c r="I20" s="133">
        <f t="shared" si="3"/>
        <v>3009.3776698592565</v>
      </c>
      <c r="J20" s="140">
        <v>842337</v>
      </c>
      <c r="K20" s="141">
        <f t="shared" si="4"/>
        <v>1826.5612802498047</v>
      </c>
      <c r="L20" s="140">
        <v>7494909</v>
      </c>
      <c r="M20" s="141">
        <f t="shared" si="5"/>
        <v>3038.0783870222417</v>
      </c>
    </row>
    <row r="21" spans="1:13" s="96" customFormat="1" ht="19.5" customHeight="1" thickBot="1">
      <c r="A21" s="142" t="s">
        <v>1</v>
      </c>
      <c r="B21" s="143">
        <v>40100</v>
      </c>
      <c r="C21" s="133">
        <f t="shared" si="0"/>
        <v>53.02339111692914</v>
      </c>
      <c r="D21" s="144">
        <v>22000</v>
      </c>
      <c r="E21" s="133">
        <f t="shared" si="1"/>
        <v>71.7687740588504</v>
      </c>
      <c r="F21" s="144">
        <v>7000</v>
      </c>
      <c r="G21" s="133">
        <f t="shared" si="2"/>
        <v>14.049454078355813</v>
      </c>
      <c r="H21" s="145">
        <v>2900</v>
      </c>
      <c r="I21" s="133">
        <f t="shared" si="3"/>
        <v>6.520077341607086</v>
      </c>
      <c r="J21" s="146">
        <v>195200</v>
      </c>
      <c r="K21" s="147">
        <f t="shared" si="4"/>
        <v>423.28042328042324</v>
      </c>
      <c r="L21" s="146">
        <v>267200</v>
      </c>
      <c r="M21" s="147">
        <f t="shared" si="5"/>
        <v>108.31012691579616</v>
      </c>
    </row>
    <row r="22" spans="1:13" s="96" customFormat="1" ht="24.75" customHeight="1" thickBot="1">
      <c r="A22" s="148" t="s">
        <v>8</v>
      </c>
      <c r="B22" s="149">
        <v>1393140</v>
      </c>
      <c r="C22" s="149"/>
      <c r="D22" s="150">
        <v>1580975</v>
      </c>
      <c r="E22" s="150"/>
      <c r="F22" s="150">
        <v>165060</v>
      </c>
      <c r="G22" s="150"/>
      <c r="H22" s="151">
        <v>1199876</v>
      </c>
      <c r="I22" s="152"/>
      <c r="J22" s="153">
        <v>930849</v>
      </c>
      <c r="K22" s="154"/>
      <c r="L22" s="153">
        <v>5269900</v>
      </c>
      <c r="M22" s="154"/>
    </row>
    <row r="23" spans="1:13" s="96" customFormat="1" ht="24.75" customHeight="1">
      <c r="A23" s="155" t="s">
        <v>30</v>
      </c>
      <c r="B23" s="156">
        <v>20105500</v>
      </c>
      <c r="C23" s="156"/>
      <c r="D23" s="157">
        <v>8478062</v>
      </c>
      <c r="E23" s="157"/>
      <c r="F23" s="157">
        <v>13233918</v>
      </c>
      <c r="G23" s="157"/>
      <c r="H23" s="158">
        <v>12037674</v>
      </c>
      <c r="I23" s="159"/>
      <c r="J23" s="160">
        <v>12237373</v>
      </c>
      <c r="K23" s="161"/>
      <c r="L23" s="160">
        <v>66092527</v>
      </c>
      <c r="M23" s="161"/>
    </row>
    <row r="24" spans="1:13" s="96" customFormat="1" ht="24.75" customHeight="1" thickBot="1">
      <c r="A24" s="162" t="s">
        <v>31</v>
      </c>
      <c r="B24" s="163">
        <v>7511521</v>
      </c>
      <c r="C24" s="163"/>
      <c r="D24" s="164">
        <v>3161815</v>
      </c>
      <c r="E24" s="164"/>
      <c r="F24" s="164">
        <v>4950937</v>
      </c>
      <c r="G24" s="164"/>
      <c r="H24" s="165">
        <v>4459445</v>
      </c>
      <c r="I24" s="166"/>
      <c r="J24" s="167">
        <v>4493942</v>
      </c>
      <c r="K24" s="168"/>
      <c r="L24" s="167">
        <v>24577660</v>
      </c>
      <c r="M24" s="168"/>
    </row>
    <row r="25" spans="1:13" s="96" customFormat="1" ht="33.75" customHeight="1" thickBot="1">
      <c r="A25" s="48" t="s">
        <v>32</v>
      </c>
      <c r="B25" s="32">
        <f>SUM(B23:B24)</f>
        <v>27617021</v>
      </c>
      <c r="C25" s="32"/>
      <c r="D25" s="33">
        <f>SUM(D23:D24)</f>
        <v>11639877</v>
      </c>
      <c r="E25" s="33"/>
      <c r="F25" s="33">
        <f>SUM(F23:F24)</f>
        <v>18184855</v>
      </c>
      <c r="G25" s="33"/>
      <c r="H25" s="34">
        <f>SUM(H23:H24)</f>
        <v>16497119</v>
      </c>
      <c r="I25" s="54"/>
      <c r="J25" s="169">
        <f>SUM(J23:J24)</f>
        <v>16731315</v>
      </c>
      <c r="K25" s="170"/>
      <c r="L25" s="169">
        <f>SUM(L23:L24)</f>
        <v>90670187</v>
      </c>
      <c r="M25" s="170"/>
    </row>
    <row r="26" spans="1:13" s="96" customFormat="1" ht="33.75" customHeight="1" thickBot="1">
      <c r="A26" s="206" t="s">
        <v>181</v>
      </c>
      <c r="B26" s="32">
        <v>0</v>
      </c>
      <c r="C26" s="32"/>
      <c r="D26" s="33">
        <v>0</v>
      </c>
      <c r="E26" s="33"/>
      <c r="F26" s="33">
        <v>9900</v>
      </c>
      <c r="G26" s="33"/>
      <c r="H26" s="34">
        <v>684153</v>
      </c>
      <c r="I26" s="54"/>
      <c r="J26" s="169">
        <v>325943</v>
      </c>
      <c r="K26" s="170"/>
      <c r="L26" s="169">
        <f>+J26+H26+F26+D26+B26</f>
        <v>1019996</v>
      </c>
      <c r="M26" s="170"/>
    </row>
    <row r="27" spans="1:12" s="96" customFormat="1" ht="12.75" customHeight="1" thickBot="1">
      <c r="A27" s="171"/>
      <c r="B27" s="171"/>
      <c r="C27" s="171"/>
      <c r="D27" s="171"/>
      <c r="E27" s="171"/>
      <c r="F27" s="171"/>
      <c r="G27" s="171"/>
      <c r="H27" s="172"/>
      <c r="I27" s="172"/>
      <c r="J27" s="172"/>
      <c r="K27" s="172"/>
      <c r="L27" s="173" t="s">
        <v>28</v>
      </c>
    </row>
    <row r="28" spans="1:12" s="96" customFormat="1" ht="36.75" customHeight="1" thickBot="1">
      <c r="A28" s="174" t="s">
        <v>10</v>
      </c>
      <c r="B28" s="741" t="s">
        <v>2</v>
      </c>
      <c r="C28" s="742"/>
      <c r="D28" s="741" t="s">
        <v>3</v>
      </c>
      <c r="E28" s="742"/>
      <c r="F28" s="741" t="s">
        <v>25</v>
      </c>
      <c r="G28" s="742"/>
      <c r="H28" s="741" t="s">
        <v>4</v>
      </c>
      <c r="I28" s="742"/>
      <c r="J28" s="741" t="s">
        <v>24</v>
      </c>
      <c r="K28" s="742"/>
      <c r="L28" s="81" t="s">
        <v>5</v>
      </c>
    </row>
    <row r="29" spans="1:12" s="96" customFormat="1" ht="24.75" customHeight="1">
      <c r="A29" s="175" t="s">
        <v>26</v>
      </c>
      <c r="B29" s="737">
        <v>27666</v>
      </c>
      <c r="C29" s="738"/>
      <c r="D29" s="737">
        <v>10171</v>
      </c>
      <c r="E29" s="738"/>
      <c r="F29" s="737">
        <v>19432</v>
      </c>
      <c r="G29" s="738"/>
      <c r="H29" s="737">
        <v>15304</v>
      </c>
      <c r="I29" s="738"/>
      <c r="J29" s="737">
        <v>16400</v>
      </c>
      <c r="K29" s="738"/>
      <c r="L29" s="176">
        <v>88973</v>
      </c>
    </row>
    <row r="30" spans="1:12" s="96" customFormat="1" ht="24.75" customHeight="1">
      <c r="A30" s="177" t="s">
        <v>11</v>
      </c>
      <c r="B30" s="739">
        <v>2150</v>
      </c>
      <c r="C30" s="740"/>
      <c r="D30" s="739">
        <v>2100</v>
      </c>
      <c r="E30" s="740"/>
      <c r="F30" s="739">
        <v>260</v>
      </c>
      <c r="G30" s="740"/>
      <c r="H30" s="739">
        <v>1700</v>
      </c>
      <c r="I30" s="740"/>
      <c r="J30" s="739">
        <v>1130</v>
      </c>
      <c r="K30" s="740"/>
      <c r="L30" s="178">
        <v>7340</v>
      </c>
    </row>
    <row r="31" spans="1:13" s="96" customFormat="1" ht="24.75" customHeight="1">
      <c r="A31" s="177" t="s">
        <v>12</v>
      </c>
      <c r="B31" s="739">
        <v>11157</v>
      </c>
      <c r="C31" s="740"/>
      <c r="D31" s="739">
        <v>4592</v>
      </c>
      <c r="E31" s="740"/>
      <c r="F31" s="739">
        <v>7369</v>
      </c>
      <c r="G31" s="740"/>
      <c r="H31" s="739">
        <v>6362</v>
      </c>
      <c r="I31" s="740"/>
      <c r="J31" s="739">
        <v>6561</v>
      </c>
      <c r="K31" s="740"/>
      <c r="L31" s="178">
        <v>36041</v>
      </c>
      <c r="M31" s="179"/>
    </row>
    <row r="32" spans="1:13" s="96" customFormat="1" ht="24.75" customHeight="1">
      <c r="A32" s="180" t="s">
        <v>29</v>
      </c>
      <c r="B32" s="743">
        <v>40973</v>
      </c>
      <c r="C32" s="744"/>
      <c r="D32" s="743">
        <v>16863</v>
      </c>
      <c r="E32" s="744"/>
      <c r="F32" s="743">
        <v>27061</v>
      </c>
      <c r="G32" s="744"/>
      <c r="H32" s="743">
        <v>23366</v>
      </c>
      <c r="I32" s="744"/>
      <c r="J32" s="743">
        <v>24091</v>
      </c>
      <c r="K32" s="744"/>
      <c r="L32" s="181">
        <v>132354</v>
      </c>
      <c r="M32" s="182"/>
    </row>
    <row r="33" spans="1:13" s="96" customFormat="1" ht="7.5" customHeight="1" thickBot="1">
      <c r="A33" s="183"/>
      <c r="B33" s="184"/>
      <c r="C33" s="184"/>
      <c r="D33" s="184"/>
      <c r="E33" s="184"/>
      <c r="F33" s="184"/>
      <c r="G33" s="184"/>
      <c r="H33" s="185"/>
      <c r="I33" s="185"/>
      <c r="J33" s="185"/>
      <c r="K33" s="185"/>
      <c r="L33" s="186"/>
      <c r="M33" s="182"/>
    </row>
    <row r="34" spans="1:12" s="96" customFormat="1" ht="32.25" customHeight="1" thickBot="1">
      <c r="A34" s="84" t="s">
        <v>390</v>
      </c>
      <c r="B34" s="748">
        <f>B25/B32/10</f>
        <v>67.40297512996364</v>
      </c>
      <c r="C34" s="749"/>
      <c r="D34" s="748">
        <f>D25/D32/10</f>
        <v>69.02613413983276</v>
      </c>
      <c r="E34" s="749"/>
      <c r="F34" s="748">
        <f>F25/F32/10</f>
        <v>67.19949373637338</v>
      </c>
      <c r="G34" s="749"/>
      <c r="H34" s="748">
        <f>H25/H32/10</f>
        <v>70.60309423949329</v>
      </c>
      <c r="I34" s="749"/>
      <c r="J34" s="748">
        <f>J25/J32/10</f>
        <v>69.45047943215309</v>
      </c>
      <c r="K34" s="749"/>
      <c r="L34" s="87">
        <f>L25/L32/10</f>
        <v>68.5058154645874</v>
      </c>
    </row>
    <row r="35" s="96" customFormat="1" ht="10.5" customHeight="1" thickBot="1"/>
    <row r="36" spans="1:11" s="96" customFormat="1" ht="24.75" customHeight="1">
      <c r="A36" s="745" t="s">
        <v>182</v>
      </c>
      <c r="B36" s="351" t="s">
        <v>182</v>
      </c>
      <c r="C36" s="350" t="s">
        <v>180</v>
      </c>
      <c r="D36" s="351" t="s">
        <v>182</v>
      </c>
      <c r="E36" s="350" t="s">
        <v>180</v>
      </c>
      <c r="F36" s="351" t="s">
        <v>182</v>
      </c>
      <c r="G36" s="350" t="s">
        <v>180</v>
      </c>
      <c r="H36" s="351" t="s">
        <v>182</v>
      </c>
      <c r="I36" s="350" t="s">
        <v>180</v>
      </c>
      <c r="J36" s="351" t="s">
        <v>182</v>
      </c>
      <c r="K36" s="350" t="s">
        <v>180</v>
      </c>
    </row>
    <row r="37" spans="1:13" s="345" customFormat="1" ht="30.75" customHeight="1">
      <c r="A37" s="746"/>
      <c r="B37" s="348" t="s">
        <v>2</v>
      </c>
      <c r="C37" s="346" t="s">
        <v>148</v>
      </c>
      <c r="D37" s="348" t="s">
        <v>3</v>
      </c>
      <c r="E37" s="346" t="s">
        <v>164</v>
      </c>
      <c r="F37" s="348" t="s">
        <v>25</v>
      </c>
      <c r="G37" s="346" t="s">
        <v>150</v>
      </c>
      <c r="H37" s="348" t="s">
        <v>4</v>
      </c>
      <c r="I37" s="346" t="s">
        <v>157</v>
      </c>
      <c r="J37" s="348" t="s">
        <v>24</v>
      </c>
      <c r="K37" s="346" t="s">
        <v>152</v>
      </c>
      <c r="L37"/>
      <c r="M37"/>
    </row>
    <row r="38" spans="1:13" s="345" customFormat="1" ht="30.75" customHeight="1">
      <c r="A38" s="746"/>
      <c r="B38" s="348" t="s">
        <v>149</v>
      </c>
      <c r="C38" s="346" t="s">
        <v>150</v>
      </c>
      <c r="D38" s="348" t="s">
        <v>165</v>
      </c>
      <c r="E38" s="346" t="s">
        <v>154</v>
      </c>
      <c r="F38" s="348" t="s">
        <v>160</v>
      </c>
      <c r="G38" s="346" t="s">
        <v>154</v>
      </c>
      <c r="H38" s="348" t="s">
        <v>158</v>
      </c>
      <c r="I38" s="346" t="s">
        <v>150</v>
      </c>
      <c r="J38" s="348" t="s">
        <v>153</v>
      </c>
      <c r="K38" s="346" t="s">
        <v>154</v>
      </c>
      <c r="L38"/>
      <c r="M38"/>
    </row>
    <row r="39" spans="1:11" s="345" customFormat="1" ht="30.75" customHeight="1">
      <c r="A39" s="746"/>
      <c r="B39" s="348"/>
      <c r="C39" s="346"/>
      <c r="D39" s="348" t="s">
        <v>166</v>
      </c>
      <c r="E39" s="346" t="s">
        <v>154</v>
      </c>
      <c r="F39" s="348" t="s">
        <v>161</v>
      </c>
      <c r="G39" s="346" t="s">
        <v>150</v>
      </c>
      <c r="H39" s="348" t="s">
        <v>159</v>
      </c>
      <c r="I39" s="346" t="s">
        <v>150</v>
      </c>
      <c r="J39" s="348" t="s">
        <v>155</v>
      </c>
      <c r="K39" s="346" t="s">
        <v>154</v>
      </c>
    </row>
    <row r="40" spans="1:11" s="345" customFormat="1" ht="30.75" customHeight="1" thickBot="1">
      <c r="A40" s="747"/>
      <c r="B40" s="349"/>
      <c r="C40" s="347"/>
      <c r="D40" s="349"/>
      <c r="E40" s="347"/>
      <c r="F40" s="349" t="s">
        <v>162</v>
      </c>
      <c r="G40" s="347" t="s">
        <v>150</v>
      </c>
      <c r="H40" s="349"/>
      <c r="I40" s="347"/>
      <c r="J40" s="349"/>
      <c r="K40" s="347"/>
    </row>
    <row r="41" s="96" customFormat="1" ht="12.75"/>
    <row r="42" s="96" customFormat="1" ht="12.75">
      <c r="A42" s="96" t="s">
        <v>413</v>
      </c>
    </row>
    <row r="43" s="96" customFormat="1" ht="12.75">
      <c r="A43" s="96" t="s">
        <v>393</v>
      </c>
    </row>
    <row r="44" s="96" customFormat="1" ht="14.25">
      <c r="A44" s="187"/>
    </row>
    <row r="45" s="96" customFormat="1" ht="14.25">
      <c r="A45" s="187"/>
    </row>
    <row r="46" s="96" customFormat="1" ht="12.75"/>
    <row r="47" s="96" customFormat="1" ht="12.75"/>
    <row r="48" s="96" customFormat="1" ht="12.75"/>
    <row r="49" s="96" customFormat="1" ht="12.75"/>
    <row r="50" s="96" customFormat="1" ht="12.75"/>
    <row r="51" s="96" customFormat="1" ht="12.75"/>
    <row r="52" s="96" customFormat="1" ht="12.75"/>
    <row r="53" s="96" customFormat="1" ht="12.75"/>
    <row r="54" s="96" customFormat="1" ht="12.75"/>
    <row r="55" s="96" customFormat="1" ht="12.75"/>
    <row r="56" s="96" customFormat="1" ht="12.75"/>
    <row r="57" s="96" customFormat="1" ht="12.75"/>
    <row r="58" s="96" customFormat="1" ht="12.75"/>
    <row r="59" s="96" customFormat="1" ht="12.75"/>
    <row r="60" s="96" customFormat="1" ht="12.75"/>
  </sheetData>
  <mergeCells count="47">
    <mergeCell ref="A36:A40"/>
    <mergeCell ref="J32:K32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H31:I31"/>
    <mergeCell ref="J29:K29"/>
    <mergeCell ref="J30:K30"/>
    <mergeCell ref="J31:K31"/>
    <mergeCell ref="D31:E31"/>
    <mergeCell ref="F29:G29"/>
    <mergeCell ref="F30:G30"/>
    <mergeCell ref="F31:G31"/>
    <mergeCell ref="B28:C28"/>
    <mergeCell ref="B29:C29"/>
    <mergeCell ref="B30:C30"/>
    <mergeCell ref="B31:C31"/>
    <mergeCell ref="L6:M6"/>
    <mergeCell ref="L8:M8"/>
    <mergeCell ref="D29:E29"/>
    <mergeCell ref="D30:E30"/>
    <mergeCell ref="H29:I29"/>
    <mergeCell ref="H30:I30"/>
    <mergeCell ref="D28:E28"/>
    <mergeCell ref="F28:G28"/>
    <mergeCell ref="H28:I28"/>
    <mergeCell ref="J28:K28"/>
    <mergeCell ref="H6:I6"/>
    <mergeCell ref="H8:I8"/>
    <mergeCell ref="J6:K6"/>
    <mergeCell ref="J8:K8"/>
    <mergeCell ref="A4:L4"/>
    <mergeCell ref="A2:L2"/>
    <mergeCell ref="A10:L10"/>
    <mergeCell ref="B6:C6"/>
    <mergeCell ref="B8:C8"/>
    <mergeCell ref="A6:A7"/>
    <mergeCell ref="D6:E6"/>
    <mergeCell ref="D8:E8"/>
    <mergeCell ref="F6:G6"/>
    <mergeCell ref="F8:G8"/>
  </mergeCells>
  <printOptions horizontalCentered="1"/>
  <pageMargins left="0.3937007874015748" right="0.3937007874015748" top="0.23" bottom="0.2755905511811024" header="0.18" footer="0.1968503937007874"/>
  <pageSetup fitToHeight="0" horizontalDpi="360" verticalDpi="36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zoomScale="75" zoomScaleNormal="75" workbookViewId="0" topLeftCell="A5">
      <selection activeCell="C6" sqref="C6"/>
    </sheetView>
  </sheetViews>
  <sheetFormatPr defaultColWidth="9.00390625" defaultRowHeight="12.75"/>
  <cols>
    <col min="1" max="1" width="31.25390625" style="0" customWidth="1"/>
    <col min="2" max="11" width="14.75390625" style="0" customWidth="1"/>
    <col min="12" max="12" width="17.75390625" style="0" customWidth="1"/>
    <col min="13" max="13" width="13.875" style="0" customWidth="1"/>
  </cols>
  <sheetData>
    <row r="2" spans="1:12" ht="51.75" customHeight="1">
      <c r="A2" s="751" t="s">
        <v>6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</row>
    <row r="3" ht="30.75" customHeight="1"/>
    <row r="4" spans="1:12" s="1" customFormat="1" ht="19.5" customHeight="1">
      <c r="A4" s="750" t="s">
        <v>392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</row>
    <row r="5" spans="1:12" s="1" customFormat="1" ht="19.5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s="1" customFormat="1" ht="19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9" t="s">
        <v>27</v>
      </c>
    </row>
    <row r="7" spans="1:13" s="125" customFormat="1" ht="31.5" customHeight="1">
      <c r="A7" s="734" t="s">
        <v>22</v>
      </c>
      <c r="B7" s="730" t="s">
        <v>2</v>
      </c>
      <c r="C7" s="731"/>
      <c r="D7" s="730" t="s">
        <v>3</v>
      </c>
      <c r="E7" s="731"/>
      <c r="F7" s="730" t="s">
        <v>25</v>
      </c>
      <c r="G7" s="731"/>
      <c r="H7" s="730" t="s">
        <v>4</v>
      </c>
      <c r="I7" s="731"/>
      <c r="J7" s="730" t="s">
        <v>24</v>
      </c>
      <c r="K7" s="731"/>
      <c r="L7" s="757" t="s">
        <v>5</v>
      </c>
      <c r="M7" s="758"/>
    </row>
    <row r="8" spans="1:13" s="128" customFormat="1" ht="31.5" customHeight="1" thickBot="1">
      <c r="A8" s="754"/>
      <c r="B8" s="194" t="s">
        <v>23</v>
      </c>
      <c r="C8" s="195" t="s">
        <v>49</v>
      </c>
      <c r="D8" s="194" t="s">
        <v>23</v>
      </c>
      <c r="E8" s="195" t="s">
        <v>49</v>
      </c>
      <c r="F8" s="194" t="s">
        <v>23</v>
      </c>
      <c r="G8" s="195" t="s">
        <v>49</v>
      </c>
      <c r="H8" s="194" t="s">
        <v>23</v>
      </c>
      <c r="I8" s="195" t="s">
        <v>49</v>
      </c>
      <c r="J8" s="194" t="s">
        <v>23</v>
      </c>
      <c r="K8" s="195" t="s">
        <v>49</v>
      </c>
      <c r="L8" s="196" t="s">
        <v>23</v>
      </c>
      <c r="M8" s="197" t="s">
        <v>49</v>
      </c>
    </row>
    <row r="9" spans="1:13" s="130" customFormat="1" ht="40.5" customHeight="1">
      <c r="A9" s="198" t="s">
        <v>50</v>
      </c>
      <c r="B9" s="752">
        <v>6.6</v>
      </c>
      <c r="C9" s="753"/>
      <c r="D9" s="755">
        <v>2.84</v>
      </c>
      <c r="E9" s="756"/>
      <c r="F9" s="755">
        <v>13.42</v>
      </c>
      <c r="G9" s="756"/>
      <c r="H9" s="755">
        <v>9</v>
      </c>
      <c r="I9" s="756"/>
      <c r="J9" s="752">
        <v>4</v>
      </c>
      <c r="K9" s="753"/>
      <c r="L9" s="759">
        <v>35.86</v>
      </c>
      <c r="M9" s="753"/>
    </row>
    <row r="10" spans="1:13" s="96" customFormat="1" ht="24.75" customHeight="1">
      <c r="A10" s="131" t="s">
        <v>23</v>
      </c>
      <c r="B10" s="199">
        <v>3354871</v>
      </c>
      <c r="C10" s="200">
        <f>+IF($B$9&gt;0,B10/$B$9/9,0)</f>
        <v>56479.309764309764</v>
      </c>
      <c r="D10" s="199">
        <v>1369379</v>
      </c>
      <c r="E10" s="200">
        <f>+IF($D$9&gt;0,D10/$D$9/9,0)</f>
        <v>53575.07824726135</v>
      </c>
      <c r="F10" s="199">
        <v>5784110</v>
      </c>
      <c r="G10" s="200">
        <f>+IF($F$9&gt;0,F10/$F$9/9,0)</f>
        <v>47889.63404537176</v>
      </c>
      <c r="H10" s="199">
        <v>3571823</v>
      </c>
      <c r="I10" s="200">
        <f>+IF($H$9&gt;0,H10/$H$9/9,0)</f>
        <v>44096.58024691358</v>
      </c>
      <c r="J10" s="199">
        <v>2681848</v>
      </c>
      <c r="K10" s="200">
        <f>+IF($J$9&gt;0,J10/$J$9/9,0)</f>
        <v>74495.77777777778</v>
      </c>
      <c r="L10" s="201">
        <f>+B10+D10+F10+H10+J10</f>
        <v>16762031</v>
      </c>
      <c r="M10" s="202">
        <f>+IF($L$9&gt;0,L10/$L$9/9,0)</f>
        <v>51936.63940013634</v>
      </c>
    </row>
    <row r="11" spans="1:13" s="96" customFormat="1" ht="24.75" customHeight="1">
      <c r="A11" s="726"/>
      <c r="B11" s="727"/>
      <c r="C11" s="727"/>
      <c r="D11" s="728"/>
      <c r="E11" s="728"/>
      <c r="F11" s="728"/>
      <c r="G11" s="728"/>
      <c r="H11" s="728"/>
      <c r="I11" s="728"/>
      <c r="J11" s="729"/>
      <c r="K11" s="729"/>
      <c r="L11" s="728"/>
      <c r="M11" s="135"/>
    </row>
    <row r="12" spans="1:13" s="96" customFormat="1" ht="24.75" customHeight="1">
      <c r="A12" s="136" t="s">
        <v>13</v>
      </c>
      <c r="B12" s="137">
        <v>1158368</v>
      </c>
      <c r="C12" s="133">
        <f aca="true" t="shared" si="0" ref="C12:C22">+IF($B$9&gt;0,B12/$B$9/9,0)</f>
        <v>19501.144781144783</v>
      </c>
      <c r="D12" s="138">
        <v>546347</v>
      </c>
      <c r="E12" s="133">
        <f aca="true" t="shared" si="1" ref="E12:E21">+IF($D$9&gt;0,D12/$D$9/9,0)</f>
        <v>21375.078247261346</v>
      </c>
      <c r="F12" s="138">
        <v>2406054</v>
      </c>
      <c r="G12" s="133">
        <f aca="true" t="shared" si="2" ref="G12:G22">+IF($F$9&gt;0,F12/$F$9/9,0)</f>
        <v>19920.963735717833</v>
      </c>
      <c r="H12" s="139">
        <v>1464714</v>
      </c>
      <c r="I12" s="133">
        <f aca="true" t="shared" si="3" ref="I12:I22">+IF($H$9&gt;0,H12/$H$9/9,0)</f>
        <v>18082.88888888889</v>
      </c>
      <c r="J12" s="140">
        <v>756286</v>
      </c>
      <c r="K12" s="134">
        <f aca="true" t="shared" si="4" ref="K12:K22">+IF($J$9&gt;0,J12/$J$9/9,0)</f>
        <v>21007.944444444445</v>
      </c>
      <c r="L12" s="140">
        <f aca="true" t="shared" si="5" ref="L12:L22">+B12+D12+F12+H12+J12</f>
        <v>6331769</v>
      </c>
      <c r="M12" s="134">
        <f aca="true" t="shared" si="6" ref="M12:M22">+IF($L$9&gt;0,L12/$L$9/9,0)</f>
        <v>19618.79221664498</v>
      </c>
    </row>
    <row r="13" spans="1:13" s="96" customFormat="1" ht="24.75" customHeight="1">
      <c r="A13" s="136" t="s">
        <v>14</v>
      </c>
      <c r="B13" s="137">
        <v>109311</v>
      </c>
      <c r="C13" s="133">
        <f t="shared" si="0"/>
        <v>1840.2525252525254</v>
      </c>
      <c r="D13" s="138">
        <v>23942</v>
      </c>
      <c r="E13" s="133">
        <f t="shared" si="1"/>
        <v>936.6979655712051</v>
      </c>
      <c r="F13" s="138">
        <v>33690</v>
      </c>
      <c r="G13" s="133">
        <f t="shared" si="2"/>
        <v>278.9369100844511</v>
      </c>
      <c r="H13" s="139">
        <v>32880</v>
      </c>
      <c r="I13" s="133">
        <f t="shared" si="3"/>
        <v>405.9259259259259</v>
      </c>
      <c r="J13" s="140">
        <v>28551</v>
      </c>
      <c r="K13" s="141">
        <f t="shared" si="4"/>
        <v>793.0833333333334</v>
      </c>
      <c r="L13" s="140">
        <f t="shared" si="5"/>
        <v>228374</v>
      </c>
      <c r="M13" s="141">
        <f t="shared" si="6"/>
        <v>707.6098407386751</v>
      </c>
    </row>
    <row r="14" spans="1:13" s="96" customFormat="1" ht="24.75" customHeight="1">
      <c r="A14" s="136" t="s">
        <v>21</v>
      </c>
      <c r="B14" s="137">
        <v>141198</v>
      </c>
      <c r="C14" s="133">
        <f t="shared" si="0"/>
        <v>2377.070707070707</v>
      </c>
      <c r="D14" s="138">
        <v>61077</v>
      </c>
      <c r="E14" s="133">
        <f t="shared" si="1"/>
        <v>2389.5539906103286</v>
      </c>
      <c r="F14" s="138">
        <v>219121</v>
      </c>
      <c r="G14" s="133">
        <f t="shared" si="2"/>
        <v>1814.2159297897003</v>
      </c>
      <c r="H14" s="139">
        <v>191879</v>
      </c>
      <c r="I14" s="133">
        <f t="shared" si="3"/>
        <v>2368.8765432098767</v>
      </c>
      <c r="J14" s="140">
        <v>76088</v>
      </c>
      <c r="K14" s="141">
        <f t="shared" si="4"/>
        <v>2113.5555555555557</v>
      </c>
      <c r="L14" s="140">
        <f t="shared" si="5"/>
        <v>689363</v>
      </c>
      <c r="M14" s="141">
        <f t="shared" si="6"/>
        <v>2135.970130755407</v>
      </c>
    </row>
    <row r="15" spans="1:13" s="96" customFormat="1" ht="24.75" customHeight="1">
      <c r="A15" s="136" t="s">
        <v>51</v>
      </c>
      <c r="B15" s="137">
        <v>547937</v>
      </c>
      <c r="C15" s="133">
        <f t="shared" si="0"/>
        <v>9224.52861952862</v>
      </c>
      <c r="D15" s="138">
        <v>199649</v>
      </c>
      <c r="E15" s="133">
        <f t="shared" si="1"/>
        <v>7810.993740219093</v>
      </c>
      <c r="F15" s="138">
        <v>333805</v>
      </c>
      <c r="G15" s="133">
        <f t="shared" si="2"/>
        <v>2763.7439973505548</v>
      </c>
      <c r="H15" s="139">
        <v>3449</v>
      </c>
      <c r="I15" s="133">
        <f t="shared" si="3"/>
        <v>42.58024691358025</v>
      </c>
      <c r="J15" s="140">
        <v>479705</v>
      </c>
      <c r="K15" s="141">
        <f t="shared" si="4"/>
        <v>13325.138888888889</v>
      </c>
      <c r="L15" s="140">
        <v>1558545</v>
      </c>
      <c r="M15" s="141">
        <f t="shared" si="6"/>
        <v>4829.103922662205</v>
      </c>
    </row>
    <row r="16" spans="1:13" s="96" customFormat="1" ht="24.75" customHeight="1">
      <c r="A16" s="136" t="s">
        <v>16</v>
      </c>
      <c r="B16" s="137">
        <v>118810</v>
      </c>
      <c r="C16" s="133">
        <f t="shared" si="0"/>
        <v>2000.1683501683501</v>
      </c>
      <c r="D16" s="138">
        <v>107265</v>
      </c>
      <c r="E16" s="133">
        <f t="shared" si="1"/>
        <v>4196.596244131456</v>
      </c>
      <c r="F16" s="138">
        <v>47385</v>
      </c>
      <c r="G16" s="133">
        <f t="shared" si="2"/>
        <v>392.3248882265276</v>
      </c>
      <c r="H16" s="139">
        <v>837</v>
      </c>
      <c r="I16" s="133">
        <f t="shared" si="3"/>
        <v>10.333333333333334</v>
      </c>
      <c r="J16" s="140">
        <v>279728</v>
      </c>
      <c r="K16" s="141">
        <f t="shared" si="4"/>
        <v>7770.222222222223</v>
      </c>
      <c r="L16" s="140">
        <f t="shared" si="5"/>
        <v>554025</v>
      </c>
      <c r="M16" s="141">
        <f t="shared" si="6"/>
        <v>1716.6294850343932</v>
      </c>
    </row>
    <row r="17" spans="1:13" s="96" customFormat="1" ht="24.75" customHeight="1">
      <c r="A17" s="136" t="s">
        <v>18</v>
      </c>
      <c r="B17" s="137">
        <v>149240</v>
      </c>
      <c r="C17" s="133">
        <f t="shared" si="0"/>
        <v>2512.4579124579122</v>
      </c>
      <c r="D17" s="138">
        <v>29434</v>
      </c>
      <c r="E17" s="133">
        <f t="shared" si="1"/>
        <v>1151.5649452269172</v>
      </c>
      <c r="F17" s="138">
        <v>376418</v>
      </c>
      <c r="G17" s="133">
        <f t="shared" si="2"/>
        <v>3116.5590329524757</v>
      </c>
      <c r="H17" s="139">
        <v>161043</v>
      </c>
      <c r="I17" s="133">
        <f t="shared" si="3"/>
        <v>1988.1851851851852</v>
      </c>
      <c r="J17" s="140">
        <v>85383</v>
      </c>
      <c r="K17" s="141">
        <f t="shared" si="4"/>
        <v>2371.75</v>
      </c>
      <c r="L17" s="140">
        <f t="shared" si="5"/>
        <v>801518</v>
      </c>
      <c r="M17" s="141">
        <f t="shared" si="6"/>
        <v>2483.4789613930716</v>
      </c>
    </row>
    <row r="18" spans="1:13" s="96" customFormat="1" ht="24.75" customHeight="1">
      <c r="A18" s="136" t="s">
        <v>17</v>
      </c>
      <c r="B18" s="137">
        <v>64009</v>
      </c>
      <c r="C18" s="133">
        <f t="shared" si="0"/>
        <v>1077.5925925925926</v>
      </c>
      <c r="D18" s="138">
        <v>14517</v>
      </c>
      <c r="E18" s="133">
        <f t="shared" si="1"/>
        <v>567.9577464788732</v>
      </c>
      <c r="F18" s="138">
        <v>129796</v>
      </c>
      <c r="G18" s="133">
        <f t="shared" si="2"/>
        <v>1074.6481205497598</v>
      </c>
      <c r="H18" s="139">
        <v>117096</v>
      </c>
      <c r="I18" s="133">
        <f t="shared" si="3"/>
        <v>1445.6296296296296</v>
      </c>
      <c r="J18" s="140">
        <v>42703</v>
      </c>
      <c r="K18" s="141">
        <f t="shared" si="4"/>
        <v>1186.1944444444443</v>
      </c>
      <c r="L18" s="140">
        <f t="shared" si="5"/>
        <v>368121</v>
      </c>
      <c r="M18" s="141">
        <f t="shared" si="6"/>
        <v>1140.6116378509016</v>
      </c>
    </row>
    <row r="19" spans="1:13" s="96" customFormat="1" ht="24.75" customHeight="1">
      <c r="A19" s="136" t="s">
        <v>19</v>
      </c>
      <c r="B19" s="137">
        <v>101789</v>
      </c>
      <c r="C19" s="133">
        <f t="shared" si="0"/>
        <v>1713.6195286195286</v>
      </c>
      <c r="D19" s="138">
        <v>21723</v>
      </c>
      <c r="E19" s="133">
        <f t="shared" si="1"/>
        <v>849.8826291079813</v>
      </c>
      <c r="F19" s="138">
        <v>321909</v>
      </c>
      <c r="G19" s="133">
        <f t="shared" si="2"/>
        <v>2665.25086934923</v>
      </c>
      <c r="H19" s="139">
        <v>162421</v>
      </c>
      <c r="I19" s="133">
        <f t="shared" si="3"/>
        <v>2005.1975308641975</v>
      </c>
      <c r="J19" s="140">
        <v>51564</v>
      </c>
      <c r="K19" s="141">
        <f t="shared" si="4"/>
        <v>1432.3333333333333</v>
      </c>
      <c r="L19" s="140">
        <f t="shared" si="5"/>
        <v>659406</v>
      </c>
      <c r="M19" s="141">
        <f t="shared" si="6"/>
        <v>2043.1492842535788</v>
      </c>
    </row>
    <row r="20" spans="1:13" s="96" customFormat="1" ht="24.75" customHeight="1">
      <c r="A20" s="136" t="s">
        <v>0</v>
      </c>
      <c r="B20" s="137">
        <v>259656</v>
      </c>
      <c r="C20" s="133">
        <f t="shared" si="0"/>
        <v>4371.313131313132</v>
      </c>
      <c r="D20" s="138">
        <v>75739</v>
      </c>
      <c r="E20" s="133">
        <f t="shared" si="1"/>
        <v>2963.1846635367765</v>
      </c>
      <c r="F20" s="138">
        <v>516604</v>
      </c>
      <c r="G20" s="133">
        <f t="shared" si="2"/>
        <v>4277.231329690347</v>
      </c>
      <c r="H20" s="139">
        <v>454565</v>
      </c>
      <c r="I20" s="133">
        <f t="shared" si="3"/>
        <v>5611.913580246914</v>
      </c>
      <c r="J20" s="140">
        <v>239709</v>
      </c>
      <c r="K20" s="141">
        <f t="shared" si="4"/>
        <v>6658.583333333333</v>
      </c>
      <c r="L20" s="140">
        <f t="shared" si="5"/>
        <v>1546273</v>
      </c>
      <c r="M20" s="141">
        <f t="shared" si="6"/>
        <v>4791.079506723679</v>
      </c>
    </row>
    <row r="21" spans="1:13" s="96" customFormat="1" ht="24.75" customHeight="1">
      <c r="A21" s="136" t="s">
        <v>20</v>
      </c>
      <c r="B21" s="137">
        <v>710553</v>
      </c>
      <c r="C21" s="133">
        <f t="shared" si="0"/>
        <v>11962.171717171717</v>
      </c>
      <c r="D21" s="138">
        <v>269686</v>
      </c>
      <c r="E21" s="133">
        <f t="shared" si="1"/>
        <v>10551.095461658842</v>
      </c>
      <c r="F21" s="138">
        <v>1396328</v>
      </c>
      <c r="G21" s="133">
        <f t="shared" si="2"/>
        <v>11560.920682232158</v>
      </c>
      <c r="H21" s="139">
        <v>980639</v>
      </c>
      <c r="I21" s="133">
        <f t="shared" si="3"/>
        <v>12106.654320987655</v>
      </c>
      <c r="J21" s="140">
        <v>448931</v>
      </c>
      <c r="K21" s="141">
        <f t="shared" si="4"/>
        <v>12470.305555555555</v>
      </c>
      <c r="L21" s="140">
        <f t="shared" si="5"/>
        <v>3806137</v>
      </c>
      <c r="M21" s="141">
        <f t="shared" si="6"/>
        <v>11793.198859763277</v>
      </c>
    </row>
    <row r="22" spans="1:13" s="96" customFormat="1" ht="24.75" customHeight="1" thickBot="1">
      <c r="A22" s="142" t="s">
        <v>1</v>
      </c>
      <c r="B22" s="188">
        <v>0</v>
      </c>
      <c r="C22" s="189">
        <f t="shared" si="0"/>
        <v>0</v>
      </c>
      <c r="D22" s="190">
        <v>20000</v>
      </c>
      <c r="E22" s="189">
        <f>+IF($D$9&gt;0,D22/$D$9/6,0)</f>
        <v>1173.7089201877934</v>
      </c>
      <c r="F22" s="190">
        <v>3000</v>
      </c>
      <c r="G22" s="189">
        <f t="shared" si="2"/>
        <v>24.838549428713364</v>
      </c>
      <c r="H22" s="191">
        <v>2300</v>
      </c>
      <c r="I22" s="189">
        <f t="shared" si="3"/>
        <v>28.39506172839506</v>
      </c>
      <c r="J22" s="192">
        <v>193200</v>
      </c>
      <c r="K22" s="147">
        <f t="shared" si="4"/>
        <v>5366.666666666667</v>
      </c>
      <c r="L22" s="192">
        <f t="shared" si="5"/>
        <v>218500</v>
      </c>
      <c r="M22" s="147">
        <f t="shared" si="6"/>
        <v>677.0155543161678</v>
      </c>
    </row>
    <row r="23" s="96" customFormat="1" ht="12.75"/>
    <row r="24" s="96" customFormat="1" ht="12.75">
      <c r="A24" s="96" t="s">
        <v>44</v>
      </c>
    </row>
    <row r="25" s="96" customFormat="1" ht="12.75">
      <c r="A25" s="96" t="s">
        <v>394</v>
      </c>
    </row>
    <row r="26" s="96" customFormat="1" ht="12.75"/>
    <row r="27" s="96" customFormat="1" ht="12.75"/>
    <row r="28" s="96" customFormat="1" ht="12.75"/>
    <row r="29" s="96" customFormat="1" ht="12.75"/>
    <row r="30" s="96" customFormat="1" ht="12.75"/>
    <row r="31" s="96" customFormat="1" ht="12.75"/>
    <row r="32" s="96" customFormat="1" ht="12.75"/>
    <row r="33" s="96" customFormat="1" ht="12.75"/>
  </sheetData>
  <mergeCells count="16">
    <mergeCell ref="L7:M7"/>
    <mergeCell ref="L9:M9"/>
    <mergeCell ref="H7:I7"/>
    <mergeCell ref="H9:I9"/>
    <mergeCell ref="J7:K7"/>
    <mergeCell ref="J9:K9"/>
    <mergeCell ref="A4:L4"/>
    <mergeCell ref="A2:L2"/>
    <mergeCell ref="A11:L11"/>
    <mergeCell ref="B7:C7"/>
    <mergeCell ref="B9:C9"/>
    <mergeCell ref="A7:A8"/>
    <mergeCell ref="D7:E7"/>
    <mergeCell ref="D9:E9"/>
    <mergeCell ref="F7:G7"/>
    <mergeCell ref="F9:G9"/>
  </mergeCells>
  <printOptions horizontalCentered="1"/>
  <pageMargins left="0.17" right="0.16" top="0.4724409448818898" bottom="0.2755905511811024" header="0.31496062992125984" footer="0.1968503937007874"/>
  <pageSetup fitToHeight="0" horizontalDpi="360" verticalDpi="36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C6" sqref="C6"/>
    </sheetView>
  </sheetViews>
  <sheetFormatPr defaultColWidth="9.00390625" defaultRowHeight="12.75"/>
  <cols>
    <col min="1" max="1" width="31.75390625" style="207" customWidth="1"/>
    <col min="2" max="7" width="13.75390625" style="207" customWidth="1"/>
    <col min="8" max="16384" width="9.125" style="207" customWidth="1"/>
  </cols>
  <sheetData>
    <row r="1" ht="36" customHeight="1"/>
    <row r="2" ht="15.75">
      <c r="A2" s="208" t="s">
        <v>53</v>
      </c>
    </row>
    <row r="4" spans="1:7" ht="15.75">
      <c r="A4" s="209" t="s">
        <v>395</v>
      </c>
      <c r="B4" s="210"/>
      <c r="C4" s="210"/>
      <c r="D4" s="210"/>
      <c r="E4" s="210"/>
      <c r="F4" s="210"/>
      <c r="G4" s="210"/>
    </row>
    <row r="5" ht="15.75" thickBot="1">
      <c r="A5" s="211"/>
    </row>
    <row r="6" spans="1:9" ht="27.75" customHeight="1">
      <c r="A6" s="212" t="s">
        <v>22</v>
      </c>
      <c r="B6" s="213" t="s">
        <v>54</v>
      </c>
      <c r="C6" s="214" t="s">
        <v>2</v>
      </c>
      <c r="D6" s="215" t="s">
        <v>3</v>
      </c>
      <c r="E6" s="216" t="s">
        <v>25</v>
      </c>
      <c r="F6" s="215" t="s">
        <v>4</v>
      </c>
      <c r="G6" s="217" t="s">
        <v>24</v>
      </c>
      <c r="I6" s="218"/>
    </row>
    <row r="7" spans="1:7" ht="24.75" customHeight="1">
      <c r="A7" s="219" t="s">
        <v>55</v>
      </c>
      <c r="B7" s="220">
        <v>5269900</v>
      </c>
      <c r="C7" s="221">
        <v>1393140</v>
      </c>
      <c r="D7" s="222">
        <v>1580975</v>
      </c>
      <c r="E7" s="222">
        <v>165060</v>
      </c>
      <c r="F7" s="222">
        <v>1199876</v>
      </c>
      <c r="G7" s="223">
        <v>930849</v>
      </c>
    </row>
    <row r="8" spans="1:7" ht="24.75" customHeight="1">
      <c r="A8" s="760" t="s">
        <v>7</v>
      </c>
      <c r="B8" s="761"/>
      <c r="C8" s="761"/>
      <c r="D8" s="761"/>
      <c r="E8" s="761"/>
      <c r="F8" s="761"/>
      <c r="G8" s="762"/>
    </row>
    <row r="9" spans="1:7" ht="24.75" customHeight="1">
      <c r="A9" s="224" t="s">
        <v>35</v>
      </c>
      <c r="B9" s="225">
        <v>4523980</v>
      </c>
      <c r="C9" s="226">
        <v>1377860</v>
      </c>
      <c r="D9" s="227">
        <v>1401720</v>
      </c>
      <c r="E9" s="227">
        <v>137160</v>
      </c>
      <c r="F9" s="227">
        <v>1019040</v>
      </c>
      <c r="G9" s="228">
        <v>588200</v>
      </c>
    </row>
    <row r="10" spans="1:7" ht="24.75" customHeight="1">
      <c r="A10" s="224" t="s">
        <v>36</v>
      </c>
      <c r="B10" s="225">
        <v>0</v>
      </c>
      <c r="C10" s="226">
        <v>0</v>
      </c>
      <c r="D10" s="227">
        <v>0</v>
      </c>
      <c r="E10" s="227">
        <v>0</v>
      </c>
      <c r="F10" s="227">
        <v>0</v>
      </c>
      <c r="G10" s="228">
        <v>0</v>
      </c>
    </row>
    <row r="11" spans="1:7" ht="24.75" customHeight="1">
      <c r="A11" s="224" t="s">
        <v>37</v>
      </c>
      <c r="B11" s="225">
        <v>190240</v>
      </c>
      <c r="C11" s="226">
        <v>15280</v>
      </c>
      <c r="D11" s="227">
        <v>131870</v>
      </c>
      <c r="E11" s="227">
        <v>0</v>
      </c>
      <c r="F11" s="227">
        <v>0</v>
      </c>
      <c r="G11" s="228">
        <v>43090</v>
      </c>
    </row>
    <row r="12" spans="1:7" ht="24.75" customHeight="1">
      <c r="A12" s="224" t="s">
        <v>38</v>
      </c>
      <c r="B12" s="225">
        <v>63970</v>
      </c>
      <c r="C12" s="226">
        <v>0</v>
      </c>
      <c r="D12" s="227">
        <v>0</v>
      </c>
      <c r="E12" s="227">
        <v>0</v>
      </c>
      <c r="F12" s="227">
        <v>63970</v>
      </c>
      <c r="G12" s="228">
        <v>0</v>
      </c>
    </row>
    <row r="13" spans="1:7" ht="24.75" customHeight="1">
      <c r="A13" s="224" t="s">
        <v>56</v>
      </c>
      <c r="B13" s="225">
        <v>94635</v>
      </c>
      <c r="C13" s="226">
        <v>0</v>
      </c>
      <c r="D13" s="227">
        <v>47385</v>
      </c>
      <c r="E13" s="227">
        <v>27900</v>
      </c>
      <c r="F13" s="227">
        <v>0</v>
      </c>
      <c r="G13" s="228">
        <v>19350</v>
      </c>
    </row>
    <row r="14" spans="1:7" ht="24.75" customHeight="1" thickBot="1">
      <c r="A14" s="229" t="s">
        <v>57</v>
      </c>
      <c r="B14" s="230">
        <v>397075</v>
      </c>
      <c r="C14" s="231">
        <v>0</v>
      </c>
      <c r="D14" s="232">
        <v>0</v>
      </c>
      <c r="E14" s="232">
        <v>0</v>
      </c>
      <c r="F14" s="232">
        <v>116866</v>
      </c>
      <c r="G14" s="233">
        <v>280209</v>
      </c>
    </row>
    <row r="16" spans="1:2" ht="12.75">
      <c r="A16" s="691" t="s">
        <v>411</v>
      </c>
      <c r="B16" s="691"/>
    </row>
    <row r="17" spans="1:2" ht="12.75">
      <c r="A17" s="691" t="s">
        <v>415</v>
      </c>
      <c r="B17" s="691"/>
    </row>
  </sheetData>
  <mergeCells count="1">
    <mergeCell ref="A8:G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8"/>
  <sheetViews>
    <sheetView workbookViewId="0" topLeftCell="A1">
      <selection activeCell="B1" sqref="B1"/>
    </sheetView>
  </sheetViews>
  <sheetFormatPr defaultColWidth="9.00390625" defaultRowHeight="12.75"/>
  <cols>
    <col min="1" max="1" width="6.375" style="234" customWidth="1"/>
    <col min="2" max="2" width="27.25390625" style="234" customWidth="1"/>
    <col min="3" max="5" width="10.125" style="234" customWidth="1"/>
    <col min="6" max="6" width="8.125" style="234" customWidth="1"/>
    <col min="7" max="7" width="10.125" style="234" bestFit="1" customWidth="1"/>
    <col min="8" max="8" width="7.00390625" style="234" customWidth="1"/>
    <col min="9" max="9" width="8.375" style="234" customWidth="1"/>
    <col min="10" max="10" width="10.00390625" style="234" customWidth="1"/>
    <col min="11" max="11" width="6.875" style="234" customWidth="1"/>
    <col min="12" max="12" width="8.625" style="234" customWidth="1"/>
    <col min="13" max="13" width="10.625" style="234" customWidth="1"/>
    <col min="14" max="14" width="6.75390625" style="234" customWidth="1"/>
    <col min="15" max="15" width="8.625" style="234" customWidth="1"/>
    <col min="16" max="16" width="11.00390625" style="234" customWidth="1"/>
    <col min="17" max="17" width="6.375" style="234" customWidth="1"/>
    <col min="18" max="18" width="8.125" style="234" customWidth="1"/>
    <col min="19" max="19" width="10.125" style="234" customWidth="1"/>
    <col min="20" max="20" width="7.00390625" style="234" customWidth="1"/>
    <col min="21" max="21" width="16.25390625" style="234" customWidth="1"/>
    <col min="22" max="22" width="29.75390625" style="234" customWidth="1"/>
    <col min="23" max="16384" width="9.125" style="234" customWidth="1"/>
  </cols>
  <sheetData>
    <row r="1" ht="27.75" customHeight="1"/>
    <row r="2" s="235" customFormat="1" ht="15">
      <c r="A2" s="235" t="s">
        <v>53</v>
      </c>
    </row>
    <row r="3" s="235" customFormat="1" ht="15"/>
    <row r="4" s="235" customFormat="1" ht="15.75" thickBot="1"/>
    <row r="5" spans="1:22" ht="21" thickBot="1">
      <c r="A5" s="782" t="s">
        <v>58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4"/>
    </row>
    <row r="6" spans="1:20" ht="16.5" thickBot="1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8"/>
      <c r="T6" s="527"/>
    </row>
    <row r="7" spans="1:22" ht="16.5" customHeight="1" thickBot="1">
      <c r="A7" s="775" t="s">
        <v>59</v>
      </c>
      <c r="B7" s="779" t="s">
        <v>60</v>
      </c>
      <c r="C7" s="800" t="s">
        <v>61</v>
      </c>
      <c r="D7" s="801"/>
      <c r="E7" s="802"/>
      <c r="F7" s="785" t="s">
        <v>62</v>
      </c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7"/>
      <c r="V7" s="788"/>
    </row>
    <row r="8" spans="1:22" ht="32.25" customHeight="1">
      <c r="A8" s="776"/>
      <c r="B8" s="780"/>
      <c r="C8" s="803" t="s">
        <v>63</v>
      </c>
      <c r="D8" s="806" t="s">
        <v>64</v>
      </c>
      <c r="E8" s="765" t="s">
        <v>65</v>
      </c>
      <c r="F8" s="797" t="s">
        <v>2</v>
      </c>
      <c r="G8" s="798"/>
      <c r="H8" s="799"/>
      <c r="I8" s="769" t="s">
        <v>66</v>
      </c>
      <c r="J8" s="770"/>
      <c r="K8" s="771"/>
      <c r="L8" s="772" t="s">
        <v>25</v>
      </c>
      <c r="M8" s="773"/>
      <c r="N8" s="774"/>
      <c r="O8" s="772" t="s">
        <v>4</v>
      </c>
      <c r="P8" s="773"/>
      <c r="Q8" s="774"/>
      <c r="R8" s="772" t="s">
        <v>24</v>
      </c>
      <c r="S8" s="773"/>
      <c r="T8" s="774"/>
      <c r="U8" s="789" t="s">
        <v>368</v>
      </c>
      <c r="V8" s="790"/>
    </row>
    <row r="9" spans="1:22" ht="16.5" customHeight="1">
      <c r="A9" s="777"/>
      <c r="B9" s="780"/>
      <c r="C9" s="804"/>
      <c r="D9" s="807"/>
      <c r="E9" s="766"/>
      <c r="F9" s="236" t="s">
        <v>67</v>
      </c>
      <c r="G9" s="237" t="s">
        <v>68</v>
      </c>
      <c r="H9" s="238" t="s">
        <v>69</v>
      </c>
      <c r="I9" s="236" t="s">
        <v>67</v>
      </c>
      <c r="J9" s="237" t="s">
        <v>68</v>
      </c>
      <c r="K9" s="237" t="s">
        <v>69</v>
      </c>
      <c r="L9" s="236" t="s">
        <v>67</v>
      </c>
      <c r="M9" s="237" t="s">
        <v>68</v>
      </c>
      <c r="N9" s="237" t="s">
        <v>69</v>
      </c>
      <c r="O9" s="236" t="s">
        <v>67</v>
      </c>
      <c r="P9" s="237" t="s">
        <v>68</v>
      </c>
      <c r="Q9" s="237" t="s">
        <v>69</v>
      </c>
      <c r="R9" s="236" t="s">
        <v>67</v>
      </c>
      <c r="S9" s="237" t="s">
        <v>68</v>
      </c>
      <c r="T9" s="238" t="s">
        <v>69</v>
      </c>
      <c r="U9" s="791"/>
      <c r="V9" s="792"/>
    </row>
    <row r="10" spans="1:22" ht="38.25" customHeight="1" thickBot="1">
      <c r="A10" s="778"/>
      <c r="B10" s="781"/>
      <c r="C10" s="805"/>
      <c r="D10" s="808"/>
      <c r="E10" s="767"/>
      <c r="F10" s="239" t="s">
        <v>70</v>
      </c>
      <c r="G10" s="240" t="s">
        <v>71</v>
      </c>
      <c r="H10" s="241" t="s">
        <v>72</v>
      </c>
      <c r="I10" s="239" t="s">
        <v>70</v>
      </c>
      <c r="J10" s="240" t="s">
        <v>71</v>
      </c>
      <c r="K10" s="242" t="s">
        <v>73</v>
      </c>
      <c r="L10" s="239" t="s">
        <v>70</v>
      </c>
      <c r="M10" s="240" t="s">
        <v>71</v>
      </c>
      <c r="N10" s="242" t="s">
        <v>73</v>
      </c>
      <c r="O10" s="239" t="s">
        <v>70</v>
      </c>
      <c r="P10" s="240" t="s">
        <v>71</v>
      </c>
      <c r="Q10" s="242" t="s">
        <v>73</v>
      </c>
      <c r="R10" s="239" t="s">
        <v>70</v>
      </c>
      <c r="S10" s="240" t="s">
        <v>71</v>
      </c>
      <c r="T10" s="241" t="s">
        <v>73</v>
      </c>
      <c r="U10" s="793"/>
      <c r="V10" s="794"/>
    </row>
    <row r="11" spans="1:20" ht="18.75" thickBot="1">
      <c r="A11" s="768"/>
      <c r="B11" s="768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</row>
    <row r="12" spans="1:22" s="540" customFormat="1" ht="15" customHeight="1">
      <c r="A12" s="561">
        <v>50131</v>
      </c>
      <c r="B12" s="562" t="s">
        <v>74</v>
      </c>
      <c r="C12" s="563">
        <v>487</v>
      </c>
      <c r="D12" s="564">
        <f>+G12+J12+M12+P12+S12</f>
        <v>206993</v>
      </c>
      <c r="E12" s="565">
        <f>+D12/C12/10</f>
        <v>42.50369609856263</v>
      </c>
      <c r="F12" s="566">
        <v>102</v>
      </c>
      <c r="G12" s="567">
        <v>79338</v>
      </c>
      <c r="H12" s="568">
        <f>+G12/F12/10</f>
        <v>77.78235294117647</v>
      </c>
      <c r="I12" s="566">
        <v>25</v>
      </c>
      <c r="J12" s="569">
        <v>22588</v>
      </c>
      <c r="K12" s="570">
        <f>+J12/I12/10</f>
        <v>90.352</v>
      </c>
      <c r="L12" s="566">
        <v>90</v>
      </c>
      <c r="M12" s="569">
        <v>52020</v>
      </c>
      <c r="N12" s="570">
        <f>+M12/L12/10</f>
        <v>57.8</v>
      </c>
      <c r="O12" s="566">
        <v>120</v>
      </c>
      <c r="P12" s="569">
        <v>0</v>
      </c>
      <c r="Q12" s="570">
        <f>+P12/O12/10</f>
        <v>0</v>
      </c>
      <c r="R12" s="566">
        <v>150</v>
      </c>
      <c r="S12" s="569">
        <v>53047</v>
      </c>
      <c r="T12" s="571">
        <f>+S12/R12/10</f>
        <v>35.364666666666665</v>
      </c>
      <c r="U12" s="795"/>
      <c r="V12" s="796"/>
    </row>
    <row r="13" spans="1:22" s="540" customFormat="1" ht="15" customHeight="1">
      <c r="A13" s="529">
        <v>50132</v>
      </c>
      <c r="B13" s="530" t="s">
        <v>75</v>
      </c>
      <c r="C13" s="531">
        <v>505</v>
      </c>
      <c r="D13" s="532">
        <f>+G13+J13+M13+P13+S13</f>
        <v>337948</v>
      </c>
      <c r="E13" s="533">
        <f>+D13/C13/10</f>
        <v>66.92039603960396</v>
      </c>
      <c r="F13" s="534">
        <v>145</v>
      </c>
      <c r="G13" s="535">
        <v>77747</v>
      </c>
      <c r="H13" s="536">
        <f>+G13/F13/10</f>
        <v>53.618620689655174</v>
      </c>
      <c r="I13" s="534">
        <v>50</v>
      </c>
      <c r="J13" s="537">
        <v>47194</v>
      </c>
      <c r="K13" s="536">
        <f>+J13/I13/10</f>
        <v>94.388</v>
      </c>
      <c r="L13" s="534">
        <v>80</v>
      </c>
      <c r="M13" s="537">
        <v>68958</v>
      </c>
      <c r="N13" s="536">
        <f>+M13/L13/10</f>
        <v>86.1975</v>
      </c>
      <c r="O13" s="534">
        <v>80</v>
      </c>
      <c r="P13" s="537">
        <v>50554</v>
      </c>
      <c r="Q13" s="538">
        <f>+P13/O13/10</f>
        <v>63.192499999999995</v>
      </c>
      <c r="R13" s="534">
        <v>150</v>
      </c>
      <c r="S13" s="537">
        <v>93495</v>
      </c>
      <c r="T13" s="539">
        <f>+S13/R13/10</f>
        <v>62.33</v>
      </c>
      <c r="U13" s="809" t="s">
        <v>369</v>
      </c>
      <c r="V13" s="810"/>
    </row>
    <row r="14" spans="1:22" s="540" customFormat="1" ht="15" customHeight="1">
      <c r="A14" s="529">
        <v>50133</v>
      </c>
      <c r="B14" s="530" t="s">
        <v>76</v>
      </c>
      <c r="C14" s="531">
        <v>2800</v>
      </c>
      <c r="D14" s="532">
        <f>G14+J14+M14+P14+S14</f>
        <v>687956</v>
      </c>
      <c r="E14" s="533">
        <f>+D14/C14/10</f>
        <v>24.569857142857142</v>
      </c>
      <c r="F14" s="534">
        <v>1000</v>
      </c>
      <c r="G14" s="535">
        <v>219384</v>
      </c>
      <c r="H14" s="536">
        <f>+G14/F14/10</f>
        <v>21.938399999999998</v>
      </c>
      <c r="I14" s="534">
        <v>300</v>
      </c>
      <c r="J14" s="537">
        <v>88092</v>
      </c>
      <c r="K14" s="536">
        <f>+J14/I14/10</f>
        <v>29.363999999999997</v>
      </c>
      <c r="L14" s="534">
        <v>700</v>
      </c>
      <c r="M14" s="537">
        <v>186431</v>
      </c>
      <c r="N14" s="536">
        <f>+M14/L14/10</f>
        <v>26.633</v>
      </c>
      <c r="O14" s="534">
        <v>500</v>
      </c>
      <c r="P14" s="537">
        <v>125213</v>
      </c>
      <c r="Q14" s="538">
        <f>+P14/O14/10</f>
        <v>25.0426</v>
      </c>
      <c r="R14" s="534">
        <v>300</v>
      </c>
      <c r="S14" s="537">
        <v>68836</v>
      </c>
      <c r="T14" s="539">
        <f>+S14/R14/10</f>
        <v>22.945333333333334</v>
      </c>
      <c r="U14" s="809" t="s">
        <v>370</v>
      </c>
      <c r="V14" s="810"/>
    </row>
    <row r="15" spans="1:22" s="540" customFormat="1" ht="15" customHeight="1">
      <c r="A15" s="529">
        <v>50135</v>
      </c>
      <c r="B15" s="530" t="s">
        <v>77</v>
      </c>
      <c r="C15" s="531">
        <v>3300</v>
      </c>
      <c r="D15" s="532">
        <f>+G15+J15+M15+P15+S15</f>
        <v>2014997</v>
      </c>
      <c r="E15" s="533">
        <f>+D15/C15/10</f>
        <v>61.060515151515155</v>
      </c>
      <c r="F15" s="534">
        <v>1300</v>
      </c>
      <c r="G15" s="535">
        <v>781034</v>
      </c>
      <c r="H15" s="536">
        <f>+G15/F15/10</f>
        <v>60.07953846153846</v>
      </c>
      <c r="I15" s="534">
        <v>200</v>
      </c>
      <c r="J15" s="537">
        <v>282723</v>
      </c>
      <c r="K15" s="536">
        <f>+J15/I15/10</f>
        <v>141.3615</v>
      </c>
      <c r="L15" s="534">
        <v>700</v>
      </c>
      <c r="M15" s="537">
        <v>348053</v>
      </c>
      <c r="N15" s="536">
        <f>+M15/L15/10</f>
        <v>49.72185714285714</v>
      </c>
      <c r="O15" s="534">
        <v>500</v>
      </c>
      <c r="P15" s="537">
        <v>275226</v>
      </c>
      <c r="Q15" s="538">
        <f>+P15/O15/10</f>
        <v>55.0452</v>
      </c>
      <c r="R15" s="534">
        <v>600</v>
      </c>
      <c r="S15" s="537">
        <v>327961</v>
      </c>
      <c r="T15" s="539">
        <f>+S15/R15/10</f>
        <v>54.66016666666667</v>
      </c>
      <c r="U15" s="809" t="s">
        <v>371</v>
      </c>
      <c r="V15" s="810"/>
    </row>
    <row r="16" spans="1:22" s="540" customFormat="1" ht="15" customHeight="1">
      <c r="A16" s="529">
        <v>50136</v>
      </c>
      <c r="B16" s="530" t="s">
        <v>78</v>
      </c>
      <c r="C16" s="531">
        <v>10</v>
      </c>
      <c r="D16" s="532">
        <v>0</v>
      </c>
      <c r="E16" s="533">
        <f>+D16/C16/10</f>
        <v>0</v>
      </c>
      <c r="F16" s="534">
        <v>10</v>
      </c>
      <c r="G16" s="535">
        <v>0</v>
      </c>
      <c r="H16" s="536">
        <f>+G16/F16/10</f>
        <v>0</v>
      </c>
      <c r="I16" s="534">
        <v>0</v>
      </c>
      <c r="J16" s="537">
        <v>0</v>
      </c>
      <c r="K16" s="536">
        <v>0</v>
      </c>
      <c r="L16" s="534">
        <v>0</v>
      </c>
      <c r="M16" s="537">
        <v>0</v>
      </c>
      <c r="N16" s="536">
        <v>0</v>
      </c>
      <c r="O16" s="534">
        <v>0</v>
      </c>
      <c r="P16" s="537">
        <v>0</v>
      </c>
      <c r="Q16" s="538">
        <v>0</v>
      </c>
      <c r="R16" s="534">
        <v>0</v>
      </c>
      <c r="S16" s="537">
        <v>0</v>
      </c>
      <c r="T16" s="539">
        <v>0</v>
      </c>
      <c r="U16" s="809"/>
      <c r="V16" s="810"/>
    </row>
    <row r="17" spans="1:22" s="540" customFormat="1" ht="15" customHeight="1">
      <c r="A17" s="529">
        <v>50139</v>
      </c>
      <c r="B17" s="530" t="s">
        <v>79</v>
      </c>
      <c r="C17" s="531">
        <v>0</v>
      </c>
      <c r="D17" s="532">
        <f aca="true" t="shared" si="0" ref="D17:D48">G17+J17+M17+P17+S17</f>
        <v>6763</v>
      </c>
      <c r="E17" s="533">
        <v>0</v>
      </c>
      <c r="F17" s="534">
        <v>0</v>
      </c>
      <c r="G17" s="535">
        <v>5015</v>
      </c>
      <c r="H17" s="536">
        <v>0</v>
      </c>
      <c r="I17" s="534">
        <v>0</v>
      </c>
      <c r="J17" s="537">
        <v>0</v>
      </c>
      <c r="K17" s="536">
        <v>0</v>
      </c>
      <c r="L17" s="534">
        <v>0</v>
      </c>
      <c r="M17" s="537">
        <v>1748</v>
      </c>
      <c r="N17" s="536">
        <v>0</v>
      </c>
      <c r="O17" s="534">
        <v>0</v>
      </c>
      <c r="P17" s="537">
        <v>0</v>
      </c>
      <c r="Q17" s="538">
        <v>0</v>
      </c>
      <c r="R17" s="534">
        <v>0</v>
      </c>
      <c r="S17" s="537">
        <v>0</v>
      </c>
      <c r="T17" s="539">
        <v>0</v>
      </c>
      <c r="U17" s="809" t="s">
        <v>372</v>
      </c>
      <c r="V17" s="810"/>
    </row>
    <row r="18" spans="1:22" s="540" customFormat="1" ht="15" customHeight="1">
      <c r="A18" s="529">
        <v>50141</v>
      </c>
      <c r="B18" s="530" t="s">
        <v>80</v>
      </c>
      <c r="C18" s="531">
        <v>1508</v>
      </c>
      <c r="D18" s="532">
        <f t="shared" si="0"/>
        <v>638531</v>
      </c>
      <c r="E18" s="533">
        <f aca="true" t="shared" si="1" ref="E18:E45">+D18/C18/10</f>
        <v>42.34290450928382</v>
      </c>
      <c r="F18" s="534">
        <v>56</v>
      </c>
      <c r="G18" s="535">
        <v>40880</v>
      </c>
      <c r="H18" s="536">
        <f aca="true" t="shared" si="2" ref="H18:H45">+G18/F18/10</f>
        <v>73</v>
      </c>
      <c r="I18" s="534">
        <v>250</v>
      </c>
      <c r="J18" s="537">
        <v>95419</v>
      </c>
      <c r="K18" s="536">
        <f aca="true" t="shared" si="3" ref="K18:K29">+J18/I18/10</f>
        <v>38.1676</v>
      </c>
      <c r="L18" s="534">
        <v>22</v>
      </c>
      <c r="M18" s="537">
        <v>24748</v>
      </c>
      <c r="N18" s="536">
        <f aca="true" t="shared" si="4" ref="N18:N29">+M18/L18/10</f>
        <v>112.4909090909091</v>
      </c>
      <c r="O18" s="534">
        <v>760</v>
      </c>
      <c r="P18" s="537">
        <v>325050</v>
      </c>
      <c r="Q18" s="538">
        <f>+P18/O18/10</f>
        <v>42.76973684210527</v>
      </c>
      <c r="R18" s="534">
        <v>420</v>
      </c>
      <c r="S18" s="537">
        <v>152434</v>
      </c>
      <c r="T18" s="539">
        <f aca="true" t="shared" si="5" ref="T18:T29">+S18/R18/10</f>
        <v>36.29380952380952</v>
      </c>
      <c r="U18" s="811"/>
      <c r="V18" s="812"/>
    </row>
    <row r="19" spans="1:22" s="540" customFormat="1" ht="15" customHeight="1">
      <c r="A19" s="529">
        <v>50142</v>
      </c>
      <c r="B19" s="530" t="s">
        <v>81</v>
      </c>
      <c r="C19" s="531">
        <v>1980</v>
      </c>
      <c r="D19" s="532">
        <f t="shared" si="0"/>
        <v>1098465</v>
      </c>
      <c r="E19" s="533">
        <f t="shared" si="1"/>
        <v>55.4780303030303</v>
      </c>
      <c r="F19" s="534">
        <v>730</v>
      </c>
      <c r="G19" s="535">
        <v>422171</v>
      </c>
      <c r="H19" s="536">
        <f t="shared" si="2"/>
        <v>57.83164383561645</v>
      </c>
      <c r="I19" s="534">
        <v>350</v>
      </c>
      <c r="J19" s="537">
        <v>134245</v>
      </c>
      <c r="K19" s="536">
        <f t="shared" si="3"/>
        <v>38.355714285714285</v>
      </c>
      <c r="L19" s="534">
        <v>490</v>
      </c>
      <c r="M19" s="537">
        <v>284422</v>
      </c>
      <c r="N19" s="536">
        <f t="shared" si="4"/>
        <v>58.045306122448984</v>
      </c>
      <c r="O19" s="534">
        <v>0</v>
      </c>
      <c r="P19" s="537">
        <v>0</v>
      </c>
      <c r="Q19" s="538">
        <v>0</v>
      </c>
      <c r="R19" s="534">
        <v>410</v>
      </c>
      <c r="S19" s="537">
        <v>257627</v>
      </c>
      <c r="T19" s="539">
        <f t="shared" si="5"/>
        <v>62.835853658536585</v>
      </c>
      <c r="U19" s="811"/>
      <c r="V19" s="812"/>
    </row>
    <row r="20" spans="1:22" s="540" customFormat="1" ht="15" customHeight="1">
      <c r="A20" s="529">
        <v>50143</v>
      </c>
      <c r="B20" s="530" t="s">
        <v>82</v>
      </c>
      <c r="C20" s="531">
        <v>138</v>
      </c>
      <c r="D20" s="532">
        <f t="shared" si="0"/>
        <v>29710</v>
      </c>
      <c r="E20" s="533">
        <f t="shared" si="1"/>
        <v>21.52898550724638</v>
      </c>
      <c r="F20" s="534">
        <v>35</v>
      </c>
      <c r="G20" s="535">
        <v>8901</v>
      </c>
      <c r="H20" s="536">
        <f t="shared" si="2"/>
        <v>25.431428571428572</v>
      </c>
      <c r="I20" s="534">
        <v>22</v>
      </c>
      <c r="J20" s="537">
        <v>4071</v>
      </c>
      <c r="K20" s="536">
        <f t="shared" si="3"/>
        <v>18.504545454545454</v>
      </c>
      <c r="L20" s="534">
        <v>26</v>
      </c>
      <c r="M20" s="537">
        <v>4570</v>
      </c>
      <c r="N20" s="536">
        <f t="shared" si="4"/>
        <v>17.576923076923077</v>
      </c>
      <c r="O20" s="534">
        <v>15</v>
      </c>
      <c r="P20" s="537">
        <v>3870</v>
      </c>
      <c r="Q20" s="538">
        <f aca="true" t="shared" si="6" ref="Q20:Q29">+P20/O20/10</f>
        <v>25.8</v>
      </c>
      <c r="R20" s="534">
        <v>40</v>
      </c>
      <c r="S20" s="537">
        <v>8298</v>
      </c>
      <c r="T20" s="539">
        <f t="shared" si="5"/>
        <v>20.744999999999997</v>
      </c>
      <c r="U20" s="811"/>
      <c r="V20" s="812"/>
    </row>
    <row r="21" spans="1:22" s="540" customFormat="1" ht="15" customHeight="1">
      <c r="A21" s="529">
        <v>50151</v>
      </c>
      <c r="B21" s="530" t="s">
        <v>83</v>
      </c>
      <c r="C21" s="531">
        <v>102</v>
      </c>
      <c r="D21" s="532">
        <f t="shared" si="0"/>
        <v>18097</v>
      </c>
      <c r="E21" s="533">
        <f t="shared" si="1"/>
        <v>17.742156862745098</v>
      </c>
      <c r="F21" s="534">
        <v>21</v>
      </c>
      <c r="G21" s="535">
        <v>5975</v>
      </c>
      <c r="H21" s="536">
        <f t="shared" si="2"/>
        <v>28.452380952380953</v>
      </c>
      <c r="I21" s="534">
        <v>11</v>
      </c>
      <c r="J21" s="537">
        <v>2177</v>
      </c>
      <c r="K21" s="536">
        <f t="shared" si="3"/>
        <v>19.79090909090909</v>
      </c>
      <c r="L21" s="534">
        <v>30</v>
      </c>
      <c r="M21" s="537">
        <v>5532</v>
      </c>
      <c r="N21" s="536">
        <f t="shared" si="4"/>
        <v>18.44</v>
      </c>
      <c r="O21" s="534">
        <v>20</v>
      </c>
      <c r="P21" s="537">
        <v>1509</v>
      </c>
      <c r="Q21" s="538">
        <f t="shared" si="6"/>
        <v>7.545</v>
      </c>
      <c r="R21" s="534">
        <v>20</v>
      </c>
      <c r="S21" s="537">
        <v>2904</v>
      </c>
      <c r="T21" s="539">
        <f t="shared" si="5"/>
        <v>14.52</v>
      </c>
      <c r="U21" s="811"/>
      <c r="V21" s="812"/>
    </row>
    <row r="22" spans="1:22" s="540" customFormat="1" ht="15" customHeight="1">
      <c r="A22" s="529">
        <v>50161</v>
      </c>
      <c r="B22" s="530" t="s">
        <v>84</v>
      </c>
      <c r="C22" s="531">
        <v>901</v>
      </c>
      <c r="D22" s="532">
        <f t="shared" si="0"/>
        <v>509483</v>
      </c>
      <c r="E22" s="533">
        <f t="shared" si="1"/>
        <v>56.546392896781356</v>
      </c>
      <c r="F22" s="534">
        <v>421</v>
      </c>
      <c r="G22" s="535">
        <v>232518</v>
      </c>
      <c r="H22" s="536">
        <f t="shared" si="2"/>
        <v>55.229928741092635</v>
      </c>
      <c r="I22" s="534">
        <v>50</v>
      </c>
      <c r="J22" s="537">
        <v>41846</v>
      </c>
      <c r="K22" s="536">
        <f t="shared" si="3"/>
        <v>83.692</v>
      </c>
      <c r="L22" s="534">
        <v>150</v>
      </c>
      <c r="M22" s="537">
        <v>95469</v>
      </c>
      <c r="N22" s="536">
        <f t="shared" si="4"/>
        <v>63.646</v>
      </c>
      <c r="O22" s="534">
        <v>100</v>
      </c>
      <c r="P22" s="537">
        <v>66341</v>
      </c>
      <c r="Q22" s="538">
        <f t="shared" si="6"/>
        <v>66.341</v>
      </c>
      <c r="R22" s="534">
        <v>180</v>
      </c>
      <c r="S22" s="537">
        <v>73309</v>
      </c>
      <c r="T22" s="539">
        <f t="shared" si="5"/>
        <v>40.727222222222224</v>
      </c>
      <c r="U22" s="811"/>
      <c r="V22" s="812"/>
    </row>
    <row r="23" spans="1:22" s="540" customFormat="1" ht="15" customHeight="1">
      <c r="A23" s="529">
        <v>50162</v>
      </c>
      <c r="B23" s="530" t="s">
        <v>85</v>
      </c>
      <c r="C23" s="531">
        <v>120</v>
      </c>
      <c r="D23" s="532">
        <f t="shared" si="0"/>
        <v>52793</v>
      </c>
      <c r="E23" s="533">
        <f t="shared" si="1"/>
        <v>43.994166666666665</v>
      </c>
      <c r="F23" s="534">
        <v>60</v>
      </c>
      <c r="G23" s="535">
        <v>42203</v>
      </c>
      <c r="H23" s="536">
        <f t="shared" si="2"/>
        <v>70.33833333333334</v>
      </c>
      <c r="I23" s="534">
        <v>15</v>
      </c>
      <c r="J23" s="537">
        <v>3996</v>
      </c>
      <c r="K23" s="536">
        <f t="shared" si="3"/>
        <v>26.639999999999997</v>
      </c>
      <c r="L23" s="534">
        <v>15</v>
      </c>
      <c r="M23" s="537">
        <v>5787</v>
      </c>
      <c r="N23" s="536">
        <f t="shared" si="4"/>
        <v>38.58</v>
      </c>
      <c r="O23" s="534">
        <v>15</v>
      </c>
      <c r="P23" s="537">
        <v>403</v>
      </c>
      <c r="Q23" s="538">
        <f t="shared" si="6"/>
        <v>2.6866666666666665</v>
      </c>
      <c r="R23" s="534">
        <v>15</v>
      </c>
      <c r="S23" s="537">
        <v>404</v>
      </c>
      <c r="T23" s="539">
        <f t="shared" si="5"/>
        <v>2.6933333333333334</v>
      </c>
      <c r="U23" s="811"/>
      <c r="V23" s="812"/>
    </row>
    <row r="24" spans="1:22" s="540" customFormat="1" ht="24.75" customHeight="1">
      <c r="A24" s="529">
        <v>50163</v>
      </c>
      <c r="B24" s="530" t="s">
        <v>86</v>
      </c>
      <c r="C24" s="531">
        <v>550</v>
      </c>
      <c r="D24" s="532">
        <f t="shared" si="0"/>
        <v>221990</v>
      </c>
      <c r="E24" s="533">
        <f t="shared" si="1"/>
        <v>40.36181818181818</v>
      </c>
      <c r="F24" s="534">
        <v>185</v>
      </c>
      <c r="G24" s="535">
        <v>109047</v>
      </c>
      <c r="H24" s="536">
        <f t="shared" si="2"/>
        <v>58.94432432432433</v>
      </c>
      <c r="I24" s="534">
        <v>65</v>
      </c>
      <c r="J24" s="537">
        <v>28776</v>
      </c>
      <c r="K24" s="536">
        <f t="shared" si="3"/>
        <v>44.27076923076923</v>
      </c>
      <c r="L24" s="534">
        <v>150</v>
      </c>
      <c r="M24" s="537">
        <v>14236</v>
      </c>
      <c r="N24" s="536">
        <f t="shared" si="4"/>
        <v>9.490666666666666</v>
      </c>
      <c r="O24" s="534">
        <v>100</v>
      </c>
      <c r="P24" s="537">
        <v>56105</v>
      </c>
      <c r="Q24" s="538">
        <f t="shared" si="6"/>
        <v>56.105</v>
      </c>
      <c r="R24" s="534">
        <v>50</v>
      </c>
      <c r="S24" s="537">
        <v>13826</v>
      </c>
      <c r="T24" s="539">
        <f t="shared" si="5"/>
        <v>27.651999999999997</v>
      </c>
      <c r="U24" s="819" t="s">
        <v>383</v>
      </c>
      <c r="V24" s="820"/>
    </row>
    <row r="25" spans="1:22" s="540" customFormat="1" ht="36.75" customHeight="1">
      <c r="A25" s="529">
        <v>50164</v>
      </c>
      <c r="B25" s="530" t="s">
        <v>87</v>
      </c>
      <c r="C25" s="531">
        <v>1472</v>
      </c>
      <c r="D25" s="532">
        <f t="shared" si="0"/>
        <v>361938</v>
      </c>
      <c r="E25" s="533">
        <f t="shared" si="1"/>
        <v>24.588179347826088</v>
      </c>
      <c r="F25" s="534">
        <v>755</v>
      </c>
      <c r="G25" s="535">
        <v>161646</v>
      </c>
      <c r="H25" s="536">
        <f t="shared" si="2"/>
        <v>21.41006622516556</v>
      </c>
      <c r="I25" s="534">
        <v>121</v>
      </c>
      <c r="J25" s="537">
        <v>56849</v>
      </c>
      <c r="K25" s="536">
        <f t="shared" si="3"/>
        <v>46.98264462809917</v>
      </c>
      <c r="L25" s="534">
        <v>277</v>
      </c>
      <c r="M25" s="537">
        <v>51062</v>
      </c>
      <c r="N25" s="536">
        <f t="shared" si="4"/>
        <v>18.43393501805054</v>
      </c>
      <c r="O25" s="534">
        <v>218</v>
      </c>
      <c r="P25" s="537">
        <v>34833</v>
      </c>
      <c r="Q25" s="538">
        <f t="shared" si="6"/>
        <v>15.978440366972478</v>
      </c>
      <c r="R25" s="534">
        <v>101</v>
      </c>
      <c r="S25" s="537">
        <v>57548</v>
      </c>
      <c r="T25" s="539">
        <f t="shared" si="5"/>
        <v>56.978217821782174</v>
      </c>
      <c r="U25" s="819" t="s">
        <v>373</v>
      </c>
      <c r="V25" s="820"/>
    </row>
    <row r="26" spans="1:22" s="540" customFormat="1" ht="24" customHeight="1">
      <c r="A26" s="541">
        <v>501</v>
      </c>
      <c r="B26" s="542" t="s">
        <v>88</v>
      </c>
      <c r="C26" s="543">
        <v>13873</v>
      </c>
      <c r="D26" s="544">
        <f t="shared" si="0"/>
        <v>6185664</v>
      </c>
      <c r="E26" s="257">
        <f t="shared" si="1"/>
        <v>44.58778923088013</v>
      </c>
      <c r="F26" s="545">
        <v>4820</v>
      </c>
      <c r="G26" s="546">
        <v>2185859</v>
      </c>
      <c r="H26" s="547">
        <f t="shared" si="2"/>
        <v>45.34977178423237</v>
      </c>
      <c r="I26" s="545">
        <v>1459</v>
      </c>
      <c r="J26" s="548">
        <v>807976</v>
      </c>
      <c r="K26" s="547">
        <f t="shared" si="3"/>
        <v>55.378752570253596</v>
      </c>
      <c r="L26" s="545">
        <v>2730</v>
      </c>
      <c r="M26" s="548">
        <v>1143036</v>
      </c>
      <c r="N26" s="547">
        <f t="shared" si="4"/>
        <v>41.86945054945055</v>
      </c>
      <c r="O26" s="545">
        <v>2428</v>
      </c>
      <c r="P26" s="548">
        <v>939104</v>
      </c>
      <c r="Q26" s="549">
        <f t="shared" si="6"/>
        <v>38.67808896210873</v>
      </c>
      <c r="R26" s="545">
        <v>2436</v>
      </c>
      <c r="S26" s="548">
        <v>1109689</v>
      </c>
      <c r="T26" s="550">
        <f t="shared" si="5"/>
        <v>45.55373563218391</v>
      </c>
      <c r="U26" s="819" t="s">
        <v>384</v>
      </c>
      <c r="V26" s="820"/>
    </row>
    <row r="27" spans="1:22" s="540" customFormat="1" ht="15" customHeight="1">
      <c r="A27" s="529">
        <v>50231</v>
      </c>
      <c r="B27" s="530" t="s">
        <v>89</v>
      </c>
      <c r="C27" s="531">
        <v>920</v>
      </c>
      <c r="D27" s="532">
        <f t="shared" si="0"/>
        <v>290506</v>
      </c>
      <c r="E27" s="533">
        <f t="shared" si="1"/>
        <v>31.57673913043478</v>
      </c>
      <c r="F27" s="534">
        <v>300</v>
      </c>
      <c r="G27" s="535">
        <v>179485</v>
      </c>
      <c r="H27" s="536">
        <f t="shared" si="2"/>
        <v>59.82833333333333</v>
      </c>
      <c r="I27" s="534">
        <v>80</v>
      </c>
      <c r="J27" s="537">
        <v>39750</v>
      </c>
      <c r="K27" s="536">
        <f t="shared" si="3"/>
        <v>49.6875</v>
      </c>
      <c r="L27" s="534">
        <v>260</v>
      </c>
      <c r="M27" s="537">
        <v>18491</v>
      </c>
      <c r="N27" s="536">
        <f t="shared" si="4"/>
        <v>7.111923076923077</v>
      </c>
      <c r="O27" s="534">
        <v>100</v>
      </c>
      <c r="P27" s="537">
        <v>24058</v>
      </c>
      <c r="Q27" s="538">
        <f t="shared" si="6"/>
        <v>24.058</v>
      </c>
      <c r="R27" s="534">
        <v>180</v>
      </c>
      <c r="S27" s="537">
        <v>28722</v>
      </c>
      <c r="T27" s="539">
        <f t="shared" si="5"/>
        <v>15.956666666666667</v>
      </c>
      <c r="U27" s="813" t="s">
        <v>374</v>
      </c>
      <c r="V27" s="814"/>
    </row>
    <row r="28" spans="1:22" s="540" customFormat="1" ht="15" customHeight="1">
      <c r="A28" s="529">
        <v>50232</v>
      </c>
      <c r="B28" s="530" t="s">
        <v>90</v>
      </c>
      <c r="C28" s="531">
        <v>448</v>
      </c>
      <c r="D28" s="532">
        <f t="shared" si="0"/>
        <v>114971</v>
      </c>
      <c r="E28" s="533">
        <f t="shared" si="1"/>
        <v>25.663169642857145</v>
      </c>
      <c r="F28" s="534">
        <v>130</v>
      </c>
      <c r="G28" s="535">
        <v>63737</v>
      </c>
      <c r="H28" s="536">
        <f t="shared" si="2"/>
        <v>49.02846153846154</v>
      </c>
      <c r="I28" s="534">
        <v>18</v>
      </c>
      <c r="J28" s="537">
        <v>14466</v>
      </c>
      <c r="K28" s="536">
        <f t="shared" si="3"/>
        <v>80.36666666666666</v>
      </c>
      <c r="L28" s="534">
        <v>150</v>
      </c>
      <c r="M28" s="537">
        <v>18387</v>
      </c>
      <c r="N28" s="536">
        <f t="shared" si="4"/>
        <v>12.258</v>
      </c>
      <c r="O28" s="534">
        <v>50</v>
      </c>
      <c r="P28" s="537">
        <v>3330</v>
      </c>
      <c r="Q28" s="538">
        <f t="shared" si="6"/>
        <v>6.659999999999999</v>
      </c>
      <c r="R28" s="534">
        <v>100</v>
      </c>
      <c r="S28" s="537">
        <v>15051</v>
      </c>
      <c r="T28" s="539">
        <f t="shared" si="5"/>
        <v>15.050999999999998</v>
      </c>
      <c r="U28" s="815"/>
      <c r="V28" s="816"/>
    </row>
    <row r="29" spans="1:22" s="540" customFormat="1" ht="15" customHeight="1">
      <c r="A29" s="529">
        <v>50233</v>
      </c>
      <c r="B29" s="530" t="s">
        <v>91</v>
      </c>
      <c r="C29" s="531">
        <v>1227</v>
      </c>
      <c r="D29" s="532">
        <f t="shared" si="0"/>
        <v>502754</v>
      </c>
      <c r="E29" s="533">
        <f t="shared" si="1"/>
        <v>40.97424612876936</v>
      </c>
      <c r="F29" s="534">
        <v>450</v>
      </c>
      <c r="G29" s="535">
        <v>185430</v>
      </c>
      <c r="H29" s="536">
        <f t="shared" si="2"/>
        <v>41.20666666666666</v>
      </c>
      <c r="I29" s="534">
        <v>247</v>
      </c>
      <c r="J29" s="537">
        <v>162023</v>
      </c>
      <c r="K29" s="536">
        <f t="shared" si="3"/>
        <v>65.59635627530363</v>
      </c>
      <c r="L29" s="534">
        <v>200</v>
      </c>
      <c r="M29" s="537">
        <v>108790</v>
      </c>
      <c r="N29" s="536">
        <f t="shared" si="4"/>
        <v>54.395</v>
      </c>
      <c r="O29" s="534">
        <v>130</v>
      </c>
      <c r="P29" s="537">
        <v>21326</v>
      </c>
      <c r="Q29" s="538">
        <f t="shared" si="6"/>
        <v>16.404615384615386</v>
      </c>
      <c r="R29" s="534">
        <v>200</v>
      </c>
      <c r="S29" s="537">
        <v>25185</v>
      </c>
      <c r="T29" s="539">
        <f t="shared" si="5"/>
        <v>12.5925</v>
      </c>
      <c r="U29" s="815"/>
      <c r="V29" s="816"/>
    </row>
    <row r="30" spans="1:22" s="540" customFormat="1" ht="15" customHeight="1">
      <c r="A30" s="529">
        <v>50234</v>
      </c>
      <c r="B30" s="530" t="s">
        <v>92</v>
      </c>
      <c r="C30" s="531">
        <v>5</v>
      </c>
      <c r="D30" s="532">
        <f t="shared" si="0"/>
        <v>6178</v>
      </c>
      <c r="E30" s="533">
        <f t="shared" si="1"/>
        <v>123.55999999999999</v>
      </c>
      <c r="F30" s="534">
        <v>5</v>
      </c>
      <c r="G30" s="535">
        <v>6178</v>
      </c>
      <c r="H30" s="536">
        <f t="shared" si="2"/>
        <v>123.55999999999999</v>
      </c>
      <c r="I30" s="534">
        <v>0</v>
      </c>
      <c r="J30" s="537">
        <v>0</v>
      </c>
      <c r="K30" s="536">
        <v>0</v>
      </c>
      <c r="L30" s="534">
        <v>0</v>
      </c>
      <c r="M30" s="537">
        <v>0</v>
      </c>
      <c r="N30" s="536">
        <v>0</v>
      </c>
      <c r="O30" s="534">
        <v>0</v>
      </c>
      <c r="P30" s="537">
        <v>0</v>
      </c>
      <c r="Q30" s="538">
        <v>0</v>
      </c>
      <c r="R30" s="534">
        <v>0</v>
      </c>
      <c r="S30" s="537">
        <v>0</v>
      </c>
      <c r="T30" s="539">
        <v>0</v>
      </c>
      <c r="U30" s="815"/>
      <c r="V30" s="816"/>
    </row>
    <row r="31" spans="1:22" s="540" customFormat="1" ht="15" customHeight="1">
      <c r="A31" s="529">
        <v>50235</v>
      </c>
      <c r="B31" s="530" t="s">
        <v>93</v>
      </c>
      <c r="C31" s="531">
        <v>360</v>
      </c>
      <c r="D31" s="532">
        <f t="shared" si="0"/>
        <v>165221</v>
      </c>
      <c r="E31" s="533">
        <f t="shared" si="1"/>
        <v>45.89472222222222</v>
      </c>
      <c r="F31" s="534">
        <v>90</v>
      </c>
      <c r="G31" s="535">
        <v>105747</v>
      </c>
      <c r="H31" s="536">
        <f t="shared" si="2"/>
        <v>117.49666666666667</v>
      </c>
      <c r="I31" s="534">
        <v>40</v>
      </c>
      <c r="J31" s="537">
        <v>17688</v>
      </c>
      <c r="K31" s="536">
        <f aca="true" t="shared" si="7" ref="K31:K45">+J31/I31/10</f>
        <v>44.22</v>
      </c>
      <c r="L31" s="534">
        <v>70</v>
      </c>
      <c r="M31" s="537">
        <v>5484</v>
      </c>
      <c r="N31" s="536">
        <f aca="true" t="shared" si="8" ref="N31:N45">+M31/L31/10</f>
        <v>7.8342857142857145</v>
      </c>
      <c r="O31" s="534">
        <v>80</v>
      </c>
      <c r="P31" s="537">
        <v>2091</v>
      </c>
      <c r="Q31" s="538">
        <f aca="true" t="shared" si="9" ref="Q31:Q45">+P31/O31/10</f>
        <v>2.61375</v>
      </c>
      <c r="R31" s="534">
        <v>80</v>
      </c>
      <c r="S31" s="537">
        <v>34211</v>
      </c>
      <c r="T31" s="539">
        <f aca="true" t="shared" si="10" ref="T31:T45">+S31/R31/10</f>
        <v>42.76375</v>
      </c>
      <c r="U31" s="815"/>
      <c r="V31" s="816"/>
    </row>
    <row r="32" spans="1:22" s="540" customFormat="1" ht="15.75" customHeight="1">
      <c r="A32" s="541">
        <v>502</v>
      </c>
      <c r="B32" s="542" t="s">
        <v>94</v>
      </c>
      <c r="C32" s="543">
        <v>2960</v>
      </c>
      <c r="D32" s="544">
        <f t="shared" si="0"/>
        <v>1079630</v>
      </c>
      <c r="E32" s="257">
        <f t="shared" si="1"/>
        <v>36.47398648648648</v>
      </c>
      <c r="F32" s="545">
        <v>975</v>
      </c>
      <c r="G32" s="546">
        <v>540577</v>
      </c>
      <c r="H32" s="547">
        <f t="shared" si="2"/>
        <v>55.44379487179488</v>
      </c>
      <c r="I32" s="545">
        <v>385</v>
      </c>
      <c r="J32" s="548">
        <v>233927</v>
      </c>
      <c r="K32" s="547">
        <f t="shared" si="7"/>
        <v>60.76025974025974</v>
      </c>
      <c r="L32" s="545">
        <v>680</v>
      </c>
      <c r="M32" s="548">
        <v>151152</v>
      </c>
      <c r="N32" s="547">
        <f t="shared" si="8"/>
        <v>22.228235294117646</v>
      </c>
      <c r="O32" s="545">
        <v>360</v>
      </c>
      <c r="P32" s="548">
        <v>50805</v>
      </c>
      <c r="Q32" s="549">
        <f t="shared" si="9"/>
        <v>14.1125</v>
      </c>
      <c r="R32" s="545">
        <v>560</v>
      </c>
      <c r="S32" s="548">
        <v>103169</v>
      </c>
      <c r="T32" s="550">
        <f t="shared" si="10"/>
        <v>18.423035714285714</v>
      </c>
      <c r="U32" s="817"/>
      <c r="V32" s="818"/>
    </row>
    <row r="33" spans="1:22" s="540" customFormat="1" ht="29.25" customHeight="1">
      <c r="A33" s="541">
        <v>50331</v>
      </c>
      <c r="B33" s="542" t="s">
        <v>95</v>
      </c>
      <c r="C33" s="543">
        <v>877</v>
      </c>
      <c r="D33" s="544">
        <f t="shared" si="0"/>
        <v>243214</v>
      </c>
      <c r="E33" s="257">
        <f t="shared" si="1"/>
        <v>27.732497149372865</v>
      </c>
      <c r="F33" s="545">
        <v>293</v>
      </c>
      <c r="G33" s="546">
        <v>84485</v>
      </c>
      <c r="H33" s="547">
        <f t="shared" si="2"/>
        <v>28.834470989761094</v>
      </c>
      <c r="I33" s="545">
        <v>108</v>
      </c>
      <c r="J33" s="548">
        <v>29930</v>
      </c>
      <c r="K33" s="547">
        <f t="shared" si="7"/>
        <v>27.712962962962962</v>
      </c>
      <c r="L33" s="545">
        <v>163</v>
      </c>
      <c r="M33" s="548">
        <v>43802</v>
      </c>
      <c r="N33" s="547">
        <f t="shared" si="8"/>
        <v>26.872392638036807</v>
      </c>
      <c r="O33" s="545">
        <v>144</v>
      </c>
      <c r="P33" s="548">
        <v>36283</v>
      </c>
      <c r="Q33" s="549">
        <f t="shared" si="9"/>
        <v>25.196527777777778</v>
      </c>
      <c r="R33" s="545">
        <v>169</v>
      </c>
      <c r="S33" s="548">
        <v>48714</v>
      </c>
      <c r="T33" s="550">
        <f t="shared" si="10"/>
        <v>28.824852071005914</v>
      </c>
      <c r="U33" s="819" t="s">
        <v>375</v>
      </c>
      <c r="V33" s="820"/>
    </row>
    <row r="34" spans="1:22" s="540" customFormat="1" ht="18.75" customHeight="1">
      <c r="A34" s="541">
        <v>51130</v>
      </c>
      <c r="B34" s="542" t="s">
        <v>96</v>
      </c>
      <c r="C34" s="543">
        <v>735</v>
      </c>
      <c r="D34" s="544">
        <f t="shared" si="0"/>
        <v>479146</v>
      </c>
      <c r="E34" s="257">
        <f t="shared" si="1"/>
        <v>65.18993197278911</v>
      </c>
      <c r="F34" s="545">
        <v>270</v>
      </c>
      <c r="G34" s="546">
        <v>190742</v>
      </c>
      <c r="H34" s="547">
        <f t="shared" si="2"/>
        <v>70.64518518518518</v>
      </c>
      <c r="I34" s="545">
        <v>120</v>
      </c>
      <c r="J34" s="548">
        <v>55243</v>
      </c>
      <c r="K34" s="547">
        <f t="shared" si="7"/>
        <v>46.035833333333336</v>
      </c>
      <c r="L34" s="545">
        <v>95</v>
      </c>
      <c r="M34" s="548">
        <v>78777</v>
      </c>
      <c r="N34" s="547">
        <f t="shared" si="8"/>
        <v>82.92315789473685</v>
      </c>
      <c r="O34" s="545">
        <v>70</v>
      </c>
      <c r="P34" s="548">
        <v>60808</v>
      </c>
      <c r="Q34" s="549">
        <f t="shared" si="9"/>
        <v>86.86857142857143</v>
      </c>
      <c r="R34" s="545">
        <v>180</v>
      </c>
      <c r="S34" s="548">
        <v>93576</v>
      </c>
      <c r="T34" s="550">
        <f t="shared" si="10"/>
        <v>51.986666666666665</v>
      </c>
      <c r="U34" s="809" t="s">
        <v>376</v>
      </c>
      <c r="V34" s="810"/>
    </row>
    <row r="35" spans="1:22" s="540" customFormat="1" ht="25.5" customHeight="1">
      <c r="A35" s="541">
        <v>51231</v>
      </c>
      <c r="B35" s="542" t="s">
        <v>97</v>
      </c>
      <c r="C35" s="543">
        <v>383</v>
      </c>
      <c r="D35" s="544">
        <f t="shared" si="0"/>
        <v>72047</v>
      </c>
      <c r="E35" s="257">
        <f t="shared" si="1"/>
        <v>18.811227154046996</v>
      </c>
      <c r="F35" s="545">
        <v>141</v>
      </c>
      <c r="G35" s="546">
        <v>11856</v>
      </c>
      <c r="H35" s="547">
        <f t="shared" si="2"/>
        <v>8.408510638297873</v>
      </c>
      <c r="I35" s="545">
        <v>14</v>
      </c>
      <c r="J35" s="548">
        <v>1230</v>
      </c>
      <c r="K35" s="547">
        <f t="shared" si="7"/>
        <v>8.785714285714286</v>
      </c>
      <c r="L35" s="545">
        <v>42</v>
      </c>
      <c r="M35" s="548">
        <v>14800</v>
      </c>
      <c r="N35" s="547">
        <f t="shared" si="8"/>
        <v>35.23809523809524</v>
      </c>
      <c r="O35" s="545">
        <v>98</v>
      </c>
      <c r="P35" s="548">
        <v>22084</v>
      </c>
      <c r="Q35" s="549">
        <f t="shared" si="9"/>
        <v>22.53469387755102</v>
      </c>
      <c r="R35" s="545">
        <v>88</v>
      </c>
      <c r="S35" s="548">
        <v>22077</v>
      </c>
      <c r="T35" s="550">
        <f t="shared" si="10"/>
        <v>25.0875</v>
      </c>
      <c r="U35" s="819" t="s">
        <v>386</v>
      </c>
      <c r="V35" s="820"/>
    </row>
    <row r="36" spans="1:22" s="540" customFormat="1" ht="16.5" customHeight="1">
      <c r="A36" s="541">
        <v>51330</v>
      </c>
      <c r="B36" s="542" t="s">
        <v>98</v>
      </c>
      <c r="C36" s="543">
        <v>15</v>
      </c>
      <c r="D36" s="544">
        <f t="shared" si="0"/>
        <v>1648</v>
      </c>
      <c r="E36" s="257">
        <f t="shared" si="1"/>
        <v>10.986666666666666</v>
      </c>
      <c r="F36" s="545">
        <v>11</v>
      </c>
      <c r="G36" s="546">
        <v>1648</v>
      </c>
      <c r="H36" s="547">
        <f t="shared" si="2"/>
        <v>14.98181818181818</v>
      </c>
      <c r="I36" s="545">
        <v>1</v>
      </c>
      <c r="J36" s="548">
        <v>0</v>
      </c>
      <c r="K36" s="547">
        <f t="shared" si="7"/>
        <v>0</v>
      </c>
      <c r="L36" s="545">
        <v>1</v>
      </c>
      <c r="M36" s="548">
        <v>0</v>
      </c>
      <c r="N36" s="547">
        <f t="shared" si="8"/>
        <v>0</v>
      </c>
      <c r="O36" s="545">
        <v>1</v>
      </c>
      <c r="P36" s="548">
        <v>0</v>
      </c>
      <c r="Q36" s="549">
        <f t="shared" si="9"/>
        <v>0</v>
      </c>
      <c r="R36" s="545">
        <v>1</v>
      </c>
      <c r="S36" s="548">
        <v>0</v>
      </c>
      <c r="T36" s="550">
        <f t="shared" si="10"/>
        <v>0</v>
      </c>
      <c r="U36" s="811"/>
      <c r="V36" s="812"/>
    </row>
    <row r="37" spans="1:22" s="540" customFormat="1" ht="28.5" customHeight="1">
      <c r="A37" s="529">
        <v>51831</v>
      </c>
      <c r="B37" s="551" t="s">
        <v>99</v>
      </c>
      <c r="C37" s="531">
        <v>5035</v>
      </c>
      <c r="D37" s="532">
        <f t="shared" si="0"/>
        <v>1783393</v>
      </c>
      <c r="E37" s="533">
        <f t="shared" si="1"/>
        <v>35.41992055610725</v>
      </c>
      <c r="F37" s="534">
        <v>320</v>
      </c>
      <c r="G37" s="535">
        <v>291819</v>
      </c>
      <c r="H37" s="536">
        <f t="shared" si="2"/>
        <v>91.1934375</v>
      </c>
      <c r="I37" s="534">
        <v>2680</v>
      </c>
      <c r="J37" s="537">
        <v>1329419</v>
      </c>
      <c r="K37" s="536">
        <f t="shared" si="7"/>
        <v>49.60518656716418</v>
      </c>
      <c r="L37" s="534">
        <v>185</v>
      </c>
      <c r="M37" s="537">
        <v>65215</v>
      </c>
      <c r="N37" s="536">
        <f t="shared" si="8"/>
        <v>35.251351351351346</v>
      </c>
      <c r="O37" s="534">
        <v>1180</v>
      </c>
      <c r="P37" s="537">
        <v>67285</v>
      </c>
      <c r="Q37" s="538">
        <f t="shared" si="9"/>
        <v>5.702118644067797</v>
      </c>
      <c r="R37" s="534">
        <v>670</v>
      </c>
      <c r="S37" s="537">
        <v>29655</v>
      </c>
      <c r="T37" s="539">
        <f t="shared" si="10"/>
        <v>4.426119402985075</v>
      </c>
      <c r="U37" s="819" t="s">
        <v>377</v>
      </c>
      <c r="V37" s="820"/>
    </row>
    <row r="38" spans="1:22" s="540" customFormat="1" ht="15" customHeight="1">
      <c r="A38" s="529">
        <v>51832</v>
      </c>
      <c r="B38" s="530" t="s">
        <v>100</v>
      </c>
      <c r="C38" s="531">
        <v>726</v>
      </c>
      <c r="D38" s="532">
        <f t="shared" si="0"/>
        <v>206230</v>
      </c>
      <c r="E38" s="533">
        <f t="shared" si="1"/>
        <v>28.40633608815427</v>
      </c>
      <c r="F38" s="534">
        <v>120</v>
      </c>
      <c r="G38" s="535">
        <v>48119</v>
      </c>
      <c r="H38" s="536">
        <f t="shared" si="2"/>
        <v>40.09916666666667</v>
      </c>
      <c r="I38" s="534">
        <v>22</v>
      </c>
      <c r="J38" s="537">
        <v>-45784</v>
      </c>
      <c r="K38" s="536">
        <f t="shared" si="7"/>
        <v>-208.1090909090909</v>
      </c>
      <c r="L38" s="534">
        <v>414</v>
      </c>
      <c r="M38" s="537">
        <v>132008</v>
      </c>
      <c r="N38" s="536">
        <f t="shared" si="8"/>
        <v>31.885990338164255</v>
      </c>
      <c r="O38" s="534">
        <v>150</v>
      </c>
      <c r="P38" s="537">
        <v>67127</v>
      </c>
      <c r="Q38" s="538">
        <f t="shared" si="9"/>
        <v>44.751333333333335</v>
      </c>
      <c r="R38" s="534">
        <v>20</v>
      </c>
      <c r="S38" s="537">
        <v>4760</v>
      </c>
      <c r="T38" s="539">
        <f t="shared" si="10"/>
        <v>23.8</v>
      </c>
      <c r="U38" s="811"/>
      <c r="V38" s="812"/>
    </row>
    <row r="39" spans="1:22" s="540" customFormat="1" ht="15" customHeight="1">
      <c r="A39" s="529">
        <v>51833</v>
      </c>
      <c r="B39" s="530" t="s">
        <v>101</v>
      </c>
      <c r="C39" s="531">
        <v>40</v>
      </c>
      <c r="D39" s="532">
        <f t="shared" si="0"/>
        <v>12911</v>
      </c>
      <c r="E39" s="533">
        <f t="shared" si="1"/>
        <v>32.277499999999996</v>
      </c>
      <c r="F39" s="534">
        <v>8</v>
      </c>
      <c r="G39" s="535">
        <v>4920</v>
      </c>
      <c r="H39" s="536">
        <f t="shared" si="2"/>
        <v>61.5</v>
      </c>
      <c r="I39" s="534">
        <v>8</v>
      </c>
      <c r="J39" s="537">
        <v>1812</v>
      </c>
      <c r="K39" s="536">
        <f t="shared" si="7"/>
        <v>22.65</v>
      </c>
      <c r="L39" s="534">
        <v>8</v>
      </c>
      <c r="M39" s="537">
        <v>1978</v>
      </c>
      <c r="N39" s="536">
        <f t="shared" si="8"/>
        <v>24.725</v>
      </c>
      <c r="O39" s="534">
        <v>8</v>
      </c>
      <c r="P39" s="537">
        <v>1929</v>
      </c>
      <c r="Q39" s="538">
        <f t="shared" si="9"/>
        <v>24.1125</v>
      </c>
      <c r="R39" s="534">
        <v>8</v>
      </c>
      <c r="S39" s="537">
        <v>2272</v>
      </c>
      <c r="T39" s="539">
        <f t="shared" si="10"/>
        <v>28.4</v>
      </c>
      <c r="U39" s="811"/>
      <c r="V39" s="812"/>
    </row>
    <row r="40" spans="1:22" s="540" customFormat="1" ht="15" customHeight="1">
      <c r="A40" s="529">
        <v>51834</v>
      </c>
      <c r="B40" s="530" t="s">
        <v>102</v>
      </c>
      <c r="C40" s="531">
        <v>1396</v>
      </c>
      <c r="D40" s="532">
        <f t="shared" si="0"/>
        <v>643431</v>
      </c>
      <c r="E40" s="533">
        <f t="shared" si="1"/>
        <v>46.091045845272205</v>
      </c>
      <c r="F40" s="534">
        <v>697</v>
      </c>
      <c r="G40" s="535">
        <v>286983</v>
      </c>
      <c r="H40" s="536">
        <f t="shared" si="2"/>
        <v>41.17403156384505</v>
      </c>
      <c r="I40" s="534">
        <v>259</v>
      </c>
      <c r="J40" s="537">
        <v>70436</v>
      </c>
      <c r="K40" s="536">
        <f t="shared" si="7"/>
        <v>27.195366795366795</v>
      </c>
      <c r="L40" s="534">
        <v>140</v>
      </c>
      <c r="M40" s="537">
        <v>118150</v>
      </c>
      <c r="N40" s="536">
        <f t="shared" si="8"/>
        <v>84.39285714285714</v>
      </c>
      <c r="O40" s="534">
        <v>100</v>
      </c>
      <c r="P40" s="537">
        <v>71914</v>
      </c>
      <c r="Q40" s="538">
        <f t="shared" si="9"/>
        <v>71.914</v>
      </c>
      <c r="R40" s="534">
        <v>200</v>
      </c>
      <c r="S40" s="537">
        <v>95948</v>
      </c>
      <c r="T40" s="539">
        <f t="shared" si="10"/>
        <v>47.974000000000004</v>
      </c>
      <c r="U40" s="811"/>
      <c r="V40" s="812"/>
    </row>
    <row r="41" spans="1:22" s="540" customFormat="1" ht="15" customHeight="1">
      <c r="A41" s="529">
        <v>51835</v>
      </c>
      <c r="B41" s="530" t="s">
        <v>103</v>
      </c>
      <c r="C41" s="531">
        <v>350</v>
      </c>
      <c r="D41" s="532">
        <f t="shared" si="0"/>
        <v>147433</v>
      </c>
      <c r="E41" s="533">
        <f t="shared" si="1"/>
        <v>42.123714285714286</v>
      </c>
      <c r="F41" s="534">
        <v>143</v>
      </c>
      <c r="G41" s="535">
        <v>51000</v>
      </c>
      <c r="H41" s="536">
        <f t="shared" si="2"/>
        <v>35.66433566433567</v>
      </c>
      <c r="I41" s="534">
        <v>45</v>
      </c>
      <c r="J41" s="537">
        <v>17958</v>
      </c>
      <c r="K41" s="536">
        <f t="shared" si="7"/>
        <v>39.906666666666666</v>
      </c>
      <c r="L41" s="534">
        <v>20</v>
      </c>
      <c r="M41" s="537">
        <v>8501</v>
      </c>
      <c r="N41" s="536">
        <f t="shared" si="8"/>
        <v>42.505</v>
      </c>
      <c r="O41" s="534">
        <v>67</v>
      </c>
      <c r="P41" s="537">
        <v>26227</v>
      </c>
      <c r="Q41" s="538">
        <f t="shared" si="9"/>
        <v>39.144776119402984</v>
      </c>
      <c r="R41" s="534">
        <v>75</v>
      </c>
      <c r="S41" s="537">
        <v>43747</v>
      </c>
      <c r="T41" s="539">
        <f t="shared" si="10"/>
        <v>58.32933333333333</v>
      </c>
      <c r="U41" s="811"/>
      <c r="V41" s="812"/>
    </row>
    <row r="42" spans="1:22" s="540" customFormat="1" ht="41.25" customHeight="1">
      <c r="A42" s="529">
        <v>51836</v>
      </c>
      <c r="B42" s="530" t="s">
        <v>104</v>
      </c>
      <c r="C42" s="531">
        <v>100</v>
      </c>
      <c r="D42" s="532">
        <f t="shared" si="0"/>
        <v>100403</v>
      </c>
      <c r="E42" s="533">
        <f t="shared" si="1"/>
        <v>100.40299999999999</v>
      </c>
      <c r="F42" s="534">
        <v>20</v>
      </c>
      <c r="G42" s="535">
        <v>80730</v>
      </c>
      <c r="H42" s="536">
        <f t="shared" si="2"/>
        <v>403.65</v>
      </c>
      <c r="I42" s="534">
        <v>20</v>
      </c>
      <c r="J42" s="537">
        <v>15232</v>
      </c>
      <c r="K42" s="536">
        <f t="shared" si="7"/>
        <v>76.16</v>
      </c>
      <c r="L42" s="534">
        <v>20</v>
      </c>
      <c r="M42" s="537">
        <v>199</v>
      </c>
      <c r="N42" s="536">
        <f t="shared" si="8"/>
        <v>0.9949999999999999</v>
      </c>
      <c r="O42" s="534">
        <v>20</v>
      </c>
      <c r="P42" s="537">
        <v>0</v>
      </c>
      <c r="Q42" s="538">
        <f t="shared" si="9"/>
        <v>0</v>
      </c>
      <c r="R42" s="534">
        <v>20</v>
      </c>
      <c r="S42" s="537">
        <v>4242</v>
      </c>
      <c r="T42" s="539">
        <f t="shared" si="10"/>
        <v>21.21</v>
      </c>
      <c r="U42" s="819" t="s">
        <v>378</v>
      </c>
      <c r="V42" s="820"/>
    </row>
    <row r="43" spans="1:22" s="540" customFormat="1" ht="15" customHeight="1">
      <c r="A43" s="529">
        <v>51837</v>
      </c>
      <c r="B43" s="530" t="s">
        <v>105</v>
      </c>
      <c r="C43" s="531">
        <v>80</v>
      </c>
      <c r="D43" s="532">
        <f t="shared" si="0"/>
        <v>0</v>
      </c>
      <c r="E43" s="533">
        <f t="shared" si="1"/>
        <v>0</v>
      </c>
      <c r="F43" s="534">
        <v>16</v>
      </c>
      <c r="G43" s="535">
        <v>0</v>
      </c>
      <c r="H43" s="536">
        <f t="shared" si="2"/>
        <v>0</v>
      </c>
      <c r="I43" s="534">
        <v>16</v>
      </c>
      <c r="J43" s="537">
        <v>0</v>
      </c>
      <c r="K43" s="536">
        <f t="shared" si="7"/>
        <v>0</v>
      </c>
      <c r="L43" s="534">
        <v>16</v>
      </c>
      <c r="M43" s="537">
        <v>0</v>
      </c>
      <c r="N43" s="536">
        <f t="shared" si="8"/>
        <v>0</v>
      </c>
      <c r="O43" s="534">
        <v>16</v>
      </c>
      <c r="P43" s="537">
        <v>0</v>
      </c>
      <c r="Q43" s="538">
        <f t="shared" si="9"/>
        <v>0</v>
      </c>
      <c r="R43" s="534">
        <v>16</v>
      </c>
      <c r="S43" s="537">
        <v>0</v>
      </c>
      <c r="T43" s="539">
        <f t="shared" si="10"/>
        <v>0</v>
      </c>
      <c r="U43" s="811"/>
      <c r="V43" s="812"/>
    </row>
    <row r="44" spans="1:22" s="540" customFormat="1" ht="15" customHeight="1">
      <c r="A44" s="529">
        <v>51839</v>
      </c>
      <c r="B44" s="530" t="s">
        <v>106</v>
      </c>
      <c r="C44" s="531">
        <v>395</v>
      </c>
      <c r="D44" s="532">
        <f t="shared" si="0"/>
        <v>209282</v>
      </c>
      <c r="E44" s="533">
        <f t="shared" si="1"/>
        <v>52.982784810126574</v>
      </c>
      <c r="F44" s="534">
        <v>126</v>
      </c>
      <c r="G44" s="535">
        <v>63079</v>
      </c>
      <c r="H44" s="536">
        <f t="shared" si="2"/>
        <v>50.06269841269842</v>
      </c>
      <c r="I44" s="534">
        <v>32</v>
      </c>
      <c r="J44" s="537">
        <v>9527</v>
      </c>
      <c r="K44" s="536">
        <f t="shared" si="7"/>
        <v>29.771875</v>
      </c>
      <c r="L44" s="534">
        <v>54</v>
      </c>
      <c r="M44" s="537">
        <v>26853</v>
      </c>
      <c r="N44" s="536">
        <f t="shared" si="8"/>
        <v>49.727777777777774</v>
      </c>
      <c r="O44" s="534">
        <v>92</v>
      </c>
      <c r="P44" s="537">
        <v>64022</v>
      </c>
      <c r="Q44" s="538">
        <f t="shared" si="9"/>
        <v>69.58913043478262</v>
      </c>
      <c r="R44" s="534">
        <v>91</v>
      </c>
      <c r="S44" s="537">
        <v>45801</v>
      </c>
      <c r="T44" s="539">
        <f t="shared" si="10"/>
        <v>50.330769230769235</v>
      </c>
      <c r="U44" s="811"/>
      <c r="V44" s="812"/>
    </row>
    <row r="45" spans="1:22" s="540" customFormat="1" ht="15" customHeight="1">
      <c r="A45" s="529">
        <v>51841</v>
      </c>
      <c r="B45" s="530" t="s">
        <v>107</v>
      </c>
      <c r="C45" s="531">
        <v>1005</v>
      </c>
      <c r="D45" s="532">
        <f t="shared" si="0"/>
        <v>408671</v>
      </c>
      <c r="E45" s="533">
        <f t="shared" si="1"/>
        <v>40.663781094527366</v>
      </c>
      <c r="F45" s="534">
        <v>310</v>
      </c>
      <c r="G45" s="535">
        <v>167570</v>
      </c>
      <c r="H45" s="536">
        <f t="shared" si="2"/>
        <v>54.05483870967741</v>
      </c>
      <c r="I45" s="534">
        <v>125</v>
      </c>
      <c r="J45" s="537">
        <v>41386</v>
      </c>
      <c r="K45" s="536">
        <f t="shared" si="7"/>
        <v>33.1088</v>
      </c>
      <c r="L45" s="534">
        <v>193</v>
      </c>
      <c r="M45" s="537">
        <v>131020</v>
      </c>
      <c r="N45" s="536">
        <f t="shared" si="8"/>
        <v>67.8860103626943</v>
      </c>
      <c r="O45" s="534">
        <v>216</v>
      </c>
      <c r="P45" s="537">
        <v>11142</v>
      </c>
      <c r="Q45" s="538">
        <f t="shared" si="9"/>
        <v>5.158333333333333</v>
      </c>
      <c r="R45" s="534">
        <v>161</v>
      </c>
      <c r="S45" s="537">
        <v>57553</v>
      </c>
      <c r="T45" s="539">
        <f t="shared" si="10"/>
        <v>35.747204968944104</v>
      </c>
      <c r="U45" s="811"/>
      <c r="V45" s="812"/>
    </row>
    <row r="46" spans="1:22" s="540" customFormat="1" ht="27.75" customHeight="1">
      <c r="A46" s="529">
        <v>51842</v>
      </c>
      <c r="B46" s="551" t="s">
        <v>108</v>
      </c>
      <c r="C46" s="531">
        <v>0</v>
      </c>
      <c r="D46" s="532">
        <f t="shared" si="0"/>
        <v>560992</v>
      </c>
      <c r="E46" s="533">
        <v>0</v>
      </c>
      <c r="F46" s="534">
        <v>0</v>
      </c>
      <c r="G46" s="535">
        <v>0</v>
      </c>
      <c r="H46" s="536">
        <v>0</v>
      </c>
      <c r="I46" s="534">
        <v>0</v>
      </c>
      <c r="J46" s="537">
        <v>0</v>
      </c>
      <c r="K46" s="536">
        <v>0</v>
      </c>
      <c r="L46" s="534">
        <v>0</v>
      </c>
      <c r="M46" s="537">
        <v>11607</v>
      </c>
      <c r="N46" s="536">
        <v>0</v>
      </c>
      <c r="O46" s="534">
        <v>0</v>
      </c>
      <c r="P46" s="537">
        <v>373533</v>
      </c>
      <c r="Q46" s="538">
        <v>0</v>
      </c>
      <c r="R46" s="534">
        <v>0</v>
      </c>
      <c r="S46" s="537">
        <v>175852</v>
      </c>
      <c r="T46" s="572">
        <v>0</v>
      </c>
      <c r="U46" s="811"/>
      <c r="V46" s="812"/>
    </row>
    <row r="47" spans="1:22" s="540" customFormat="1" ht="16.5" customHeight="1">
      <c r="A47" s="541">
        <v>518</v>
      </c>
      <c r="B47" s="542" t="s">
        <v>109</v>
      </c>
      <c r="C47" s="543">
        <v>9127</v>
      </c>
      <c r="D47" s="544">
        <f t="shared" si="0"/>
        <v>4072746</v>
      </c>
      <c r="E47" s="257">
        <f aca="true" t="shared" si="11" ref="E47:E54">+D47/C47/10</f>
        <v>44.62305248164786</v>
      </c>
      <c r="F47" s="545">
        <v>1760</v>
      </c>
      <c r="G47" s="546">
        <v>994220</v>
      </c>
      <c r="H47" s="547">
        <f aca="true" t="shared" si="12" ref="H47:H54">+G47/F47/10</f>
        <v>56.48977272727272</v>
      </c>
      <c r="I47" s="545">
        <v>3207</v>
      </c>
      <c r="J47" s="548">
        <v>1439986</v>
      </c>
      <c r="K47" s="547">
        <f aca="true" t="shared" si="13" ref="K47:K54">+J47/I47/10</f>
        <v>44.90134081696289</v>
      </c>
      <c r="L47" s="545">
        <v>1050</v>
      </c>
      <c r="M47" s="548">
        <v>495531</v>
      </c>
      <c r="N47" s="547">
        <f aca="true" t="shared" si="14" ref="N47:N54">+M47/L47/10</f>
        <v>47.19342857142857</v>
      </c>
      <c r="O47" s="545">
        <v>1849</v>
      </c>
      <c r="P47" s="548">
        <v>683179</v>
      </c>
      <c r="Q47" s="549">
        <f aca="true" t="shared" si="15" ref="Q47:Q54">+P47/O47/10</f>
        <v>36.948566792861</v>
      </c>
      <c r="R47" s="545">
        <v>1261</v>
      </c>
      <c r="S47" s="548">
        <v>459830</v>
      </c>
      <c r="T47" s="550">
        <f aca="true" t="shared" si="16" ref="T47:T54">+S47/R47/10</f>
        <v>36.465503568596354</v>
      </c>
      <c r="U47" s="811"/>
      <c r="V47" s="812"/>
    </row>
    <row r="48" spans="1:22" s="540" customFormat="1" ht="15" customHeight="1">
      <c r="A48" s="529">
        <v>52130</v>
      </c>
      <c r="B48" s="530" t="s">
        <v>110</v>
      </c>
      <c r="C48" s="531">
        <v>88973</v>
      </c>
      <c r="D48" s="532">
        <f t="shared" si="0"/>
        <v>38975837</v>
      </c>
      <c r="E48" s="533">
        <f t="shared" si="11"/>
        <v>43.80636485225855</v>
      </c>
      <c r="F48" s="534">
        <v>27666</v>
      </c>
      <c r="G48" s="535">
        <v>12027817</v>
      </c>
      <c r="H48" s="536">
        <f t="shared" si="12"/>
        <v>43.47508494180583</v>
      </c>
      <c r="I48" s="534">
        <v>10171</v>
      </c>
      <c r="J48" s="537">
        <v>4503044</v>
      </c>
      <c r="K48" s="547">
        <f t="shared" si="13"/>
        <v>44.27336545079147</v>
      </c>
      <c r="L48" s="545">
        <v>19432</v>
      </c>
      <c r="M48" s="537">
        <v>8405726</v>
      </c>
      <c r="N48" s="536">
        <f t="shared" si="14"/>
        <v>43.2571325648415</v>
      </c>
      <c r="O48" s="534">
        <v>15304</v>
      </c>
      <c r="P48" s="537">
        <v>6772483</v>
      </c>
      <c r="Q48" s="538">
        <f t="shared" si="15"/>
        <v>44.25302535284893</v>
      </c>
      <c r="R48" s="534">
        <v>16400</v>
      </c>
      <c r="S48" s="537">
        <v>7266767</v>
      </c>
      <c r="T48" s="539">
        <f t="shared" si="16"/>
        <v>44.309554878048786</v>
      </c>
      <c r="U48" s="811"/>
      <c r="V48" s="812"/>
    </row>
    <row r="49" spans="1:22" s="540" customFormat="1" ht="15" customHeight="1">
      <c r="A49" s="529">
        <v>52131</v>
      </c>
      <c r="B49" s="530" t="s">
        <v>11</v>
      </c>
      <c r="C49" s="531">
        <v>7340</v>
      </c>
      <c r="D49" s="532">
        <f aca="true" t="shared" si="17" ref="D49:D65">G49+J49+M49+P49+S49</f>
        <v>3493530</v>
      </c>
      <c r="E49" s="533">
        <f t="shared" si="11"/>
        <v>47.59577656675749</v>
      </c>
      <c r="F49" s="534">
        <v>2150</v>
      </c>
      <c r="G49" s="535">
        <v>880420</v>
      </c>
      <c r="H49" s="536">
        <f t="shared" si="12"/>
        <v>40.949767441860466</v>
      </c>
      <c r="I49" s="534">
        <v>2100</v>
      </c>
      <c r="J49" s="537">
        <v>1002735</v>
      </c>
      <c r="K49" s="547">
        <f t="shared" si="13"/>
        <v>47.74928571428571</v>
      </c>
      <c r="L49" s="545">
        <v>260</v>
      </c>
      <c r="M49" s="537">
        <v>94200</v>
      </c>
      <c r="N49" s="536">
        <f t="shared" si="14"/>
        <v>36.23076923076923</v>
      </c>
      <c r="O49" s="534">
        <v>1700</v>
      </c>
      <c r="P49" s="537">
        <v>825211</v>
      </c>
      <c r="Q49" s="538">
        <f t="shared" si="15"/>
        <v>48.541823529411765</v>
      </c>
      <c r="R49" s="534">
        <v>1130</v>
      </c>
      <c r="S49" s="537">
        <v>690964</v>
      </c>
      <c r="T49" s="539">
        <f t="shared" si="16"/>
        <v>61.14725663716814</v>
      </c>
      <c r="U49" s="811"/>
      <c r="V49" s="812"/>
    </row>
    <row r="50" spans="1:22" s="540" customFormat="1" ht="15" customHeight="1">
      <c r="A50" s="529">
        <v>52430</v>
      </c>
      <c r="B50" s="530" t="s">
        <v>111</v>
      </c>
      <c r="C50" s="531">
        <v>25042</v>
      </c>
      <c r="D50" s="532">
        <f t="shared" si="17"/>
        <v>10949755</v>
      </c>
      <c r="E50" s="533">
        <f t="shared" si="11"/>
        <v>43.725561057423526</v>
      </c>
      <c r="F50" s="534">
        <v>7752</v>
      </c>
      <c r="G50" s="535">
        <v>3356123</v>
      </c>
      <c r="H50" s="536">
        <f t="shared" si="12"/>
        <v>43.2936403508772</v>
      </c>
      <c r="I50" s="534">
        <v>3191</v>
      </c>
      <c r="J50" s="537">
        <v>1431507</v>
      </c>
      <c r="K50" s="547">
        <f t="shared" si="13"/>
        <v>44.86076465057975</v>
      </c>
      <c r="L50" s="545">
        <v>5120</v>
      </c>
      <c r="M50" s="537">
        <v>2209985</v>
      </c>
      <c r="N50" s="536">
        <f t="shared" si="14"/>
        <v>43.16376953125</v>
      </c>
      <c r="O50" s="534">
        <v>4421</v>
      </c>
      <c r="P50" s="537">
        <v>1954255</v>
      </c>
      <c r="Q50" s="538">
        <f t="shared" si="15"/>
        <v>44.20391314182312</v>
      </c>
      <c r="R50" s="534">
        <v>4558</v>
      </c>
      <c r="S50" s="537">
        <v>1997885</v>
      </c>
      <c r="T50" s="539">
        <f t="shared" si="16"/>
        <v>43.832492321193506</v>
      </c>
      <c r="U50" s="811"/>
      <c r="V50" s="812"/>
    </row>
    <row r="51" spans="1:22" s="540" customFormat="1" ht="15" customHeight="1">
      <c r="A51" s="529">
        <v>52431</v>
      </c>
      <c r="B51" s="530" t="s">
        <v>112</v>
      </c>
      <c r="C51" s="531">
        <v>8668</v>
      </c>
      <c r="D51" s="532">
        <f t="shared" si="17"/>
        <v>3790293</v>
      </c>
      <c r="E51" s="533">
        <f t="shared" si="11"/>
        <v>43.727422704199356</v>
      </c>
      <c r="F51" s="534">
        <v>2684</v>
      </c>
      <c r="G51" s="535">
        <v>1161745</v>
      </c>
      <c r="H51" s="536">
        <f t="shared" si="12"/>
        <v>43.28409090909091</v>
      </c>
      <c r="I51" s="534">
        <v>1104</v>
      </c>
      <c r="J51" s="537">
        <v>495516</v>
      </c>
      <c r="K51" s="536">
        <f t="shared" si="13"/>
        <v>44.88369565217391</v>
      </c>
      <c r="L51" s="534">
        <v>1772</v>
      </c>
      <c r="M51" s="537">
        <v>764992</v>
      </c>
      <c r="N51" s="536">
        <f t="shared" si="14"/>
        <v>43.171106094808124</v>
      </c>
      <c r="O51" s="534">
        <v>1530</v>
      </c>
      <c r="P51" s="537">
        <v>676476</v>
      </c>
      <c r="Q51" s="538">
        <f t="shared" si="15"/>
        <v>44.21411764705882</v>
      </c>
      <c r="R51" s="534">
        <v>1578</v>
      </c>
      <c r="S51" s="537">
        <v>691564</v>
      </c>
      <c r="T51" s="539">
        <f t="shared" si="16"/>
        <v>43.825348542458805</v>
      </c>
      <c r="U51" s="811"/>
      <c r="V51" s="812"/>
    </row>
    <row r="52" spans="1:22" ht="26.25" customHeight="1">
      <c r="A52" s="243">
        <v>52730</v>
      </c>
      <c r="B52" s="252" t="s">
        <v>113</v>
      </c>
      <c r="C52" s="244">
        <v>1926</v>
      </c>
      <c r="D52" s="245">
        <f t="shared" si="17"/>
        <v>849388</v>
      </c>
      <c r="E52" s="246">
        <f t="shared" si="11"/>
        <v>44.10114226375909</v>
      </c>
      <c r="F52" s="247">
        <v>596</v>
      </c>
      <c r="G52" s="248">
        <v>257849</v>
      </c>
      <c r="H52" s="249">
        <f t="shared" si="12"/>
        <v>43.263255033557044</v>
      </c>
      <c r="I52" s="247">
        <v>245</v>
      </c>
      <c r="J52" s="250">
        <v>110317</v>
      </c>
      <c r="K52" s="249">
        <f t="shared" si="13"/>
        <v>45.02734693877551</v>
      </c>
      <c r="L52" s="247">
        <v>394</v>
      </c>
      <c r="M52" s="250">
        <v>170184</v>
      </c>
      <c r="N52" s="249">
        <f t="shared" si="14"/>
        <v>43.19390862944162</v>
      </c>
      <c r="O52" s="247">
        <v>340</v>
      </c>
      <c r="P52" s="250">
        <v>151883</v>
      </c>
      <c r="Q52" s="251">
        <f t="shared" si="15"/>
        <v>44.671470588235294</v>
      </c>
      <c r="R52" s="247">
        <v>351</v>
      </c>
      <c r="S52" s="250">
        <v>159155</v>
      </c>
      <c r="T52" s="524">
        <f t="shared" si="16"/>
        <v>45.34330484330484</v>
      </c>
      <c r="U52" s="821"/>
      <c r="V52" s="822"/>
    </row>
    <row r="53" spans="1:22" s="540" customFormat="1" ht="29.25" customHeight="1">
      <c r="A53" s="529">
        <v>52731</v>
      </c>
      <c r="B53" s="551" t="s">
        <v>114</v>
      </c>
      <c r="C53" s="531">
        <v>405</v>
      </c>
      <c r="D53" s="532">
        <f t="shared" si="17"/>
        <v>197266</v>
      </c>
      <c r="E53" s="533">
        <f t="shared" si="11"/>
        <v>48.70765432098766</v>
      </c>
      <c r="F53" s="534">
        <v>125</v>
      </c>
      <c r="G53" s="535">
        <v>54158</v>
      </c>
      <c r="H53" s="536">
        <f t="shared" si="12"/>
        <v>43.3264</v>
      </c>
      <c r="I53" s="534">
        <v>52</v>
      </c>
      <c r="J53" s="537">
        <v>23225</v>
      </c>
      <c r="K53" s="536">
        <f t="shared" si="13"/>
        <v>44.66346153846153</v>
      </c>
      <c r="L53" s="534">
        <v>83</v>
      </c>
      <c r="M53" s="537">
        <v>35738</v>
      </c>
      <c r="N53" s="536">
        <f t="shared" si="14"/>
        <v>43.0578313253012</v>
      </c>
      <c r="O53" s="534">
        <v>71</v>
      </c>
      <c r="P53" s="537">
        <v>35467</v>
      </c>
      <c r="Q53" s="538">
        <f t="shared" si="15"/>
        <v>49.95352112676056</v>
      </c>
      <c r="R53" s="534">
        <v>74</v>
      </c>
      <c r="S53" s="537">
        <v>48678</v>
      </c>
      <c r="T53" s="539">
        <f t="shared" si="16"/>
        <v>65.78108108108108</v>
      </c>
      <c r="U53" s="811"/>
      <c r="V53" s="812"/>
    </row>
    <row r="54" spans="1:22" s="540" customFormat="1" ht="18" customHeight="1">
      <c r="A54" s="541">
        <v>521</v>
      </c>
      <c r="B54" s="542" t="s">
        <v>110</v>
      </c>
      <c r="C54" s="543">
        <v>132354</v>
      </c>
      <c r="D54" s="544">
        <f t="shared" si="17"/>
        <v>58256069</v>
      </c>
      <c r="E54" s="257">
        <f t="shared" si="11"/>
        <v>44.01534445502214</v>
      </c>
      <c r="F54" s="545">
        <v>40973</v>
      </c>
      <c r="G54" s="546">
        <v>17738112</v>
      </c>
      <c r="H54" s="547">
        <f t="shared" si="12"/>
        <v>43.292197300661414</v>
      </c>
      <c r="I54" s="545">
        <v>16863</v>
      </c>
      <c r="J54" s="548">
        <v>7566344</v>
      </c>
      <c r="K54" s="547">
        <f t="shared" si="13"/>
        <v>44.86950127498073</v>
      </c>
      <c r="L54" s="545">
        <v>27061</v>
      </c>
      <c r="M54" s="548">
        <v>11680825</v>
      </c>
      <c r="N54" s="547">
        <f t="shared" si="14"/>
        <v>43.164794353497655</v>
      </c>
      <c r="O54" s="545">
        <v>23366</v>
      </c>
      <c r="P54" s="548">
        <v>10415775</v>
      </c>
      <c r="Q54" s="549">
        <f t="shared" si="15"/>
        <v>44.57662843447745</v>
      </c>
      <c r="R54" s="545">
        <v>24091</v>
      </c>
      <c r="S54" s="548">
        <v>10855013</v>
      </c>
      <c r="T54" s="550">
        <f t="shared" si="16"/>
        <v>45.05837449670001</v>
      </c>
      <c r="U54" s="811"/>
      <c r="V54" s="812"/>
    </row>
    <row r="55" spans="1:22" s="540" customFormat="1" ht="18" customHeight="1">
      <c r="A55" s="541">
        <v>531</v>
      </c>
      <c r="B55" s="542" t="s">
        <v>115</v>
      </c>
      <c r="C55" s="543">
        <v>0</v>
      </c>
      <c r="D55" s="544">
        <f t="shared" si="17"/>
        <v>4800</v>
      </c>
      <c r="E55" s="257">
        <v>0</v>
      </c>
      <c r="F55" s="545">
        <v>0</v>
      </c>
      <c r="G55" s="546">
        <v>0</v>
      </c>
      <c r="H55" s="547">
        <v>0</v>
      </c>
      <c r="I55" s="545">
        <v>0</v>
      </c>
      <c r="J55" s="548">
        <v>0</v>
      </c>
      <c r="K55" s="547">
        <v>0</v>
      </c>
      <c r="L55" s="545">
        <v>0</v>
      </c>
      <c r="M55" s="548">
        <v>2400</v>
      </c>
      <c r="N55" s="547">
        <v>0</v>
      </c>
      <c r="O55" s="545">
        <v>0</v>
      </c>
      <c r="P55" s="548">
        <v>2400</v>
      </c>
      <c r="Q55" s="549">
        <v>0</v>
      </c>
      <c r="R55" s="545">
        <v>0</v>
      </c>
      <c r="S55" s="548">
        <v>0</v>
      </c>
      <c r="T55" s="550">
        <v>0</v>
      </c>
      <c r="U55" s="809" t="s">
        <v>380</v>
      </c>
      <c r="V55" s="810"/>
    </row>
    <row r="56" spans="1:22" s="540" customFormat="1" ht="30" customHeight="1">
      <c r="A56" s="541">
        <v>54231</v>
      </c>
      <c r="B56" s="542" t="s">
        <v>116</v>
      </c>
      <c r="C56" s="543">
        <v>0</v>
      </c>
      <c r="D56" s="544">
        <f t="shared" si="17"/>
        <v>19999</v>
      </c>
      <c r="E56" s="257">
        <v>0</v>
      </c>
      <c r="F56" s="545">
        <v>0</v>
      </c>
      <c r="G56" s="546">
        <v>6667</v>
      </c>
      <c r="H56" s="547">
        <v>0</v>
      </c>
      <c r="I56" s="545">
        <v>0</v>
      </c>
      <c r="J56" s="548">
        <v>3333</v>
      </c>
      <c r="K56" s="547">
        <v>0</v>
      </c>
      <c r="L56" s="545">
        <v>0</v>
      </c>
      <c r="M56" s="548">
        <v>3333</v>
      </c>
      <c r="N56" s="547">
        <v>0</v>
      </c>
      <c r="O56" s="545">
        <v>0</v>
      </c>
      <c r="P56" s="548">
        <v>3333</v>
      </c>
      <c r="Q56" s="549">
        <v>0</v>
      </c>
      <c r="R56" s="545">
        <v>0</v>
      </c>
      <c r="S56" s="548">
        <v>3333</v>
      </c>
      <c r="T56" s="550">
        <v>0</v>
      </c>
      <c r="U56" s="819" t="s">
        <v>379</v>
      </c>
      <c r="V56" s="820"/>
    </row>
    <row r="57" spans="1:22" s="540" customFormat="1" ht="16.5" customHeight="1">
      <c r="A57" s="541">
        <v>54430</v>
      </c>
      <c r="B57" s="542" t="s">
        <v>117</v>
      </c>
      <c r="C57" s="543">
        <v>20</v>
      </c>
      <c r="D57" s="544">
        <f t="shared" si="17"/>
        <v>1463</v>
      </c>
      <c r="E57" s="257">
        <f>+D57/C57/10</f>
        <v>7.315</v>
      </c>
      <c r="F57" s="545">
        <v>20</v>
      </c>
      <c r="G57" s="546">
        <v>1463</v>
      </c>
      <c r="H57" s="547">
        <f>+G57/F57/10</f>
        <v>7.315</v>
      </c>
      <c r="I57" s="545">
        <v>0</v>
      </c>
      <c r="J57" s="548">
        <v>0</v>
      </c>
      <c r="K57" s="547">
        <v>0</v>
      </c>
      <c r="L57" s="545">
        <v>0</v>
      </c>
      <c r="M57" s="548">
        <v>0</v>
      </c>
      <c r="N57" s="547">
        <v>0</v>
      </c>
      <c r="O57" s="545">
        <v>0</v>
      </c>
      <c r="P57" s="548">
        <v>0</v>
      </c>
      <c r="Q57" s="549">
        <v>0</v>
      </c>
      <c r="R57" s="545">
        <v>0</v>
      </c>
      <c r="S57" s="548">
        <v>0</v>
      </c>
      <c r="T57" s="550">
        <v>0</v>
      </c>
      <c r="U57" s="811"/>
      <c r="V57" s="812"/>
    </row>
    <row r="58" spans="1:22" s="540" customFormat="1" ht="18" customHeight="1">
      <c r="A58" s="541">
        <v>54830</v>
      </c>
      <c r="B58" s="542" t="s">
        <v>118</v>
      </c>
      <c r="C58" s="543">
        <v>0</v>
      </c>
      <c r="D58" s="544">
        <f t="shared" si="17"/>
        <v>726013</v>
      </c>
      <c r="E58" s="257">
        <v>0</v>
      </c>
      <c r="F58" s="545">
        <v>0</v>
      </c>
      <c r="G58" s="546">
        <v>625923</v>
      </c>
      <c r="H58" s="547">
        <v>0</v>
      </c>
      <c r="I58" s="545">
        <v>0</v>
      </c>
      <c r="J58" s="548">
        <v>0</v>
      </c>
      <c r="K58" s="547">
        <v>0</v>
      </c>
      <c r="L58" s="545">
        <v>0</v>
      </c>
      <c r="M58" s="548">
        <v>27298</v>
      </c>
      <c r="N58" s="547">
        <v>0</v>
      </c>
      <c r="O58" s="545">
        <v>0</v>
      </c>
      <c r="P58" s="548">
        <v>5250</v>
      </c>
      <c r="Q58" s="549">
        <v>0</v>
      </c>
      <c r="R58" s="545">
        <v>0</v>
      </c>
      <c r="S58" s="548">
        <v>67542</v>
      </c>
      <c r="T58" s="550">
        <v>0</v>
      </c>
      <c r="U58" s="809" t="s">
        <v>385</v>
      </c>
      <c r="V58" s="810"/>
    </row>
    <row r="59" spans="1:22" s="540" customFormat="1" ht="15" customHeight="1">
      <c r="A59" s="529">
        <v>54931</v>
      </c>
      <c r="B59" s="530" t="s">
        <v>119</v>
      </c>
      <c r="C59" s="531">
        <v>1200</v>
      </c>
      <c r="D59" s="532">
        <f t="shared" si="17"/>
        <v>1208616</v>
      </c>
      <c r="E59" s="533">
        <f>+D59/C59/10</f>
        <v>100.71799999999999</v>
      </c>
      <c r="F59" s="534">
        <v>364</v>
      </c>
      <c r="G59" s="535">
        <v>335272</v>
      </c>
      <c r="H59" s="536">
        <f>+G59/F59/10</f>
        <v>92.1076923076923</v>
      </c>
      <c r="I59" s="534">
        <v>109</v>
      </c>
      <c r="J59" s="537">
        <v>110112</v>
      </c>
      <c r="K59" s="536">
        <f>+J59/I59/10</f>
        <v>101.02018348623854</v>
      </c>
      <c r="L59" s="534">
        <v>228</v>
      </c>
      <c r="M59" s="537">
        <v>259642</v>
      </c>
      <c r="N59" s="536">
        <f>+M59/L59/10</f>
        <v>113.8780701754386</v>
      </c>
      <c r="O59" s="534">
        <v>237</v>
      </c>
      <c r="P59" s="537">
        <v>241202</v>
      </c>
      <c r="Q59" s="538">
        <f>+P59/O59/10</f>
        <v>101.77299578059072</v>
      </c>
      <c r="R59" s="534">
        <v>262</v>
      </c>
      <c r="S59" s="537">
        <v>262388</v>
      </c>
      <c r="T59" s="539">
        <f>+S59/R59/10</f>
        <v>100.14809160305343</v>
      </c>
      <c r="U59" s="813" t="s">
        <v>381</v>
      </c>
      <c r="V59" s="814"/>
    </row>
    <row r="60" spans="1:22" s="540" customFormat="1" ht="27.75" customHeight="1">
      <c r="A60" s="529">
        <v>54932</v>
      </c>
      <c r="B60" s="551" t="s">
        <v>120</v>
      </c>
      <c r="C60" s="531">
        <v>74</v>
      </c>
      <c r="D60" s="532">
        <f t="shared" si="17"/>
        <v>38085</v>
      </c>
      <c r="E60" s="533">
        <f>+D60/C60/10</f>
        <v>51.46621621621622</v>
      </c>
      <c r="F60" s="534">
        <v>25</v>
      </c>
      <c r="G60" s="535">
        <v>10972</v>
      </c>
      <c r="H60" s="536">
        <f>+G60/F60/10</f>
        <v>43.888</v>
      </c>
      <c r="I60" s="534">
        <v>8</v>
      </c>
      <c r="J60" s="537">
        <v>3103</v>
      </c>
      <c r="K60" s="536">
        <f>+J60/I60/10</f>
        <v>38.7875</v>
      </c>
      <c r="L60" s="534">
        <v>20</v>
      </c>
      <c r="M60" s="537">
        <v>4660</v>
      </c>
      <c r="N60" s="536">
        <f>+M60/L60/10</f>
        <v>23.3</v>
      </c>
      <c r="O60" s="534">
        <v>10</v>
      </c>
      <c r="P60" s="537">
        <v>3800</v>
      </c>
      <c r="Q60" s="538">
        <f>+P60/O60/10</f>
        <v>38</v>
      </c>
      <c r="R60" s="534">
        <v>11</v>
      </c>
      <c r="S60" s="537">
        <v>15550</v>
      </c>
      <c r="T60" s="539">
        <f>+S60/R60/10</f>
        <v>141.36363636363637</v>
      </c>
      <c r="U60" s="815"/>
      <c r="V60" s="816"/>
    </row>
    <row r="61" spans="1:22" s="540" customFormat="1" ht="27.75" customHeight="1">
      <c r="A61" s="529">
        <v>54933</v>
      </c>
      <c r="B61" s="551" t="s">
        <v>121</v>
      </c>
      <c r="C61" s="531">
        <v>0</v>
      </c>
      <c r="D61" s="532">
        <f t="shared" si="17"/>
        <v>72729</v>
      </c>
      <c r="E61" s="533">
        <v>0</v>
      </c>
      <c r="F61" s="534">
        <v>0</v>
      </c>
      <c r="G61" s="535">
        <v>14338</v>
      </c>
      <c r="H61" s="536">
        <v>0</v>
      </c>
      <c r="I61" s="534">
        <v>0</v>
      </c>
      <c r="J61" s="537">
        <v>0</v>
      </c>
      <c r="K61" s="536">
        <v>0</v>
      </c>
      <c r="L61" s="534">
        <v>0</v>
      </c>
      <c r="M61" s="537">
        <v>47133</v>
      </c>
      <c r="N61" s="536">
        <v>0</v>
      </c>
      <c r="O61" s="534">
        <v>0</v>
      </c>
      <c r="P61" s="537">
        <v>11258</v>
      </c>
      <c r="Q61" s="538">
        <v>0</v>
      </c>
      <c r="R61" s="534">
        <v>0</v>
      </c>
      <c r="S61" s="537">
        <v>0</v>
      </c>
      <c r="T61" s="539">
        <v>0</v>
      </c>
      <c r="U61" s="815"/>
      <c r="V61" s="816"/>
    </row>
    <row r="62" spans="1:22" s="540" customFormat="1" ht="27.75" customHeight="1">
      <c r="A62" s="529">
        <v>54934</v>
      </c>
      <c r="B62" s="551" t="s">
        <v>122</v>
      </c>
      <c r="C62" s="531">
        <v>365</v>
      </c>
      <c r="D62" s="532">
        <f t="shared" si="17"/>
        <v>252941</v>
      </c>
      <c r="E62" s="533">
        <f>+D62/C62/10</f>
        <v>69.29890410958905</v>
      </c>
      <c r="F62" s="534">
        <v>123</v>
      </c>
      <c r="G62" s="535">
        <v>167415</v>
      </c>
      <c r="H62" s="536">
        <f>+G62/F62/10</f>
        <v>136.10975609756096</v>
      </c>
      <c r="I62" s="534">
        <v>43</v>
      </c>
      <c r="J62" s="537">
        <v>30818</v>
      </c>
      <c r="K62" s="536">
        <f>+J62/I62/10</f>
        <v>71.66976744186046</v>
      </c>
      <c r="L62" s="534">
        <v>29</v>
      </c>
      <c r="M62" s="537">
        <v>9696</v>
      </c>
      <c r="N62" s="536">
        <f>+M62/L62/10</f>
        <v>33.43448275862069</v>
      </c>
      <c r="O62" s="534">
        <v>84</v>
      </c>
      <c r="P62" s="537">
        <v>0</v>
      </c>
      <c r="Q62" s="538">
        <f>+P62/O62/10</f>
        <v>0</v>
      </c>
      <c r="R62" s="534">
        <v>86</v>
      </c>
      <c r="S62" s="537">
        <v>45012</v>
      </c>
      <c r="T62" s="539">
        <f>+S62/R62/10</f>
        <v>52.33953488372093</v>
      </c>
      <c r="U62" s="815"/>
      <c r="V62" s="816"/>
    </row>
    <row r="63" spans="1:22" s="540" customFormat="1" ht="27" customHeight="1">
      <c r="A63" s="529">
        <v>54935</v>
      </c>
      <c r="B63" s="551" t="s">
        <v>123</v>
      </c>
      <c r="C63" s="531">
        <v>195</v>
      </c>
      <c r="D63" s="532">
        <f t="shared" si="17"/>
        <v>27288</v>
      </c>
      <c r="E63" s="533">
        <f>+D63/C63/10</f>
        <v>13.993846153846153</v>
      </c>
      <c r="F63" s="534">
        <v>59</v>
      </c>
      <c r="G63" s="535">
        <v>24773</v>
      </c>
      <c r="H63" s="536">
        <f>+G63/F63/10</f>
        <v>41.98813559322034</v>
      </c>
      <c r="I63" s="534">
        <v>24</v>
      </c>
      <c r="J63" s="537">
        <v>0</v>
      </c>
      <c r="K63" s="536">
        <f>+J63/I63/10</f>
        <v>0</v>
      </c>
      <c r="L63" s="534">
        <v>41</v>
      </c>
      <c r="M63" s="537">
        <v>250</v>
      </c>
      <c r="N63" s="536">
        <f>+M63/L63/10</f>
        <v>0.6097560975609756</v>
      </c>
      <c r="O63" s="534">
        <v>35</v>
      </c>
      <c r="P63" s="537">
        <v>0</v>
      </c>
      <c r="Q63" s="538">
        <f>+P63/O63/10</f>
        <v>0</v>
      </c>
      <c r="R63" s="534">
        <v>36</v>
      </c>
      <c r="S63" s="537">
        <v>2265</v>
      </c>
      <c r="T63" s="539">
        <f>+S63/R63/10</f>
        <v>6.291666666666666</v>
      </c>
      <c r="U63" s="815"/>
      <c r="V63" s="816"/>
    </row>
    <row r="64" spans="1:22" s="540" customFormat="1" ht="16.5" customHeight="1">
      <c r="A64" s="541">
        <v>549</v>
      </c>
      <c r="B64" s="542" t="s">
        <v>124</v>
      </c>
      <c r="C64" s="543">
        <v>1834</v>
      </c>
      <c r="D64" s="544">
        <f t="shared" si="17"/>
        <v>1599659</v>
      </c>
      <c r="E64" s="257">
        <f>+D64/C64/10</f>
        <v>87.22241003271537</v>
      </c>
      <c r="F64" s="545">
        <v>571</v>
      </c>
      <c r="G64" s="546">
        <v>552770</v>
      </c>
      <c r="H64" s="547">
        <f>+G64/F64/10</f>
        <v>96.80735551663749</v>
      </c>
      <c r="I64" s="545">
        <v>184</v>
      </c>
      <c r="J64" s="548">
        <v>144033</v>
      </c>
      <c r="K64" s="547">
        <f>+J64/I64/10</f>
        <v>78.27880434782608</v>
      </c>
      <c r="L64" s="545">
        <v>318</v>
      </c>
      <c r="M64" s="548">
        <v>321381</v>
      </c>
      <c r="N64" s="547">
        <f>+M64/L64/10</f>
        <v>101.06320754716981</v>
      </c>
      <c r="O64" s="545">
        <v>366</v>
      </c>
      <c r="P64" s="548">
        <v>256260</v>
      </c>
      <c r="Q64" s="549">
        <f>+P64/O64/10</f>
        <v>70.01639344262296</v>
      </c>
      <c r="R64" s="545">
        <v>395</v>
      </c>
      <c r="S64" s="548">
        <v>325215</v>
      </c>
      <c r="T64" s="550">
        <f>+S64/R64/10</f>
        <v>82.33291139240507</v>
      </c>
      <c r="U64" s="817"/>
      <c r="V64" s="818"/>
    </row>
    <row r="65" spans="1:22" s="540" customFormat="1" ht="18" customHeight="1">
      <c r="A65" s="541">
        <v>55130</v>
      </c>
      <c r="B65" s="542" t="s">
        <v>125</v>
      </c>
      <c r="C65" s="543">
        <v>10674</v>
      </c>
      <c r="D65" s="544">
        <f t="shared" si="17"/>
        <v>4644440</v>
      </c>
      <c r="E65" s="257">
        <f>+D65/C65/10</f>
        <v>43.51171069889451</v>
      </c>
      <c r="F65" s="545">
        <v>3755</v>
      </c>
      <c r="G65" s="546">
        <v>2008099</v>
      </c>
      <c r="H65" s="547">
        <v>53.48</v>
      </c>
      <c r="I65" s="545">
        <v>675</v>
      </c>
      <c r="J65" s="548">
        <v>291666</v>
      </c>
      <c r="K65" s="547">
        <f>+J65/I65/10</f>
        <v>43.209777777777774</v>
      </c>
      <c r="L65" s="545">
        <v>2584</v>
      </c>
      <c r="M65" s="548">
        <v>1114048</v>
      </c>
      <c r="N65" s="547">
        <f>+M65/L65/10</f>
        <v>43.11331269349846</v>
      </c>
      <c r="O65" s="545">
        <v>1739</v>
      </c>
      <c r="P65" s="548">
        <v>782692</v>
      </c>
      <c r="Q65" s="549">
        <f>+P65/O65/10</f>
        <v>45.00816561242093</v>
      </c>
      <c r="R65" s="545">
        <v>1921</v>
      </c>
      <c r="S65" s="548">
        <v>447935</v>
      </c>
      <c r="T65" s="550">
        <f>+S65/R65/10</f>
        <v>23.317803227485683</v>
      </c>
      <c r="U65" s="809" t="s">
        <v>382</v>
      </c>
      <c r="V65" s="810"/>
    </row>
    <row r="66" spans="1:22" s="540" customFormat="1" ht="15" customHeight="1">
      <c r="A66" s="529"/>
      <c r="B66" s="530"/>
      <c r="C66" s="531"/>
      <c r="D66" s="532"/>
      <c r="E66" s="533"/>
      <c r="F66" s="534"/>
      <c r="G66" s="535"/>
      <c r="H66" s="536"/>
      <c r="I66" s="534"/>
      <c r="J66" s="537"/>
      <c r="K66" s="536"/>
      <c r="L66" s="534"/>
      <c r="M66" s="537"/>
      <c r="N66" s="536"/>
      <c r="O66" s="534"/>
      <c r="P66" s="537"/>
      <c r="Q66" s="538"/>
      <c r="R66" s="534"/>
      <c r="S66" s="537"/>
      <c r="T66" s="539"/>
      <c r="U66" s="811"/>
      <c r="V66" s="812"/>
    </row>
    <row r="67" spans="1:22" s="540" customFormat="1" ht="18" customHeight="1">
      <c r="A67" s="541">
        <v>59130</v>
      </c>
      <c r="B67" s="542" t="s">
        <v>126</v>
      </c>
      <c r="C67" s="543">
        <v>87</v>
      </c>
      <c r="D67" s="544">
        <v>0</v>
      </c>
      <c r="E67" s="257">
        <f>+D67/C67/10</f>
        <v>0</v>
      </c>
      <c r="F67" s="545">
        <v>87</v>
      </c>
      <c r="G67" s="546">
        <v>0</v>
      </c>
      <c r="H67" s="547">
        <f>+G67/F67/10</f>
        <v>0</v>
      </c>
      <c r="I67" s="545">
        <v>0</v>
      </c>
      <c r="J67" s="548">
        <v>0</v>
      </c>
      <c r="K67" s="547">
        <v>0</v>
      </c>
      <c r="L67" s="545">
        <v>0</v>
      </c>
      <c r="M67" s="548">
        <v>0</v>
      </c>
      <c r="N67" s="547">
        <v>0</v>
      </c>
      <c r="O67" s="545">
        <v>0</v>
      </c>
      <c r="P67" s="548">
        <v>0</v>
      </c>
      <c r="Q67" s="549">
        <v>0</v>
      </c>
      <c r="R67" s="545">
        <v>0</v>
      </c>
      <c r="S67" s="548">
        <v>0</v>
      </c>
      <c r="T67" s="550">
        <v>0</v>
      </c>
      <c r="U67" s="811"/>
      <c r="V67" s="812"/>
    </row>
    <row r="68" spans="1:22" s="540" customFormat="1" ht="15" customHeight="1">
      <c r="A68" s="529"/>
      <c r="B68" s="530"/>
      <c r="C68" s="531"/>
      <c r="D68" s="532"/>
      <c r="E68" s="533"/>
      <c r="F68" s="534"/>
      <c r="G68" s="535"/>
      <c r="H68" s="536"/>
      <c r="I68" s="534"/>
      <c r="J68" s="537"/>
      <c r="K68" s="536"/>
      <c r="L68" s="534"/>
      <c r="M68" s="537"/>
      <c r="N68" s="536"/>
      <c r="O68" s="534"/>
      <c r="P68" s="537"/>
      <c r="Q68" s="538"/>
      <c r="R68" s="534"/>
      <c r="S68" s="537"/>
      <c r="T68" s="539"/>
      <c r="U68" s="811"/>
      <c r="V68" s="812"/>
    </row>
    <row r="69" spans="1:22" s="540" customFormat="1" ht="25.5" customHeight="1">
      <c r="A69" s="253" t="s">
        <v>127</v>
      </c>
      <c r="B69" s="254" t="s">
        <v>128</v>
      </c>
      <c r="C69" s="255">
        <v>172939</v>
      </c>
      <c r="D69" s="256">
        <f>G69+J69+M69+P69+S69</f>
        <v>77386538</v>
      </c>
      <c r="E69" s="257">
        <f>+D69/C69/10</f>
        <v>44.74788104476145</v>
      </c>
      <c r="F69" s="258">
        <v>53676</v>
      </c>
      <c r="G69" s="259">
        <f>G67+G65+G64+G58+G57+G56+G55+G54+G47+G36+G35+G34+G33+G32+G26</f>
        <v>24942421</v>
      </c>
      <c r="H69" s="260">
        <f>+G69/F69/10</f>
        <v>46.468479394887844</v>
      </c>
      <c r="I69" s="258">
        <v>23016</v>
      </c>
      <c r="J69" s="261">
        <f>J67+J65+J64+J58+J57+J56+J55+J54+J47+J36+J35+J34+J33+J32+J26</f>
        <v>10573668</v>
      </c>
      <c r="K69" s="260">
        <f>+J69/I69/10</f>
        <v>45.94051094890511</v>
      </c>
      <c r="L69" s="258">
        <v>34724</v>
      </c>
      <c r="M69" s="261">
        <f>+M67+M65+M64+M58+M57+M56+M55+M47+M54+M36+M35+M34+M33+M32+M26</f>
        <v>15076383</v>
      </c>
      <c r="N69" s="260">
        <f>+M69/L69/10</f>
        <v>43.4177600506854</v>
      </c>
      <c r="O69" s="258">
        <v>30421</v>
      </c>
      <c r="P69" s="261">
        <f>+P67+P65+P64+P58+P57+P56+P55+P54+P47+P36+P35+P34+P33+P32+P26</f>
        <v>13257973</v>
      </c>
      <c r="Q69" s="262">
        <f>+P69/O69/10</f>
        <v>43.58164754610302</v>
      </c>
      <c r="R69" s="258">
        <v>31102</v>
      </c>
      <c r="S69" s="261">
        <v>13536093</v>
      </c>
      <c r="T69" s="525">
        <f>+S69/R69/10</f>
        <v>43.52161597324931</v>
      </c>
      <c r="U69" s="823"/>
      <c r="V69" s="824"/>
    </row>
    <row r="70" spans="1:22" s="540" customFormat="1" ht="15" customHeight="1">
      <c r="A70" s="552"/>
      <c r="B70" s="530"/>
      <c r="C70" s="531"/>
      <c r="D70" s="532"/>
      <c r="E70" s="533"/>
      <c r="F70" s="534"/>
      <c r="G70" s="535"/>
      <c r="H70" s="536"/>
      <c r="I70" s="534"/>
      <c r="J70" s="537"/>
      <c r="K70" s="536"/>
      <c r="L70" s="534"/>
      <c r="M70" s="537"/>
      <c r="N70" s="536"/>
      <c r="O70" s="534"/>
      <c r="P70" s="537"/>
      <c r="Q70" s="538"/>
      <c r="R70" s="534"/>
      <c r="S70" s="537"/>
      <c r="T70" s="539"/>
      <c r="U70" s="811"/>
      <c r="V70" s="812"/>
    </row>
    <row r="71" spans="1:22" s="540" customFormat="1" ht="18" customHeight="1">
      <c r="A71" s="553" t="s">
        <v>129</v>
      </c>
      <c r="B71" s="542" t="s">
        <v>130</v>
      </c>
      <c r="C71" s="543">
        <v>53646</v>
      </c>
      <c r="D71" s="544">
        <f aca="true" t="shared" si="18" ref="D71:D77">G71+J71+M71+P71+S71</f>
        <v>26677240</v>
      </c>
      <c r="E71" s="257">
        <f>+D71/C71/10</f>
        <v>49.72829288297357</v>
      </c>
      <c r="F71" s="545">
        <v>14640</v>
      </c>
      <c r="G71" s="546">
        <v>6460837</v>
      </c>
      <c r="H71" s="547">
        <f>+G71/F71/10</f>
        <v>44.131400273224045</v>
      </c>
      <c r="I71" s="545">
        <v>6700</v>
      </c>
      <c r="J71" s="548">
        <v>3213507</v>
      </c>
      <c r="K71" s="547">
        <f>+J71/I71/10</f>
        <v>47.96279104477612</v>
      </c>
      <c r="L71" s="545">
        <v>11406</v>
      </c>
      <c r="M71" s="548">
        <v>5519615</v>
      </c>
      <c r="N71" s="547">
        <f>+M71/L71/10</f>
        <v>48.39220585656672</v>
      </c>
      <c r="O71" s="545">
        <v>10100</v>
      </c>
      <c r="P71" s="548">
        <v>5066438</v>
      </c>
      <c r="Q71" s="549">
        <f>+P71/O71/10</f>
        <v>50.16275247524753</v>
      </c>
      <c r="R71" s="545">
        <v>10800</v>
      </c>
      <c r="S71" s="548">
        <v>6416843</v>
      </c>
      <c r="T71" s="550">
        <f>+S71/R71/10</f>
        <v>59.41521296296296</v>
      </c>
      <c r="U71" s="811"/>
      <c r="V71" s="812"/>
    </row>
    <row r="72" spans="1:22" s="540" customFormat="1" ht="15" customHeight="1">
      <c r="A72" s="554">
        <v>64430</v>
      </c>
      <c r="B72" s="530" t="s">
        <v>131</v>
      </c>
      <c r="C72" s="531">
        <v>4</v>
      </c>
      <c r="D72" s="532">
        <f t="shared" si="18"/>
        <v>2673</v>
      </c>
      <c r="E72" s="533">
        <f>+D72/C72/10</f>
        <v>66.825</v>
      </c>
      <c r="F72" s="555">
        <v>4</v>
      </c>
      <c r="G72" s="556">
        <v>2433</v>
      </c>
      <c r="H72" s="536">
        <f>+G72/F72/10</f>
        <v>60.825</v>
      </c>
      <c r="I72" s="534">
        <v>0</v>
      </c>
      <c r="J72" s="537">
        <v>0</v>
      </c>
      <c r="K72" s="536">
        <v>0</v>
      </c>
      <c r="L72" s="534">
        <v>0</v>
      </c>
      <c r="M72" s="537">
        <v>0</v>
      </c>
      <c r="N72" s="536">
        <v>0</v>
      </c>
      <c r="O72" s="534">
        <v>0</v>
      </c>
      <c r="P72" s="537">
        <v>0</v>
      </c>
      <c r="Q72" s="538">
        <v>0</v>
      </c>
      <c r="R72" s="534">
        <v>0</v>
      </c>
      <c r="S72" s="537">
        <v>240</v>
      </c>
      <c r="T72" s="539">
        <v>0</v>
      </c>
      <c r="U72" s="811"/>
      <c r="V72" s="812"/>
    </row>
    <row r="73" spans="1:22" s="540" customFormat="1" ht="15" customHeight="1">
      <c r="A73" s="554">
        <v>64431</v>
      </c>
      <c r="B73" s="530" t="s">
        <v>132</v>
      </c>
      <c r="C73" s="531">
        <v>151</v>
      </c>
      <c r="D73" s="532">
        <f t="shared" si="18"/>
        <v>61317</v>
      </c>
      <c r="E73" s="533">
        <f>+D73/C73/10</f>
        <v>40.607284768211926</v>
      </c>
      <c r="F73" s="534">
        <v>151</v>
      </c>
      <c r="G73" s="535">
        <v>61317</v>
      </c>
      <c r="H73" s="536">
        <f>+G73/F73/10</f>
        <v>40.607284768211926</v>
      </c>
      <c r="I73" s="534">
        <v>0</v>
      </c>
      <c r="J73" s="537">
        <v>0</v>
      </c>
      <c r="K73" s="536">
        <v>0</v>
      </c>
      <c r="L73" s="534">
        <v>0</v>
      </c>
      <c r="M73" s="537">
        <v>0</v>
      </c>
      <c r="N73" s="536">
        <v>0</v>
      </c>
      <c r="O73" s="534">
        <v>0</v>
      </c>
      <c r="P73" s="537">
        <v>0</v>
      </c>
      <c r="Q73" s="538">
        <v>0</v>
      </c>
      <c r="R73" s="534">
        <v>0</v>
      </c>
      <c r="S73" s="537">
        <v>0</v>
      </c>
      <c r="T73" s="539">
        <v>0</v>
      </c>
      <c r="U73" s="811"/>
      <c r="V73" s="812"/>
    </row>
    <row r="74" spans="1:22" s="540" customFormat="1" ht="15" customHeight="1">
      <c r="A74" s="557">
        <v>64832</v>
      </c>
      <c r="B74" s="530" t="s">
        <v>133</v>
      </c>
      <c r="C74" s="531">
        <v>353</v>
      </c>
      <c r="D74" s="532">
        <f t="shared" si="18"/>
        <v>22917</v>
      </c>
      <c r="E74" s="533">
        <f>+D74/C74/10</f>
        <v>6.492067988668555</v>
      </c>
      <c r="F74" s="534">
        <v>353</v>
      </c>
      <c r="G74" s="535">
        <v>22917</v>
      </c>
      <c r="H74" s="536">
        <f>+G74/F74/10</f>
        <v>6.492067988668555</v>
      </c>
      <c r="I74" s="534">
        <v>0</v>
      </c>
      <c r="J74" s="537">
        <v>0</v>
      </c>
      <c r="K74" s="536">
        <v>0</v>
      </c>
      <c r="L74" s="534">
        <v>0</v>
      </c>
      <c r="M74" s="537">
        <v>0</v>
      </c>
      <c r="N74" s="536">
        <v>0</v>
      </c>
      <c r="O74" s="534">
        <v>0</v>
      </c>
      <c r="P74" s="537">
        <v>0</v>
      </c>
      <c r="Q74" s="538">
        <v>0</v>
      </c>
      <c r="R74" s="534">
        <v>0</v>
      </c>
      <c r="S74" s="537">
        <v>0</v>
      </c>
      <c r="T74" s="539">
        <v>0</v>
      </c>
      <c r="U74" s="811"/>
      <c r="V74" s="812"/>
    </row>
    <row r="75" spans="1:22" s="540" customFormat="1" ht="15" customHeight="1">
      <c r="A75" s="557">
        <v>64931</v>
      </c>
      <c r="B75" s="530" t="s">
        <v>134</v>
      </c>
      <c r="C75" s="531">
        <v>0</v>
      </c>
      <c r="D75" s="532">
        <f t="shared" si="18"/>
        <v>31856</v>
      </c>
      <c r="E75" s="533">
        <v>0</v>
      </c>
      <c r="F75" s="534">
        <v>0</v>
      </c>
      <c r="G75" s="535">
        <v>0</v>
      </c>
      <c r="H75" s="536">
        <v>0</v>
      </c>
      <c r="I75" s="534">
        <v>0</v>
      </c>
      <c r="J75" s="537">
        <v>0</v>
      </c>
      <c r="K75" s="536">
        <v>0</v>
      </c>
      <c r="L75" s="534">
        <v>0</v>
      </c>
      <c r="M75" s="537">
        <v>8405</v>
      </c>
      <c r="N75" s="536">
        <v>0</v>
      </c>
      <c r="O75" s="534">
        <v>0</v>
      </c>
      <c r="P75" s="537">
        <v>2050</v>
      </c>
      <c r="Q75" s="538">
        <v>0</v>
      </c>
      <c r="R75" s="534">
        <v>0</v>
      </c>
      <c r="S75" s="537">
        <v>21401</v>
      </c>
      <c r="T75" s="539">
        <v>0</v>
      </c>
      <c r="U75" s="811"/>
      <c r="V75" s="812"/>
    </row>
    <row r="76" spans="1:22" s="540" customFormat="1" ht="15" customHeight="1">
      <c r="A76" s="554">
        <v>64932</v>
      </c>
      <c r="B76" s="530" t="s">
        <v>135</v>
      </c>
      <c r="C76" s="531">
        <v>635</v>
      </c>
      <c r="D76" s="532">
        <f t="shared" si="18"/>
        <v>276047</v>
      </c>
      <c r="E76" s="533">
        <f>+D76/C76/10</f>
        <v>43.471968503937006</v>
      </c>
      <c r="F76" s="534">
        <v>610</v>
      </c>
      <c r="G76" s="535">
        <v>262956</v>
      </c>
      <c r="H76" s="536">
        <f>+G76/F76/10</f>
        <v>43.107540983606555</v>
      </c>
      <c r="I76" s="534">
        <v>0</v>
      </c>
      <c r="J76" s="537">
        <v>0</v>
      </c>
      <c r="K76" s="536">
        <v>0</v>
      </c>
      <c r="L76" s="534">
        <v>25</v>
      </c>
      <c r="M76" s="537">
        <v>6750</v>
      </c>
      <c r="N76" s="536">
        <f>+M76/L76/10</f>
        <v>27</v>
      </c>
      <c r="O76" s="555">
        <v>0</v>
      </c>
      <c r="P76" s="558">
        <v>0</v>
      </c>
      <c r="Q76" s="538">
        <v>0</v>
      </c>
      <c r="R76" s="555">
        <v>0</v>
      </c>
      <c r="S76" s="558">
        <v>6341</v>
      </c>
      <c r="T76" s="539">
        <v>0</v>
      </c>
      <c r="U76" s="811"/>
      <c r="V76" s="812"/>
    </row>
    <row r="77" spans="1:22" s="540" customFormat="1" ht="18" customHeight="1">
      <c r="A77" s="559">
        <v>64</v>
      </c>
      <c r="B77" s="542" t="s">
        <v>136</v>
      </c>
      <c r="C77" s="543">
        <v>1143</v>
      </c>
      <c r="D77" s="544">
        <f t="shared" si="18"/>
        <v>394810</v>
      </c>
      <c r="E77" s="533">
        <f>+D77/C77/10</f>
        <v>34.54155730533684</v>
      </c>
      <c r="F77" s="545">
        <v>1118</v>
      </c>
      <c r="G77" s="546">
        <v>349623</v>
      </c>
      <c r="H77" s="547">
        <f>+G77/F77/10</f>
        <v>31.272182468694098</v>
      </c>
      <c r="I77" s="545">
        <v>0</v>
      </c>
      <c r="J77" s="548">
        <v>0</v>
      </c>
      <c r="K77" s="547">
        <v>0</v>
      </c>
      <c r="L77" s="545">
        <v>25</v>
      </c>
      <c r="M77" s="548">
        <v>15155</v>
      </c>
      <c r="N77" s="547">
        <f>+M77/L77/10</f>
        <v>60.620000000000005</v>
      </c>
      <c r="O77" s="545">
        <v>0</v>
      </c>
      <c r="P77" s="548">
        <v>2050</v>
      </c>
      <c r="Q77" s="549">
        <v>0</v>
      </c>
      <c r="R77" s="545">
        <v>0</v>
      </c>
      <c r="S77" s="548">
        <v>27982</v>
      </c>
      <c r="T77" s="550">
        <v>0</v>
      </c>
      <c r="U77" s="811"/>
      <c r="V77" s="812"/>
    </row>
    <row r="78" spans="1:22" s="540" customFormat="1" ht="15" customHeight="1">
      <c r="A78" s="554"/>
      <c r="B78" s="530"/>
      <c r="C78" s="531"/>
      <c r="D78" s="532"/>
      <c r="E78" s="533"/>
      <c r="F78" s="534"/>
      <c r="G78" s="535"/>
      <c r="H78" s="536"/>
      <c r="I78" s="534"/>
      <c r="J78" s="537"/>
      <c r="K78" s="536"/>
      <c r="L78" s="534"/>
      <c r="M78" s="537"/>
      <c r="N78" s="536"/>
      <c r="O78" s="534"/>
      <c r="P78" s="537"/>
      <c r="Q78" s="538"/>
      <c r="R78" s="534"/>
      <c r="S78" s="537"/>
      <c r="T78" s="539"/>
      <c r="U78" s="811"/>
      <c r="V78" s="812"/>
    </row>
    <row r="79" spans="1:22" s="540" customFormat="1" ht="24" customHeight="1">
      <c r="A79" s="553">
        <v>69130</v>
      </c>
      <c r="B79" s="542" t="s">
        <v>137</v>
      </c>
      <c r="C79" s="543">
        <v>118150</v>
      </c>
      <c r="D79" s="544">
        <f>G79+J79+M79+P79+S79</f>
        <v>49500000</v>
      </c>
      <c r="E79" s="257">
        <f>+D79/C79/10</f>
        <v>41.89589504866695</v>
      </c>
      <c r="F79" s="545">
        <v>37918</v>
      </c>
      <c r="G79" s="546">
        <v>20034600</v>
      </c>
      <c r="H79" s="547">
        <f>+G79/F79/10</f>
        <v>52.836647502505414</v>
      </c>
      <c r="I79" s="545">
        <v>16316</v>
      </c>
      <c r="J79" s="548">
        <v>7469900</v>
      </c>
      <c r="K79" s="547">
        <f>+J79/I79/10</f>
        <v>45.78266732042167</v>
      </c>
      <c r="L79" s="545">
        <v>23293</v>
      </c>
      <c r="M79" s="548">
        <v>7766000</v>
      </c>
      <c r="N79" s="547">
        <f>+M79/L79/10</f>
        <v>33.34048855879449</v>
      </c>
      <c r="O79" s="545">
        <v>20321</v>
      </c>
      <c r="P79" s="548">
        <v>7577000</v>
      </c>
      <c r="Q79" s="549">
        <f>+P79/O79/10</f>
        <v>37.28655085871758</v>
      </c>
      <c r="R79" s="545">
        <v>20302</v>
      </c>
      <c r="S79" s="548">
        <v>6652500</v>
      </c>
      <c r="T79" s="550">
        <f>+S79/R79/10</f>
        <v>32.7677076150133</v>
      </c>
      <c r="U79" s="819" t="s">
        <v>387</v>
      </c>
      <c r="V79" s="820"/>
    </row>
    <row r="80" spans="1:22" s="540" customFormat="1" ht="15" customHeight="1">
      <c r="A80" s="554"/>
      <c r="B80" s="530"/>
      <c r="C80" s="531"/>
      <c r="D80" s="532"/>
      <c r="E80" s="533"/>
      <c r="F80" s="534"/>
      <c r="G80" s="535"/>
      <c r="H80" s="536"/>
      <c r="I80" s="534"/>
      <c r="J80" s="537"/>
      <c r="K80" s="536"/>
      <c r="L80" s="534"/>
      <c r="M80" s="537"/>
      <c r="N80" s="536"/>
      <c r="O80" s="534"/>
      <c r="P80" s="537"/>
      <c r="Q80" s="538"/>
      <c r="R80" s="534"/>
      <c r="S80" s="537"/>
      <c r="T80" s="539"/>
      <c r="U80" s="811"/>
      <c r="V80" s="812"/>
    </row>
    <row r="81" spans="1:22" s="540" customFormat="1" ht="22.5" customHeight="1">
      <c r="A81" s="263" t="s">
        <v>138</v>
      </c>
      <c r="B81" s="254" t="s">
        <v>139</v>
      </c>
      <c r="C81" s="255">
        <v>172939</v>
      </c>
      <c r="D81" s="256">
        <f>G81+J81+M81+P81+S81</f>
        <v>76572050</v>
      </c>
      <c r="E81" s="264">
        <f>+D81/C81/10</f>
        <v>44.276912668628825</v>
      </c>
      <c r="F81" s="258">
        <v>53676</v>
      </c>
      <c r="G81" s="259">
        <f>G79+G77+G71</f>
        <v>26845060</v>
      </c>
      <c r="H81" s="260">
        <f>+G81/F81/10</f>
        <v>50.013152992026235</v>
      </c>
      <c r="I81" s="258">
        <v>23016</v>
      </c>
      <c r="J81" s="261">
        <f>J79+J71</f>
        <v>10683407</v>
      </c>
      <c r="K81" s="260">
        <f>+J81/I81/10</f>
        <v>46.41730535279805</v>
      </c>
      <c r="L81" s="258">
        <v>34724</v>
      </c>
      <c r="M81" s="261">
        <f>M79+M77+M71</f>
        <v>13300770</v>
      </c>
      <c r="N81" s="260">
        <f>+M81/L81/10</f>
        <v>38.30425642207119</v>
      </c>
      <c r="O81" s="258">
        <v>30421</v>
      </c>
      <c r="P81" s="261">
        <v>12645488</v>
      </c>
      <c r="Q81" s="262">
        <f>+P81/O81/10</f>
        <v>41.56828506623714</v>
      </c>
      <c r="R81" s="258">
        <v>31102</v>
      </c>
      <c r="S81" s="261">
        <f>S79+S77+S71</f>
        <v>13097325</v>
      </c>
      <c r="T81" s="525">
        <f>+S81/R81/10</f>
        <v>42.110877114011956</v>
      </c>
      <c r="U81" s="823"/>
      <c r="V81" s="824"/>
    </row>
    <row r="82" s="96" customFormat="1" ht="9.75" customHeight="1"/>
    <row r="83" spans="1:22" s="540" customFormat="1" ht="53.25" customHeight="1" thickBot="1">
      <c r="A83" s="265"/>
      <c r="B83" s="266" t="s">
        <v>140</v>
      </c>
      <c r="C83" s="267">
        <v>0</v>
      </c>
      <c r="D83" s="268">
        <f>G83+J83+M83+P83+S83</f>
        <v>-814488</v>
      </c>
      <c r="E83" s="269">
        <v>0</v>
      </c>
      <c r="F83" s="270">
        <v>0</v>
      </c>
      <c r="G83" s="271">
        <f>G81-G69</f>
        <v>1902639</v>
      </c>
      <c r="H83" s="272">
        <v>0</v>
      </c>
      <c r="I83" s="270">
        <v>0</v>
      </c>
      <c r="J83" s="273">
        <f>J81-J69</f>
        <v>109739</v>
      </c>
      <c r="K83" s="272">
        <v>0</v>
      </c>
      <c r="L83" s="270">
        <v>0</v>
      </c>
      <c r="M83" s="273">
        <f>M81-M69</f>
        <v>-1775613</v>
      </c>
      <c r="N83" s="272">
        <v>0</v>
      </c>
      <c r="O83" s="270">
        <v>0</v>
      </c>
      <c r="P83" s="273">
        <f>P81-P69</f>
        <v>-612485</v>
      </c>
      <c r="Q83" s="272">
        <v>0</v>
      </c>
      <c r="R83" s="270">
        <v>0</v>
      </c>
      <c r="S83" s="273">
        <f>S81-S69</f>
        <v>-438768</v>
      </c>
      <c r="T83" s="526">
        <v>0</v>
      </c>
      <c r="U83" s="825"/>
      <c r="V83" s="826"/>
    </row>
    <row r="84" s="540" customFormat="1" ht="12.75">
      <c r="N84" s="560"/>
    </row>
    <row r="85" s="540" customFormat="1" ht="12.75">
      <c r="N85" s="560"/>
    </row>
    <row r="86" spans="1:20" s="540" customFormat="1" ht="12.75">
      <c r="A86" s="763"/>
      <c r="B86" s="763"/>
      <c r="C86" s="763"/>
      <c r="D86" s="763"/>
      <c r="E86" s="763"/>
      <c r="F86" s="763"/>
      <c r="G86" s="763"/>
      <c r="H86" s="763"/>
      <c r="I86" s="763"/>
      <c r="J86" s="763"/>
      <c r="K86" s="763"/>
      <c r="L86" s="763"/>
      <c r="M86" s="763"/>
      <c r="N86" s="763"/>
      <c r="O86" s="763"/>
      <c r="P86" s="763"/>
      <c r="Q86" s="763"/>
      <c r="R86" s="763"/>
      <c r="S86" s="763"/>
      <c r="T86" s="763"/>
    </row>
    <row r="87" spans="1:20" s="540" customFormat="1" ht="12.75">
      <c r="A87" s="763"/>
      <c r="B87" s="763"/>
      <c r="C87" s="763"/>
      <c r="D87" s="763"/>
      <c r="E87" s="763"/>
      <c r="F87" s="763"/>
      <c r="G87" s="763"/>
      <c r="H87" s="763"/>
      <c r="I87" s="763"/>
      <c r="J87" s="763"/>
      <c r="K87" s="763"/>
      <c r="L87" s="763"/>
      <c r="M87" s="763"/>
      <c r="N87" s="763"/>
      <c r="O87" s="763"/>
      <c r="P87" s="763"/>
      <c r="Q87" s="763"/>
      <c r="R87" s="763"/>
      <c r="S87" s="763"/>
      <c r="T87" s="763"/>
    </row>
    <row r="88" spans="1:20" s="540" customFormat="1" ht="12.75">
      <c r="A88" s="764"/>
      <c r="B88" s="764"/>
      <c r="C88" s="764"/>
      <c r="D88" s="764"/>
      <c r="E88" s="764"/>
      <c r="F88" s="764"/>
      <c r="G88" s="764"/>
      <c r="H88" s="764"/>
      <c r="I88" s="764"/>
      <c r="J88" s="764"/>
      <c r="K88" s="764"/>
      <c r="L88" s="764"/>
      <c r="M88" s="764"/>
      <c r="N88" s="764"/>
      <c r="O88" s="764"/>
      <c r="P88" s="764"/>
      <c r="Q88" s="764"/>
      <c r="R88" s="764"/>
      <c r="S88" s="764"/>
      <c r="T88" s="764"/>
    </row>
    <row r="89" s="540" customFormat="1" ht="12.75"/>
    <row r="90" s="540" customFormat="1" ht="12.75"/>
    <row r="91" s="540" customFormat="1" ht="12.75"/>
    <row r="92" s="540" customFormat="1" ht="12.75"/>
    <row r="93" s="540" customFormat="1" ht="12.75"/>
    <row r="94" s="540" customFormat="1" ht="12.75"/>
    <row r="95" s="540" customFormat="1" ht="12.75"/>
    <row r="96" s="540" customFormat="1" ht="12.75"/>
    <row r="97" s="540" customFormat="1" ht="12.75"/>
    <row r="98" s="540" customFormat="1" ht="12.75"/>
    <row r="99" s="540" customFormat="1" ht="12.75"/>
    <row r="100" s="540" customFormat="1" ht="12.75"/>
    <row r="101" s="540" customFormat="1" ht="12.75"/>
    <row r="102" s="540" customFormat="1" ht="12.75"/>
    <row r="103" s="540" customFormat="1" ht="12.75"/>
    <row r="104" s="540" customFormat="1" ht="12.75"/>
    <row r="105" s="540" customFormat="1" ht="12.75"/>
    <row r="106" s="540" customFormat="1" ht="12.75"/>
    <row r="107" s="540" customFormat="1" ht="12.75"/>
    <row r="108" s="540" customFormat="1" ht="12.75"/>
  </sheetData>
  <mergeCells count="79">
    <mergeCell ref="U80:V80"/>
    <mergeCell ref="U69:V69"/>
    <mergeCell ref="U81:V81"/>
    <mergeCell ref="U83:V83"/>
    <mergeCell ref="U76:V76"/>
    <mergeCell ref="U77:V77"/>
    <mergeCell ref="U79:V79"/>
    <mergeCell ref="U78:V78"/>
    <mergeCell ref="U72:V72"/>
    <mergeCell ref="U73:V73"/>
    <mergeCell ref="U74:V74"/>
    <mergeCell ref="U75:V75"/>
    <mergeCell ref="U65:V65"/>
    <mergeCell ref="U66:V66"/>
    <mergeCell ref="U67:V67"/>
    <mergeCell ref="U71:V71"/>
    <mergeCell ref="U68:V68"/>
    <mergeCell ref="U70:V70"/>
    <mergeCell ref="U59:V64"/>
    <mergeCell ref="U57:V57"/>
    <mergeCell ref="U58:V58"/>
    <mergeCell ref="U53:V53"/>
    <mergeCell ref="U54:V54"/>
    <mergeCell ref="U55:V55"/>
    <mergeCell ref="U56:V56"/>
    <mergeCell ref="U49:V49"/>
    <mergeCell ref="U50:V50"/>
    <mergeCell ref="U51:V51"/>
    <mergeCell ref="U52:V52"/>
    <mergeCell ref="U45:V45"/>
    <mergeCell ref="U46:V46"/>
    <mergeCell ref="U47:V47"/>
    <mergeCell ref="U48:V48"/>
    <mergeCell ref="U41:V41"/>
    <mergeCell ref="U42:V42"/>
    <mergeCell ref="U43:V43"/>
    <mergeCell ref="U44:V44"/>
    <mergeCell ref="U37:V37"/>
    <mergeCell ref="U38:V38"/>
    <mergeCell ref="U39:V39"/>
    <mergeCell ref="U40:V40"/>
    <mergeCell ref="U33:V33"/>
    <mergeCell ref="U34:V34"/>
    <mergeCell ref="U35:V35"/>
    <mergeCell ref="U36:V36"/>
    <mergeCell ref="U27:V32"/>
    <mergeCell ref="U25:V25"/>
    <mergeCell ref="U26:V26"/>
    <mergeCell ref="U21:V21"/>
    <mergeCell ref="U22:V22"/>
    <mergeCell ref="U23:V23"/>
    <mergeCell ref="U24:V24"/>
    <mergeCell ref="U17:V17"/>
    <mergeCell ref="U18:V18"/>
    <mergeCell ref="U19:V19"/>
    <mergeCell ref="U20:V20"/>
    <mergeCell ref="U13:V13"/>
    <mergeCell ref="U14:V14"/>
    <mergeCell ref="U15:V15"/>
    <mergeCell ref="U16:V16"/>
    <mergeCell ref="A5:V5"/>
    <mergeCell ref="F7:V7"/>
    <mergeCell ref="U8:V10"/>
    <mergeCell ref="U12:V12"/>
    <mergeCell ref="R8:T8"/>
    <mergeCell ref="F8:H8"/>
    <mergeCell ref="C7:E7"/>
    <mergeCell ref="C8:C10"/>
    <mergeCell ref="D8:D10"/>
    <mergeCell ref="A87:T87"/>
    <mergeCell ref="A86:T86"/>
    <mergeCell ref="A88:T88"/>
    <mergeCell ref="E8:E10"/>
    <mergeCell ref="A11:T11"/>
    <mergeCell ref="I8:K8"/>
    <mergeCell ref="L8:N8"/>
    <mergeCell ref="A7:A10"/>
    <mergeCell ref="B7:B10"/>
    <mergeCell ref="O8:Q8"/>
  </mergeCells>
  <printOptions horizontalCentered="1"/>
  <pageMargins left="0.1968503937007874" right="0.1968503937007874" top="0.4330708661417323" bottom="0.2755905511811024" header="0.2362204724409449" footer="0.1968503937007874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8"/>
  <sheetViews>
    <sheetView workbookViewId="0" topLeftCell="A1">
      <selection activeCell="F27" sqref="F27"/>
    </sheetView>
  </sheetViews>
  <sheetFormatPr defaultColWidth="9.00390625" defaultRowHeight="12.75"/>
  <cols>
    <col min="1" max="1" width="9.25390625" style="577" customWidth="1"/>
    <col min="2" max="2" width="27.00390625" style="577" customWidth="1"/>
    <col min="3" max="3" width="8.875" style="577" customWidth="1"/>
    <col min="4" max="4" width="13.375" style="577" customWidth="1"/>
    <col min="5" max="5" width="10.125" style="577" customWidth="1"/>
    <col min="6" max="6" width="8.125" style="577" customWidth="1"/>
    <col min="7" max="7" width="14.25390625" style="577" customWidth="1"/>
    <col min="8" max="8" width="7.00390625" style="577" customWidth="1"/>
    <col min="9" max="9" width="7.375" style="577" customWidth="1"/>
    <col min="10" max="10" width="11.25390625" style="577" customWidth="1"/>
    <col min="11" max="11" width="6.875" style="577" customWidth="1"/>
    <col min="12" max="12" width="8.25390625" style="577" customWidth="1"/>
    <col min="13" max="13" width="13.25390625" style="577" customWidth="1"/>
    <col min="14" max="14" width="7.375" style="577" customWidth="1"/>
    <col min="15" max="15" width="8.625" style="577" customWidth="1"/>
    <col min="16" max="16" width="11.875" style="577" customWidth="1"/>
    <col min="17" max="17" width="7.25390625" style="577" customWidth="1"/>
    <col min="18" max="18" width="8.125" style="577" customWidth="1"/>
    <col min="19" max="19" width="11.875" style="577" customWidth="1"/>
    <col min="20" max="20" width="7.00390625" style="577" customWidth="1"/>
    <col min="21" max="16384" width="9.125" style="577" customWidth="1"/>
  </cols>
  <sheetData>
    <row r="1" ht="12.75" customHeight="1"/>
    <row r="2" s="579" customFormat="1" ht="15.75">
      <c r="A2" s="578" t="s">
        <v>53</v>
      </c>
    </row>
    <row r="3" s="579" customFormat="1" ht="15"/>
    <row r="4" s="579" customFormat="1" ht="15.75" thickBot="1"/>
    <row r="5" spans="1:20" ht="24" thickBot="1">
      <c r="A5" s="841" t="s">
        <v>396</v>
      </c>
      <c r="B5" s="842"/>
      <c r="C5" s="842"/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3"/>
    </row>
    <row r="6" spans="1:20" ht="22.5" customHeight="1" thickBot="1">
      <c r="A6" s="580"/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1"/>
      <c r="T6" s="580"/>
    </row>
    <row r="7" spans="1:20" ht="21.75" customHeight="1" thickBot="1">
      <c r="A7" s="844" t="s">
        <v>59</v>
      </c>
      <c r="B7" s="844" t="s">
        <v>60</v>
      </c>
      <c r="C7" s="851" t="s">
        <v>61</v>
      </c>
      <c r="D7" s="852"/>
      <c r="E7" s="853"/>
      <c r="F7" s="860" t="s">
        <v>62</v>
      </c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2"/>
    </row>
    <row r="8" spans="1:20" ht="32.25" customHeight="1">
      <c r="A8" s="845"/>
      <c r="B8" s="846"/>
      <c r="C8" s="854" t="s">
        <v>63</v>
      </c>
      <c r="D8" s="857" t="s">
        <v>397</v>
      </c>
      <c r="E8" s="829" t="s">
        <v>65</v>
      </c>
      <c r="F8" s="848" t="s">
        <v>2</v>
      </c>
      <c r="G8" s="849"/>
      <c r="H8" s="850"/>
      <c r="I8" s="835" t="s">
        <v>66</v>
      </c>
      <c r="J8" s="836"/>
      <c r="K8" s="837"/>
      <c r="L8" s="838" t="s">
        <v>25</v>
      </c>
      <c r="M8" s="839"/>
      <c r="N8" s="840"/>
      <c r="O8" s="838" t="s">
        <v>4</v>
      </c>
      <c r="P8" s="839"/>
      <c r="Q8" s="840"/>
      <c r="R8" s="838" t="s">
        <v>24</v>
      </c>
      <c r="S8" s="839"/>
      <c r="T8" s="840"/>
    </row>
    <row r="9" spans="1:20" ht="16.5" customHeight="1">
      <c r="A9" s="846"/>
      <c r="B9" s="846"/>
      <c r="C9" s="855"/>
      <c r="D9" s="858"/>
      <c r="E9" s="830"/>
      <c r="F9" s="582" t="s">
        <v>67</v>
      </c>
      <c r="G9" s="583" t="s">
        <v>68</v>
      </c>
      <c r="H9" s="584" t="s">
        <v>69</v>
      </c>
      <c r="I9" s="582" t="s">
        <v>67</v>
      </c>
      <c r="J9" s="583" t="s">
        <v>68</v>
      </c>
      <c r="K9" s="583" t="s">
        <v>69</v>
      </c>
      <c r="L9" s="582" t="s">
        <v>67</v>
      </c>
      <c r="M9" s="583" t="s">
        <v>68</v>
      </c>
      <c r="N9" s="583" t="s">
        <v>69</v>
      </c>
      <c r="O9" s="582" t="s">
        <v>67</v>
      </c>
      <c r="P9" s="583" t="s">
        <v>68</v>
      </c>
      <c r="Q9" s="583" t="s">
        <v>69</v>
      </c>
      <c r="R9" s="582" t="s">
        <v>67</v>
      </c>
      <c r="S9" s="583" t="s">
        <v>68</v>
      </c>
      <c r="T9" s="584" t="s">
        <v>69</v>
      </c>
    </row>
    <row r="10" spans="1:20" ht="38.25" customHeight="1" thickBot="1">
      <c r="A10" s="847"/>
      <c r="B10" s="847"/>
      <c r="C10" s="856"/>
      <c r="D10" s="859"/>
      <c r="E10" s="831"/>
      <c r="F10" s="585" t="s">
        <v>70</v>
      </c>
      <c r="G10" s="586" t="s">
        <v>71</v>
      </c>
      <c r="H10" s="587" t="s">
        <v>72</v>
      </c>
      <c r="I10" s="585" t="s">
        <v>70</v>
      </c>
      <c r="J10" s="586" t="s">
        <v>71</v>
      </c>
      <c r="K10" s="588" t="s">
        <v>73</v>
      </c>
      <c r="L10" s="585" t="s">
        <v>70</v>
      </c>
      <c r="M10" s="586" t="s">
        <v>71</v>
      </c>
      <c r="N10" s="588" t="s">
        <v>73</v>
      </c>
      <c r="O10" s="585" t="s">
        <v>70</v>
      </c>
      <c r="P10" s="586" t="s">
        <v>71</v>
      </c>
      <c r="Q10" s="588" t="s">
        <v>73</v>
      </c>
      <c r="R10" s="585" t="s">
        <v>70</v>
      </c>
      <c r="S10" s="586" t="s">
        <v>71</v>
      </c>
      <c r="T10" s="587" t="s">
        <v>73</v>
      </c>
    </row>
    <row r="11" spans="1:20" ht="24.75" customHeight="1" thickBot="1">
      <c r="A11" s="832"/>
      <c r="B11" s="833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4"/>
    </row>
    <row r="12" spans="1:20" ht="15" customHeight="1">
      <c r="A12" s="589">
        <v>50131</v>
      </c>
      <c r="B12" s="590" t="s">
        <v>74</v>
      </c>
      <c r="C12" s="591">
        <v>487</v>
      </c>
      <c r="D12" s="592">
        <f>+G12+J12+M12+P12+S12</f>
        <v>270981</v>
      </c>
      <c r="E12" s="593">
        <f aca="true" t="shared" si="0" ref="E12:E81">+D12/C12/10</f>
        <v>55.6429158110883</v>
      </c>
      <c r="F12" s="594">
        <v>102</v>
      </c>
      <c r="G12" s="595">
        <v>97147</v>
      </c>
      <c r="H12" s="596">
        <f>+G12/F12/10</f>
        <v>95.24215686274509</v>
      </c>
      <c r="I12" s="594">
        <v>25</v>
      </c>
      <c r="J12" s="597">
        <v>22588</v>
      </c>
      <c r="K12" s="598">
        <f>+J12/I12/10</f>
        <v>90.352</v>
      </c>
      <c r="L12" s="594">
        <v>90</v>
      </c>
      <c r="M12" s="597">
        <v>69706</v>
      </c>
      <c r="N12" s="598">
        <f aca="true" t="shared" si="1" ref="N12:N81">+M12/L12/10</f>
        <v>77.4511111111111</v>
      </c>
      <c r="O12" s="594">
        <v>120</v>
      </c>
      <c r="P12" s="597">
        <v>9422</v>
      </c>
      <c r="Q12" s="598">
        <f aca="true" t="shared" si="2" ref="Q12:Q81">+P12/O12/10</f>
        <v>7.851666666666667</v>
      </c>
      <c r="R12" s="594">
        <v>150</v>
      </c>
      <c r="S12" s="597">
        <v>72118</v>
      </c>
      <c r="T12" s="598">
        <f aca="true" t="shared" si="3" ref="T12:T81">+S12/R12/10</f>
        <v>48.07866666666667</v>
      </c>
    </row>
    <row r="13" spans="1:20" ht="15" customHeight="1">
      <c r="A13" s="599">
        <v>50132</v>
      </c>
      <c r="B13" s="600" t="s">
        <v>75</v>
      </c>
      <c r="C13" s="601">
        <v>505</v>
      </c>
      <c r="D13" s="602">
        <f aca="true" t="shared" si="4" ref="D13:D76">+G13+J13+M13+P13+S13</f>
        <v>544257</v>
      </c>
      <c r="E13" s="603">
        <f t="shared" si="0"/>
        <v>107.77366336633663</v>
      </c>
      <c r="F13" s="604">
        <v>145</v>
      </c>
      <c r="G13" s="605">
        <v>126750</v>
      </c>
      <c r="H13" s="606">
        <f>+G13/F13/10</f>
        <v>87.41379310344828</v>
      </c>
      <c r="I13" s="604">
        <v>50</v>
      </c>
      <c r="J13" s="607">
        <v>62565</v>
      </c>
      <c r="K13" s="606">
        <f aca="true" t="shared" si="5" ref="K13:K81">+J13/I13/10</f>
        <v>125.13</v>
      </c>
      <c r="L13" s="604">
        <v>80</v>
      </c>
      <c r="M13" s="607">
        <v>120941</v>
      </c>
      <c r="N13" s="606">
        <f t="shared" si="1"/>
        <v>151.17625</v>
      </c>
      <c r="O13" s="604">
        <v>80</v>
      </c>
      <c r="P13" s="607">
        <v>91662</v>
      </c>
      <c r="Q13" s="608">
        <f t="shared" si="2"/>
        <v>114.57750000000001</v>
      </c>
      <c r="R13" s="604">
        <v>150</v>
      </c>
      <c r="S13" s="607">
        <v>142339</v>
      </c>
      <c r="T13" s="608">
        <f t="shared" si="3"/>
        <v>94.89266666666666</v>
      </c>
    </row>
    <row r="14" spans="1:20" ht="15" customHeight="1">
      <c r="A14" s="599">
        <v>50133</v>
      </c>
      <c r="B14" s="600" t="s">
        <v>76</v>
      </c>
      <c r="C14" s="601">
        <v>2800</v>
      </c>
      <c r="D14" s="602">
        <f t="shared" si="4"/>
        <v>1012919</v>
      </c>
      <c r="E14" s="603">
        <f t="shared" si="0"/>
        <v>36.17567857142858</v>
      </c>
      <c r="F14" s="604">
        <v>1000</v>
      </c>
      <c r="G14" s="605">
        <v>298962</v>
      </c>
      <c r="H14" s="606">
        <f>+G14/F14/10</f>
        <v>29.8962</v>
      </c>
      <c r="I14" s="604">
        <v>300</v>
      </c>
      <c r="J14" s="607">
        <v>117949</v>
      </c>
      <c r="K14" s="606">
        <f t="shared" si="5"/>
        <v>39.31633333333333</v>
      </c>
      <c r="L14" s="604">
        <v>700</v>
      </c>
      <c r="M14" s="607">
        <v>305350</v>
      </c>
      <c r="N14" s="606">
        <f t="shared" si="1"/>
        <v>43.621428571428574</v>
      </c>
      <c r="O14" s="604">
        <v>500</v>
      </c>
      <c r="P14" s="607">
        <v>177076</v>
      </c>
      <c r="Q14" s="608">
        <f t="shared" si="2"/>
        <v>35.4152</v>
      </c>
      <c r="R14" s="604">
        <v>300</v>
      </c>
      <c r="S14" s="607">
        <v>113582</v>
      </c>
      <c r="T14" s="608">
        <f t="shared" si="3"/>
        <v>37.86066666666667</v>
      </c>
    </row>
    <row r="15" spans="1:20" ht="15" customHeight="1">
      <c r="A15" s="599">
        <v>50135</v>
      </c>
      <c r="B15" s="600" t="s">
        <v>77</v>
      </c>
      <c r="C15" s="601">
        <v>3300</v>
      </c>
      <c r="D15" s="602">
        <f t="shared" si="4"/>
        <v>2423746</v>
      </c>
      <c r="E15" s="603">
        <f t="shared" si="0"/>
        <v>73.44684848484849</v>
      </c>
      <c r="F15" s="604">
        <v>1300</v>
      </c>
      <c r="G15" s="605">
        <v>874489</v>
      </c>
      <c r="H15" s="606">
        <f>+G15/F15/10</f>
        <v>67.26838461538462</v>
      </c>
      <c r="I15" s="604">
        <v>200</v>
      </c>
      <c r="J15" s="607">
        <v>349665</v>
      </c>
      <c r="K15" s="606">
        <f t="shared" si="5"/>
        <v>174.8325</v>
      </c>
      <c r="L15" s="604">
        <v>700</v>
      </c>
      <c r="M15" s="607">
        <v>452305</v>
      </c>
      <c r="N15" s="606">
        <f t="shared" si="1"/>
        <v>64.615</v>
      </c>
      <c r="O15" s="604">
        <v>500</v>
      </c>
      <c r="P15" s="607">
        <v>346812</v>
      </c>
      <c r="Q15" s="608">
        <f t="shared" si="2"/>
        <v>69.36240000000001</v>
      </c>
      <c r="R15" s="604">
        <v>600</v>
      </c>
      <c r="S15" s="607">
        <v>400475</v>
      </c>
      <c r="T15" s="608">
        <f t="shared" si="3"/>
        <v>66.74583333333334</v>
      </c>
    </row>
    <row r="16" spans="1:20" ht="15" customHeight="1">
      <c r="A16" s="599">
        <v>50136</v>
      </c>
      <c r="B16" s="600" t="s">
        <v>78</v>
      </c>
      <c r="C16" s="601">
        <v>10</v>
      </c>
      <c r="D16" s="602">
        <f t="shared" si="4"/>
        <v>0</v>
      </c>
      <c r="E16" s="603">
        <f t="shared" si="0"/>
        <v>0</v>
      </c>
      <c r="F16" s="604">
        <v>10</v>
      </c>
      <c r="G16" s="605">
        <v>0</v>
      </c>
      <c r="H16" s="606">
        <f>+G16/F16/10</f>
        <v>0</v>
      </c>
      <c r="I16" s="604">
        <v>0</v>
      </c>
      <c r="J16" s="607">
        <v>0</v>
      </c>
      <c r="K16" s="606">
        <v>0</v>
      </c>
      <c r="L16" s="604">
        <v>0</v>
      </c>
      <c r="M16" s="607">
        <v>0</v>
      </c>
      <c r="N16" s="606">
        <v>0</v>
      </c>
      <c r="O16" s="604">
        <v>0</v>
      </c>
      <c r="P16" s="607">
        <v>0</v>
      </c>
      <c r="Q16" s="608">
        <v>0</v>
      </c>
      <c r="R16" s="604">
        <v>0</v>
      </c>
      <c r="S16" s="607">
        <v>0</v>
      </c>
      <c r="T16" s="608">
        <v>0</v>
      </c>
    </row>
    <row r="17" spans="1:20" ht="15" customHeight="1">
      <c r="A17" s="599">
        <v>50139</v>
      </c>
      <c r="B17" s="600" t="s">
        <v>79</v>
      </c>
      <c r="C17" s="601">
        <v>0</v>
      </c>
      <c r="D17" s="602">
        <f t="shared" si="4"/>
        <v>6763</v>
      </c>
      <c r="E17" s="603">
        <v>0</v>
      </c>
      <c r="F17" s="604">
        <v>0</v>
      </c>
      <c r="G17" s="605">
        <v>5015</v>
      </c>
      <c r="H17" s="606">
        <v>0</v>
      </c>
      <c r="I17" s="604">
        <v>0</v>
      </c>
      <c r="J17" s="607">
        <v>0</v>
      </c>
      <c r="K17" s="606">
        <v>0</v>
      </c>
      <c r="L17" s="604">
        <v>0</v>
      </c>
      <c r="M17" s="607">
        <v>1748</v>
      </c>
      <c r="N17" s="606">
        <v>0</v>
      </c>
      <c r="O17" s="604">
        <v>0</v>
      </c>
      <c r="P17" s="607">
        <v>0</v>
      </c>
      <c r="Q17" s="608">
        <v>0</v>
      </c>
      <c r="R17" s="604">
        <v>0</v>
      </c>
      <c r="S17" s="607">
        <v>0</v>
      </c>
      <c r="T17" s="608">
        <v>0</v>
      </c>
    </row>
    <row r="18" spans="1:20" ht="15" customHeight="1">
      <c r="A18" s="599">
        <v>50141</v>
      </c>
      <c r="B18" s="600" t="s">
        <v>80</v>
      </c>
      <c r="C18" s="601">
        <v>1508</v>
      </c>
      <c r="D18" s="602">
        <f t="shared" si="4"/>
        <v>979221</v>
      </c>
      <c r="E18" s="603">
        <f t="shared" si="0"/>
        <v>64.93507957559682</v>
      </c>
      <c r="F18" s="604">
        <v>56</v>
      </c>
      <c r="G18" s="605">
        <v>67461</v>
      </c>
      <c r="H18" s="606">
        <f aca="true" t="shared" si="6" ref="H18:H81">+G18/F18/10</f>
        <v>120.46607142857142</v>
      </c>
      <c r="I18" s="604">
        <v>250</v>
      </c>
      <c r="J18" s="607">
        <v>145513</v>
      </c>
      <c r="K18" s="606">
        <f t="shared" si="5"/>
        <v>58.205200000000005</v>
      </c>
      <c r="L18" s="604">
        <v>22</v>
      </c>
      <c r="M18" s="607">
        <v>42917</v>
      </c>
      <c r="N18" s="606">
        <f t="shared" si="1"/>
        <v>195.0772727272727</v>
      </c>
      <c r="O18" s="604">
        <v>760</v>
      </c>
      <c r="P18" s="607">
        <v>516944</v>
      </c>
      <c r="Q18" s="608">
        <f t="shared" si="2"/>
        <v>68.01894736842105</v>
      </c>
      <c r="R18" s="604">
        <v>420</v>
      </c>
      <c r="S18" s="607">
        <v>206386</v>
      </c>
      <c r="T18" s="608">
        <f t="shared" si="3"/>
        <v>49.13952380952381</v>
      </c>
    </row>
    <row r="19" spans="1:20" ht="15" customHeight="1">
      <c r="A19" s="599">
        <v>50142</v>
      </c>
      <c r="B19" s="600" t="s">
        <v>81</v>
      </c>
      <c r="C19" s="601">
        <v>1980</v>
      </c>
      <c r="D19" s="602">
        <f t="shared" si="4"/>
        <v>1804630</v>
      </c>
      <c r="E19" s="603">
        <f t="shared" si="0"/>
        <v>91.1429292929293</v>
      </c>
      <c r="F19" s="604">
        <v>730</v>
      </c>
      <c r="G19" s="605">
        <v>669153</v>
      </c>
      <c r="H19" s="606">
        <f t="shared" si="6"/>
        <v>91.66479452054794</v>
      </c>
      <c r="I19" s="604">
        <v>350</v>
      </c>
      <c r="J19" s="607">
        <v>228800</v>
      </c>
      <c r="K19" s="606">
        <f t="shared" si="5"/>
        <v>65.37142857142857</v>
      </c>
      <c r="L19" s="604">
        <v>490</v>
      </c>
      <c r="M19" s="607">
        <v>447740</v>
      </c>
      <c r="N19" s="606">
        <f t="shared" si="1"/>
        <v>91.37551020408164</v>
      </c>
      <c r="O19" s="604">
        <v>0</v>
      </c>
      <c r="P19" s="607">
        <v>0</v>
      </c>
      <c r="Q19" s="608">
        <v>0</v>
      </c>
      <c r="R19" s="604">
        <v>410</v>
      </c>
      <c r="S19" s="607">
        <v>458937</v>
      </c>
      <c r="T19" s="608">
        <f t="shared" si="3"/>
        <v>111.93585365853657</v>
      </c>
    </row>
    <row r="20" spans="1:20" ht="15" customHeight="1">
      <c r="A20" s="599">
        <v>50143</v>
      </c>
      <c r="B20" s="600" t="s">
        <v>82</v>
      </c>
      <c r="C20" s="601">
        <v>138</v>
      </c>
      <c r="D20" s="602">
        <f t="shared" si="4"/>
        <v>44581</v>
      </c>
      <c r="E20" s="603">
        <f t="shared" si="0"/>
        <v>32.30507246376812</v>
      </c>
      <c r="F20" s="604">
        <v>35</v>
      </c>
      <c r="G20" s="605">
        <v>13564</v>
      </c>
      <c r="H20" s="606">
        <f t="shared" si="6"/>
        <v>38.754285714285714</v>
      </c>
      <c r="I20" s="604">
        <v>22</v>
      </c>
      <c r="J20" s="607">
        <v>5987</v>
      </c>
      <c r="K20" s="606">
        <f t="shared" si="5"/>
        <v>27.21363636363636</v>
      </c>
      <c r="L20" s="604">
        <v>26</v>
      </c>
      <c r="M20" s="607">
        <v>6321</v>
      </c>
      <c r="N20" s="606">
        <f t="shared" si="1"/>
        <v>24.31153846153846</v>
      </c>
      <c r="O20" s="604">
        <v>15</v>
      </c>
      <c r="P20" s="607">
        <v>6472</v>
      </c>
      <c r="Q20" s="608">
        <f t="shared" si="2"/>
        <v>43.14666666666666</v>
      </c>
      <c r="R20" s="604">
        <v>40</v>
      </c>
      <c r="S20" s="607">
        <v>12237</v>
      </c>
      <c r="T20" s="608">
        <f t="shared" si="3"/>
        <v>30.5925</v>
      </c>
    </row>
    <row r="21" spans="1:20" ht="15" customHeight="1">
      <c r="A21" s="599">
        <v>50151</v>
      </c>
      <c r="B21" s="600" t="s">
        <v>83</v>
      </c>
      <c r="C21" s="601">
        <v>102</v>
      </c>
      <c r="D21" s="602">
        <f t="shared" si="4"/>
        <v>24532</v>
      </c>
      <c r="E21" s="603">
        <f t="shared" si="0"/>
        <v>24.050980392156863</v>
      </c>
      <c r="F21" s="604">
        <v>21</v>
      </c>
      <c r="G21" s="605">
        <v>8556</v>
      </c>
      <c r="H21" s="606">
        <f t="shared" si="6"/>
        <v>40.74285714285715</v>
      </c>
      <c r="I21" s="604">
        <v>11</v>
      </c>
      <c r="J21" s="607">
        <v>2744</v>
      </c>
      <c r="K21" s="606">
        <f t="shared" si="5"/>
        <v>24.945454545454545</v>
      </c>
      <c r="L21" s="604">
        <v>30</v>
      </c>
      <c r="M21" s="607">
        <v>7446</v>
      </c>
      <c r="N21" s="606">
        <f t="shared" si="1"/>
        <v>24.82</v>
      </c>
      <c r="O21" s="604">
        <v>20</v>
      </c>
      <c r="P21" s="607">
        <v>2177</v>
      </c>
      <c r="Q21" s="608">
        <f t="shared" si="2"/>
        <v>10.885</v>
      </c>
      <c r="R21" s="604">
        <v>20</v>
      </c>
      <c r="S21" s="607">
        <v>3609</v>
      </c>
      <c r="T21" s="608">
        <f t="shared" si="3"/>
        <v>18.044999999999998</v>
      </c>
    </row>
    <row r="22" spans="1:20" ht="15" customHeight="1">
      <c r="A22" s="599">
        <v>50161</v>
      </c>
      <c r="B22" s="600" t="s">
        <v>84</v>
      </c>
      <c r="C22" s="601">
        <v>901</v>
      </c>
      <c r="D22" s="602">
        <f t="shared" si="4"/>
        <v>665684</v>
      </c>
      <c r="E22" s="603">
        <f t="shared" si="0"/>
        <v>73.88279689234184</v>
      </c>
      <c r="F22" s="604">
        <v>421</v>
      </c>
      <c r="G22" s="605">
        <v>346874</v>
      </c>
      <c r="H22" s="606">
        <f t="shared" si="6"/>
        <v>82.39287410926366</v>
      </c>
      <c r="I22" s="604">
        <v>50</v>
      </c>
      <c r="J22" s="607">
        <v>58615</v>
      </c>
      <c r="K22" s="606">
        <f t="shared" si="5"/>
        <v>117.22999999999999</v>
      </c>
      <c r="L22" s="604">
        <v>150</v>
      </c>
      <c r="M22" s="607">
        <v>106485</v>
      </c>
      <c r="N22" s="606">
        <f t="shared" si="1"/>
        <v>70.99</v>
      </c>
      <c r="O22" s="604">
        <v>100</v>
      </c>
      <c r="P22" s="607">
        <v>74488</v>
      </c>
      <c r="Q22" s="608">
        <f t="shared" si="2"/>
        <v>74.488</v>
      </c>
      <c r="R22" s="604">
        <v>180</v>
      </c>
      <c r="S22" s="607">
        <v>79222</v>
      </c>
      <c r="T22" s="608">
        <f t="shared" si="3"/>
        <v>44.01222222222222</v>
      </c>
    </row>
    <row r="23" spans="1:20" ht="15" customHeight="1">
      <c r="A23" s="599">
        <v>50162</v>
      </c>
      <c r="B23" s="600" t="s">
        <v>85</v>
      </c>
      <c r="C23" s="601">
        <v>120</v>
      </c>
      <c r="D23" s="602">
        <f t="shared" si="4"/>
        <v>54217</v>
      </c>
      <c r="E23" s="603">
        <f t="shared" si="0"/>
        <v>45.18083333333333</v>
      </c>
      <c r="F23" s="604">
        <v>60</v>
      </c>
      <c r="G23" s="605">
        <v>43457</v>
      </c>
      <c r="H23" s="606">
        <f t="shared" si="6"/>
        <v>72.42833333333333</v>
      </c>
      <c r="I23" s="604">
        <v>15</v>
      </c>
      <c r="J23" s="607">
        <v>4038</v>
      </c>
      <c r="K23" s="606">
        <f t="shared" si="5"/>
        <v>26.919999999999998</v>
      </c>
      <c r="L23" s="604">
        <v>15</v>
      </c>
      <c r="M23" s="607">
        <v>5830</v>
      </c>
      <c r="N23" s="606">
        <f t="shared" si="1"/>
        <v>38.86666666666667</v>
      </c>
      <c r="O23" s="604">
        <v>15</v>
      </c>
      <c r="P23" s="607">
        <v>446</v>
      </c>
      <c r="Q23" s="608">
        <f t="shared" si="2"/>
        <v>2.9733333333333336</v>
      </c>
      <c r="R23" s="604">
        <v>15</v>
      </c>
      <c r="S23" s="607">
        <v>446</v>
      </c>
      <c r="T23" s="608">
        <f t="shared" si="3"/>
        <v>2.9733333333333336</v>
      </c>
    </row>
    <row r="24" spans="1:20" ht="15" customHeight="1">
      <c r="A24" s="599">
        <v>50163</v>
      </c>
      <c r="B24" s="600" t="s">
        <v>86</v>
      </c>
      <c r="C24" s="601">
        <v>550</v>
      </c>
      <c r="D24" s="602">
        <f t="shared" si="4"/>
        <v>265493</v>
      </c>
      <c r="E24" s="603">
        <f t="shared" si="0"/>
        <v>48.271454545454546</v>
      </c>
      <c r="F24" s="604">
        <v>185</v>
      </c>
      <c r="G24" s="605">
        <v>116647</v>
      </c>
      <c r="H24" s="606">
        <f t="shared" si="6"/>
        <v>63.05243243243243</v>
      </c>
      <c r="I24" s="604">
        <v>65</v>
      </c>
      <c r="J24" s="607">
        <v>53763</v>
      </c>
      <c r="K24" s="606">
        <f t="shared" si="5"/>
        <v>82.71230769230769</v>
      </c>
      <c r="L24" s="604">
        <v>150</v>
      </c>
      <c r="M24" s="607">
        <v>14661</v>
      </c>
      <c r="N24" s="606">
        <f t="shared" si="1"/>
        <v>9.774</v>
      </c>
      <c r="O24" s="604">
        <v>100</v>
      </c>
      <c r="P24" s="607">
        <v>65389</v>
      </c>
      <c r="Q24" s="608">
        <f t="shared" si="2"/>
        <v>65.389</v>
      </c>
      <c r="R24" s="604">
        <v>50</v>
      </c>
      <c r="S24" s="607">
        <v>15033</v>
      </c>
      <c r="T24" s="608">
        <f t="shared" si="3"/>
        <v>30.066000000000003</v>
      </c>
    </row>
    <row r="25" spans="1:20" ht="15" customHeight="1">
      <c r="A25" s="599">
        <v>50164</v>
      </c>
      <c r="B25" s="600" t="s">
        <v>87</v>
      </c>
      <c r="C25" s="601">
        <v>1472</v>
      </c>
      <c r="D25" s="602">
        <f t="shared" si="4"/>
        <v>678327</v>
      </c>
      <c r="E25" s="603">
        <f t="shared" si="0"/>
        <v>46.0819972826087</v>
      </c>
      <c r="F25" s="604">
        <v>755</v>
      </c>
      <c r="G25" s="605">
        <v>378940</v>
      </c>
      <c r="H25" s="606">
        <f t="shared" si="6"/>
        <v>50.19072847682119</v>
      </c>
      <c r="I25" s="604">
        <v>121</v>
      </c>
      <c r="J25" s="607">
        <v>146665</v>
      </c>
      <c r="K25" s="606">
        <f t="shared" si="5"/>
        <v>121.2107438016529</v>
      </c>
      <c r="L25" s="604">
        <v>277</v>
      </c>
      <c r="M25" s="607">
        <v>60341</v>
      </c>
      <c r="N25" s="606">
        <f t="shared" si="1"/>
        <v>21.78375451263538</v>
      </c>
      <c r="O25" s="604">
        <v>218</v>
      </c>
      <c r="P25" s="607">
        <v>34833</v>
      </c>
      <c r="Q25" s="608">
        <f t="shared" si="2"/>
        <v>15.978440366972478</v>
      </c>
      <c r="R25" s="604">
        <v>101</v>
      </c>
      <c r="S25" s="607">
        <v>57548</v>
      </c>
      <c r="T25" s="608">
        <f t="shared" si="3"/>
        <v>56.978217821782174</v>
      </c>
    </row>
    <row r="26" spans="1:20" ht="18.75" customHeight="1">
      <c r="A26" s="609">
        <v>501</v>
      </c>
      <c r="B26" s="610" t="s">
        <v>88</v>
      </c>
      <c r="C26" s="611">
        <v>13873</v>
      </c>
      <c r="D26" s="612">
        <f t="shared" si="4"/>
        <v>8775351</v>
      </c>
      <c r="E26" s="613">
        <f t="shared" si="0"/>
        <v>63.25489079506956</v>
      </c>
      <c r="F26" s="614">
        <v>4820</v>
      </c>
      <c r="G26" s="615">
        <v>3047015</v>
      </c>
      <c r="H26" s="616">
        <f t="shared" si="6"/>
        <v>63.21607883817427</v>
      </c>
      <c r="I26" s="614">
        <v>1459</v>
      </c>
      <c r="J26" s="617">
        <v>1198892</v>
      </c>
      <c r="K26" s="616">
        <f t="shared" si="5"/>
        <v>82.1721727210418</v>
      </c>
      <c r="L26" s="614">
        <v>2730</v>
      </c>
      <c r="M26" s="617">
        <v>1641791</v>
      </c>
      <c r="N26" s="616">
        <f t="shared" si="1"/>
        <v>60.13886446886447</v>
      </c>
      <c r="O26" s="614">
        <v>2428</v>
      </c>
      <c r="P26" s="617">
        <v>1325721</v>
      </c>
      <c r="Q26" s="618">
        <f t="shared" si="2"/>
        <v>54.60135914332784</v>
      </c>
      <c r="R26" s="614">
        <v>2436</v>
      </c>
      <c r="S26" s="617">
        <v>1561932</v>
      </c>
      <c r="T26" s="618">
        <f t="shared" si="3"/>
        <v>64.11871921182265</v>
      </c>
    </row>
    <row r="27" spans="1:20" ht="15" customHeight="1">
      <c r="A27" s="599">
        <v>50231</v>
      </c>
      <c r="B27" s="600" t="s">
        <v>89</v>
      </c>
      <c r="C27" s="601">
        <v>920</v>
      </c>
      <c r="D27" s="602">
        <f t="shared" si="4"/>
        <v>1146053</v>
      </c>
      <c r="E27" s="603">
        <f t="shared" si="0"/>
        <v>124.57097826086957</v>
      </c>
      <c r="F27" s="604">
        <v>300</v>
      </c>
      <c r="G27" s="605">
        <v>227960</v>
      </c>
      <c r="H27" s="606">
        <f t="shared" si="6"/>
        <v>75.98666666666666</v>
      </c>
      <c r="I27" s="604">
        <v>80</v>
      </c>
      <c r="J27" s="607">
        <v>51129</v>
      </c>
      <c r="K27" s="606">
        <f t="shared" si="5"/>
        <v>63.911249999999995</v>
      </c>
      <c r="L27" s="604">
        <v>260</v>
      </c>
      <c r="M27" s="607">
        <v>456515</v>
      </c>
      <c r="N27" s="606">
        <f t="shared" si="1"/>
        <v>175.5826923076923</v>
      </c>
      <c r="O27" s="604">
        <v>100</v>
      </c>
      <c r="P27" s="607">
        <v>98173</v>
      </c>
      <c r="Q27" s="608">
        <f t="shared" si="2"/>
        <v>98.173</v>
      </c>
      <c r="R27" s="604">
        <v>180</v>
      </c>
      <c r="S27" s="607">
        <v>312276</v>
      </c>
      <c r="T27" s="608">
        <f t="shared" si="3"/>
        <v>173.48666666666665</v>
      </c>
    </row>
    <row r="28" spans="1:20" ht="15" customHeight="1">
      <c r="A28" s="599">
        <v>50232</v>
      </c>
      <c r="B28" s="600" t="s">
        <v>90</v>
      </c>
      <c r="C28" s="601">
        <v>448</v>
      </c>
      <c r="D28" s="602">
        <f t="shared" si="4"/>
        <v>223745</v>
      </c>
      <c r="E28" s="603">
        <f t="shared" si="0"/>
        <v>49.943080357142854</v>
      </c>
      <c r="F28" s="604">
        <v>130</v>
      </c>
      <c r="G28" s="605">
        <v>86229</v>
      </c>
      <c r="H28" s="606">
        <f t="shared" si="6"/>
        <v>66.33</v>
      </c>
      <c r="I28" s="604">
        <v>18</v>
      </c>
      <c r="J28" s="607">
        <v>25149</v>
      </c>
      <c r="K28" s="606">
        <f t="shared" si="5"/>
        <v>139.71666666666667</v>
      </c>
      <c r="L28" s="604">
        <v>150</v>
      </c>
      <c r="M28" s="607">
        <v>33371</v>
      </c>
      <c r="N28" s="606">
        <f t="shared" si="1"/>
        <v>22.247333333333334</v>
      </c>
      <c r="O28" s="604">
        <v>50</v>
      </c>
      <c r="P28" s="607">
        <v>7430</v>
      </c>
      <c r="Q28" s="608">
        <f t="shared" si="2"/>
        <v>14.86</v>
      </c>
      <c r="R28" s="604">
        <v>100</v>
      </c>
      <c r="S28" s="607">
        <v>71566</v>
      </c>
      <c r="T28" s="608">
        <f t="shared" si="3"/>
        <v>71.566</v>
      </c>
    </row>
    <row r="29" spans="1:20" ht="15" customHeight="1">
      <c r="A29" s="599">
        <v>50233</v>
      </c>
      <c r="B29" s="600" t="s">
        <v>91</v>
      </c>
      <c r="C29" s="601">
        <v>1227</v>
      </c>
      <c r="D29" s="602">
        <f t="shared" si="4"/>
        <v>852667</v>
      </c>
      <c r="E29" s="603">
        <f t="shared" si="0"/>
        <v>69.49201303993479</v>
      </c>
      <c r="F29" s="604">
        <v>450</v>
      </c>
      <c r="G29" s="605">
        <v>209012</v>
      </c>
      <c r="H29" s="606">
        <f t="shared" si="6"/>
        <v>46.44711111111111</v>
      </c>
      <c r="I29" s="604">
        <v>247</v>
      </c>
      <c r="J29" s="607">
        <v>224451</v>
      </c>
      <c r="K29" s="606">
        <f t="shared" si="5"/>
        <v>90.87085020242915</v>
      </c>
      <c r="L29" s="604">
        <v>200</v>
      </c>
      <c r="M29" s="607">
        <v>192237</v>
      </c>
      <c r="N29" s="606">
        <f t="shared" si="1"/>
        <v>96.1185</v>
      </c>
      <c r="O29" s="604">
        <v>130</v>
      </c>
      <c r="P29" s="607">
        <v>49086</v>
      </c>
      <c r="Q29" s="608">
        <f t="shared" si="2"/>
        <v>37.75846153846154</v>
      </c>
      <c r="R29" s="604">
        <v>200</v>
      </c>
      <c r="S29" s="607">
        <v>177881</v>
      </c>
      <c r="T29" s="608">
        <f t="shared" si="3"/>
        <v>88.9405</v>
      </c>
    </row>
    <row r="30" spans="1:20" ht="15" customHeight="1">
      <c r="A30" s="599">
        <v>50234</v>
      </c>
      <c r="B30" s="600" t="s">
        <v>92</v>
      </c>
      <c r="C30" s="601">
        <v>5</v>
      </c>
      <c r="D30" s="602">
        <f t="shared" si="4"/>
        <v>8648</v>
      </c>
      <c r="E30" s="603">
        <f t="shared" si="0"/>
        <v>172.95999999999998</v>
      </c>
      <c r="F30" s="604">
        <v>5</v>
      </c>
      <c r="G30" s="605">
        <v>8648</v>
      </c>
      <c r="H30" s="606">
        <f t="shared" si="6"/>
        <v>172.95999999999998</v>
      </c>
      <c r="I30" s="604">
        <v>0</v>
      </c>
      <c r="J30" s="607">
        <v>0</v>
      </c>
      <c r="K30" s="606">
        <v>0</v>
      </c>
      <c r="L30" s="604">
        <v>0</v>
      </c>
      <c r="M30" s="607">
        <v>0</v>
      </c>
      <c r="N30" s="606">
        <v>0</v>
      </c>
      <c r="O30" s="604">
        <v>0</v>
      </c>
      <c r="P30" s="607">
        <v>0</v>
      </c>
      <c r="Q30" s="608">
        <v>0</v>
      </c>
      <c r="R30" s="604">
        <v>0</v>
      </c>
      <c r="S30" s="607">
        <v>0</v>
      </c>
      <c r="T30" s="608">
        <v>0</v>
      </c>
    </row>
    <row r="31" spans="1:20" ht="15" customHeight="1">
      <c r="A31" s="599">
        <v>50235</v>
      </c>
      <c r="B31" s="600" t="s">
        <v>93</v>
      </c>
      <c r="C31" s="601">
        <v>360</v>
      </c>
      <c r="D31" s="602">
        <f t="shared" si="4"/>
        <v>288949</v>
      </c>
      <c r="E31" s="603">
        <f t="shared" si="0"/>
        <v>80.2636111111111</v>
      </c>
      <c r="F31" s="604">
        <v>90</v>
      </c>
      <c r="G31" s="605">
        <v>134988</v>
      </c>
      <c r="H31" s="606">
        <f t="shared" si="6"/>
        <v>149.98666666666665</v>
      </c>
      <c r="I31" s="604">
        <v>40</v>
      </c>
      <c r="J31" s="607">
        <v>36497</v>
      </c>
      <c r="K31" s="606">
        <f t="shared" si="5"/>
        <v>91.24249999999999</v>
      </c>
      <c r="L31" s="604">
        <v>70</v>
      </c>
      <c r="M31" s="607">
        <v>24293</v>
      </c>
      <c r="N31" s="606">
        <f t="shared" si="1"/>
        <v>34.70428571428572</v>
      </c>
      <c r="O31" s="604">
        <v>80</v>
      </c>
      <c r="P31" s="607">
        <v>18942</v>
      </c>
      <c r="Q31" s="608">
        <f t="shared" si="2"/>
        <v>23.677500000000002</v>
      </c>
      <c r="R31" s="604">
        <v>80</v>
      </c>
      <c r="S31" s="607">
        <v>74229</v>
      </c>
      <c r="T31" s="608">
        <f t="shared" si="3"/>
        <v>92.78625</v>
      </c>
    </row>
    <row r="32" spans="1:20" ht="17.25" customHeight="1">
      <c r="A32" s="609">
        <v>502</v>
      </c>
      <c r="B32" s="610" t="s">
        <v>94</v>
      </c>
      <c r="C32" s="611">
        <v>2960</v>
      </c>
      <c r="D32" s="612">
        <f t="shared" si="4"/>
        <v>2520062</v>
      </c>
      <c r="E32" s="613">
        <f t="shared" si="0"/>
        <v>85.13722972972974</v>
      </c>
      <c r="F32" s="614">
        <v>975</v>
      </c>
      <c r="G32" s="615">
        <v>666837</v>
      </c>
      <c r="H32" s="616">
        <f t="shared" si="6"/>
        <v>68.39353846153845</v>
      </c>
      <c r="I32" s="614">
        <v>385</v>
      </c>
      <c r="J32" s="617">
        <v>337226</v>
      </c>
      <c r="K32" s="616">
        <f t="shared" si="5"/>
        <v>87.59116883116883</v>
      </c>
      <c r="L32" s="614">
        <v>680</v>
      </c>
      <c r="M32" s="617">
        <v>706416</v>
      </c>
      <c r="N32" s="616">
        <f t="shared" si="1"/>
        <v>103.88470588235293</v>
      </c>
      <c r="O32" s="614">
        <v>360</v>
      </c>
      <c r="P32" s="617">
        <v>173631</v>
      </c>
      <c r="Q32" s="618">
        <f t="shared" si="2"/>
        <v>48.23083333333334</v>
      </c>
      <c r="R32" s="614">
        <v>560</v>
      </c>
      <c r="S32" s="617">
        <v>635952</v>
      </c>
      <c r="T32" s="618">
        <f t="shared" si="3"/>
        <v>113.56285714285714</v>
      </c>
    </row>
    <row r="33" spans="1:20" ht="31.5" customHeight="1">
      <c r="A33" s="609">
        <v>50331</v>
      </c>
      <c r="B33" s="619" t="s">
        <v>398</v>
      </c>
      <c r="C33" s="611">
        <v>877</v>
      </c>
      <c r="D33" s="612">
        <f t="shared" si="4"/>
        <v>456166</v>
      </c>
      <c r="E33" s="613">
        <f t="shared" si="0"/>
        <v>52.01436716077537</v>
      </c>
      <c r="F33" s="614">
        <v>293</v>
      </c>
      <c r="G33" s="615">
        <v>151574</v>
      </c>
      <c r="H33" s="616">
        <f t="shared" si="6"/>
        <v>51.73174061433447</v>
      </c>
      <c r="I33" s="614">
        <v>108</v>
      </c>
      <c r="J33" s="617">
        <v>56948</v>
      </c>
      <c r="K33" s="616">
        <f t="shared" si="5"/>
        <v>52.72962962962963</v>
      </c>
      <c r="L33" s="614">
        <v>163</v>
      </c>
      <c r="M33" s="617">
        <v>85906</v>
      </c>
      <c r="N33" s="616">
        <f t="shared" si="1"/>
        <v>52.703067484662576</v>
      </c>
      <c r="O33" s="614">
        <v>144</v>
      </c>
      <c r="P33" s="617">
        <v>72801</v>
      </c>
      <c r="Q33" s="618">
        <f t="shared" si="2"/>
        <v>50.55625</v>
      </c>
      <c r="R33" s="614">
        <v>169</v>
      </c>
      <c r="S33" s="617">
        <v>88937</v>
      </c>
      <c r="T33" s="618">
        <f t="shared" si="3"/>
        <v>52.625443786982245</v>
      </c>
    </row>
    <row r="34" spans="1:20" ht="18.75" customHeight="1">
      <c r="A34" s="609">
        <v>51130</v>
      </c>
      <c r="B34" s="610" t="s">
        <v>96</v>
      </c>
      <c r="C34" s="611">
        <v>735</v>
      </c>
      <c r="D34" s="612">
        <f t="shared" si="4"/>
        <v>658050</v>
      </c>
      <c r="E34" s="613">
        <f t="shared" si="0"/>
        <v>89.53061224489797</v>
      </c>
      <c r="F34" s="614">
        <v>270</v>
      </c>
      <c r="G34" s="615">
        <v>278054</v>
      </c>
      <c r="H34" s="616">
        <f t="shared" si="6"/>
        <v>102.98296296296296</v>
      </c>
      <c r="I34" s="614">
        <v>120</v>
      </c>
      <c r="J34" s="617">
        <v>55346</v>
      </c>
      <c r="K34" s="616">
        <f t="shared" si="5"/>
        <v>46.12166666666666</v>
      </c>
      <c r="L34" s="614">
        <v>95</v>
      </c>
      <c r="M34" s="617">
        <v>123102</v>
      </c>
      <c r="N34" s="616">
        <f t="shared" si="1"/>
        <v>129.58105263157896</v>
      </c>
      <c r="O34" s="614">
        <v>70</v>
      </c>
      <c r="P34" s="617">
        <v>97905</v>
      </c>
      <c r="Q34" s="618">
        <f t="shared" si="2"/>
        <v>139.8642857142857</v>
      </c>
      <c r="R34" s="614">
        <v>180</v>
      </c>
      <c r="S34" s="617">
        <v>103643</v>
      </c>
      <c r="T34" s="618">
        <f t="shared" si="3"/>
        <v>57.57944444444445</v>
      </c>
    </row>
    <row r="35" spans="1:20" ht="20.25" customHeight="1">
      <c r="A35" s="609">
        <v>51231</v>
      </c>
      <c r="B35" s="610" t="s">
        <v>97</v>
      </c>
      <c r="C35" s="611">
        <v>383</v>
      </c>
      <c r="D35" s="612">
        <f t="shared" si="4"/>
        <v>102833</v>
      </c>
      <c r="E35" s="613">
        <f t="shared" si="0"/>
        <v>26.849347258485643</v>
      </c>
      <c r="F35" s="614">
        <v>141</v>
      </c>
      <c r="G35" s="615">
        <v>21524</v>
      </c>
      <c r="H35" s="616">
        <f t="shared" si="6"/>
        <v>15.265248226950353</v>
      </c>
      <c r="I35" s="614">
        <v>14</v>
      </c>
      <c r="J35" s="617">
        <v>1230</v>
      </c>
      <c r="K35" s="616">
        <f t="shared" si="5"/>
        <v>8.785714285714286</v>
      </c>
      <c r="L35" s="614">
        <v>42</v>
      </c>
      <c r="M35" s="617">
        <v>17440</v>
      </c>
      <c r="N35" s="616">
        <f t="shared" si="1"/>
        <v>41.523809523809526</v>
      </c>
      <c r="O35" s="614">
        <v>98</v>
      </c>
      <c r="P35" s="617">
        <v>28332</v>
      </c>
      <c r="Q35" s="618">
        <f t="shared" si="2"/>
        <v>28.91020408163265</v>
      </c>
      <c r="R35" s="614">
        <v>88</v>
      </c>
      <c r="S35" s="617">
        <v>34307</v>
      </c>
      <c r="T35" s="618">
        <f t="shared" si="3"/>
        <v>38.98522727272727</v>
      </c>
    </row>
    <row r="36" spans="1:20" ht="19.5" customHeight="1">
      <c r="A36" s="609">
        <v>51330</v>
      </c>
      <c r="B36" s="610" t="s">
        <v>98</v>
      </c>
      <c r="C36" s="611">
        <v>15</v>
      </c>
      <c r="D36" s="612">
        <f t="shared" si="4"/>
        <v>2066</v>
      </c>
      <c r="E36" s="613">
        <f t="shared" si="0"/>
        <v>13.773333333333332</v>
      </c>
      <c r="F36" s="614">
        <v>11</v>
      </c>
      <c r="G36" s="615">
        <v>2066</v>
      </c>
      <c r="H36" s="616">
        <f t="shared" si="6"/>
        <v>18.78181818181818</v>
      </c>
      <c r="I36" s="614">
        <v>1</v>
      </c>
      <c r="J36" s="617">
        <v>0</v>
      </c>
      <c r="K36" s="616">
        <f t="shared" si="5"/>
        <v>0</v>
      </c>
      <c r="L36" s="614">
        <v>1</v>
      </c>
      <c r="M36" s="617">
        <v>0</v>
      </c>
      <c r="N36" s="616">
        <f t="shared" si="1"/>
        <v>0</v>
      </c>
      <c r="O36" s="614">
        <v>1</v>
      </c>
      <c r="P36" s="617">
        <v>0</v>
      </c>
      <c r="Q36" s="618">
        <f t="shared" si="2"/>
        <v>0</v>
      </c>
      <c r="R36" s="614">
        <v>1</v>
      </c>
      <c r="S36" s="617">
        <v>0</v>
      </c>
      <c r="T36" s="618">
        <f t="shared" si="3"/>
        <v>0</v>
      </c>
    </row>
    <row r="37" spans="1:20" ht="42" customHeight="1">
      <c r="A37" s="599">
        <v>51831</v>
      </c>
      <c r="B37" s="620" t="s">
        <v>399</v>
      </c>
      <c r="C37" s="601">
        <v>5035</v>
      </c>
      <c r="D37" s="602">
        <f t="shared" si="4"/>
        <v>2771089</v>
      </c>
      <c r="E37" s="603">
        <f t="shared" si="0"/>
        <v>55.036524329692156</v>
      </c>
      <c r="F37" s="604">
        <v>320</v>
      </c>
      <c r="G37" s="605">
        <v>395640</v>
      </c>
      <c r="H37" s="606">
        <f t="shared" si="6"/>
        <v>123.6375</v>
      </c>
      <c r="I37" s="604">
        <v>2680</v>
      </c>
      <c r="J37" s="607">
        <v>2001040</v>
      </c>
      <c r="K37" s="606">
        <f t="shared" si="5"/>
        <v>74.66567164179105</v>
      </c>
      <c r="L37" s="604">
        <v>185</v>
      </c>
      <c r="M37" s="607">
        <v>141073</v>
      </c>
      <c r="N37" s="606">
        <f t="shared" si="1"/>
        <v>76.25567567567568</v>
      </c>
      <c r="O37" s="604">
        <v>1180</v>
      </c>
      <c r="P37" s="607">
        <v>154969</v>
      </c>
      <c r="Q37" s="608">
        <f t="shared" si="2"/>
        <v>13.132966101694915</v>
      </c>
      <c r="R37" s="604">
        <v>670</v>
      </c>
      <c r="S37" s="607">
        <v>78367</v>
      </c>
      <c r="T37" s="608">
        <f t="shared" si="3"/>
        <v>11.696567164179104</v>
      </c>
    </row>
    <row r="38" spans="1:20" ht="15" customHeight="1">
      <c r="A38" s="599">
        <v>51832</v>
      </c>
      <c r="B38" s="600" t="s">
        <v>100</v>
      </c>
      <c r="C38" s="601">
        <v>726</v>
      </c>
      <c r="D38" s="602">
        <f t="shared" si="4"/>
        <v>379917</v>
      </c>
      <c r="E38" s="603">
        <f t="shared" si="0"/>
        <v>52.33016528925619</v>
      </c>
      <c r="F38" s="604">
        <v>120</v>
      </c>
      <c r="G38" s="605">
        <v>83087</v>
      </c>
      <c r="H38" s="606">
        <f t="shared" si="6"/>
        <v>69.23916666666666</v>
      </c>
      <c r="I38" s="604">
        <v>22</v>
      </c>
      <c r="J38" s="607">
        <v>-3572</v>
      </c>
      <c r="K38" s="606">
        <f t="shared" si="5"/>
        <v>-16.236363636363638</v>
      </c>
      <c r="L38" s="604">
        <v>414</v>
      </c>
      <c r="M38" s="607">
        <v>228212</v>
      </c>
      <c r="N38" s="606">
        <f t="shared" si="1"/>
        <v>55.12367149758454</v>
      </c>
      <c r="O38" s="604">
        <v>150</v>
      </c>
      <c r="P38" s="607">
        <v>67430</v>
      </c>
      <c r="Q38" s="608">
        <f t="shared" si="2"/>
        <v>44.95333333333333</v>
      </c>
      <c r="R38" s="604">
        <v>20</v>
      </c>
      <c r="S38" s="607">
        <v>4760</v>
      </c>
      <c r="T38" s="608">
        <f t="shared" si="3"/>
        <v>23.8</v>
      </c>
    </row>
    <row r="39" spans="1:20" ht="15" customHeight="1">
      <c r="A39" s="599">
        <v>51833</v>
      </c>
      <c r="B39" s="600" t="s">
        <v>101</v>
      </c>
      <c r="C39" s="601">
        <v>40</v>
      </c>
      <c r="D39" s="602">
        <f t="shared" si="4"/>
        <v>18190</v>
      </c>
      <c r="E39" s="603">
        <f t="shared" si="0"/>
        <v>45.475</v>
      </c>
      <c r="F39" s="604">
        <v>8</v>
      </c>
      <c r="G39" s="605">
        <v>5056</v>
      </c>
      <c r="H39" s="606">
        <f t="shared" si="6"/>
        <v>63.2</v>
      </c>
      <c r="I39" s="604">
        <v>8</v>
      </c>
      <c r="J39" s="607">
        <v>3098</v>
      </c>
      <c r="K39" s="606">
        <f t="shared" si="5"/>
        <v>38.725</v>
      </c>
      <c r="L39" s="604">
        <v>8</v>
      </c>
      <c r="M39" s="607">
        <v>3264</v>
      </c>
      <c r="N39" s="606">
        <f t="shared" si="1"/>
        <v>40.8</v>
      </c>
      <c r="O39" s="604">
        <v>8</v>
      </c>
      <c r="P39" s="607">
        <v>3215</v>
      </c>
      <c r="Q39" s="608">
        <f t="shared" si="2"/>
        <v>40.1875</v>
      </c>
      <c r="R39" s="604">
        <v>8</v>
      </c>
      <c r="S39" s="607">
        <v>3557</v>
      </c>
      <c r="T39" s="608">
        <f t="shared" si="3"/>
        <v>44.4625</v>
      </c>
    </row>
    <row r="40" spans="1:20" ht="15" customHeight="1">
      <c r="A40" s="599">
        <v>51834</v>
      </c>
      <c r="B40" s="600" t="s">
        <v>102</v>
      </c>
      <c r="C40" s="601">
        <v>1396</v>
      </c>
      <c r="D40" s="602">
        <f t="shared" si="4"/>
        <v>1028769</v>
      </c>
      <c r="E40" s="603">
        <f t="shared" si="0"/>
        <v>73.69405444126075</v>
      </c>
      <c r="F40" s="604">
        <v>697</v>
      </c>
      <c r="G40" s="605">
        <v>478027</v>
      </c>
      <c r="H40" s="606">
        <f t="shared" si="6"/>
        <v>68.58350071736012</v>
      </c>
      <c r="I40" s="604">
        <v>259</v>
      </c>
      <c r="J40" s="607">
        <v>107199</v>
      </c>
      <c r="K40" s="606">
        <f t="shared" si="5"/>
        <v>41.38957528957529</v>
      </c>
      <c r="L40" s="604">
        <v>140</v>
      </c>
      <c r="M40" s="607">
        <v>189044</v>
      </c>
      <c r="N40" s="606">
        <f t="shared" si="1"/>
        <v>135.03142857142856</v>
      </c>
      <c r="O40" s="604">
        <v>100</v>
      </c>
      <c r="P40" s="607">
        <v>106056</v>
      </c>
      <c r="Q40" s="608">
        <f t="shared" si="2"/>
        <v>106.056</v>
      </c>
      <c r="R40" s="604">
        <v>200</v>
      </c>
      <c r="S40" s="607">
        <v>148443</v>
      </c>
      <c r="T40" s="608">
        <f t="shared" si="3"/>
        <v>74.2215</v>
      </c>
    </row>
    <row r="41" spans="1:20" ht="15" customHeight="1">
      <c r="A41" s="599">
        <v>51835</v>
      </c>
      <c r="B41" s="600" t="s">
        <v>103</v>
      </c>
      <c r="C41" s="601">
        <v>350</v>
      </c>
      <c r="D41" s="602">
        <f t="shared" si="4"/>
        <v>242869</v>
      </c>
      <c r="E41" s="603">
        <f t="shared" si="0"/>
        <v>69.39114285714285</v>
      </c>
      <c r="F41" s="604">
        <v>143</v>
      </c>
      <c r="G41" s="605">
        <v>82516</v>
      </c>
      <c r="H41" s="606">
        <f t="shared" si="6"/>
        <v>57.7034965034965</v>
      </c>
      <c r="I41" s="604">
        <v>45</v>
      </c>
      <c r="J41" s="607">
        <v>30348</v>
      </c>
      <c r="K41" s="606">
        <f t="shared" si="5"/>
        <v>67.44</v>
      </c>
      <c r="L41" s="604">
        <v>20</v>
      </c>
      <c r="M41" s="607">
        <v>11944</v>
      </c>
      <c r="N41" s="606">
        <f t="shared" si="1"/>
        <v>59.720000000000006</v>
      </c>
      <c r="O41" s="604">
        <v>67</v>
      </c>
      <c r="P41" s="607">
        <v>41814</v>
      </c>
      <c r="Q41" s="608">
        <f t="shared" si="2"/>
        <v>62.4089552238806</v>
      </c>
      <c r="R41" s="604">
        <v>75</v>
      </c>
      <c r="S41" s="607">
        <v>76247</v>
      </c>
      <c r="T41" s="608">
        <f t="shared" si="3"/>
        <v>101.66266666666667</v>
      </c>
    </row>
    <row r="42" spans="1:20" ht="15" customHeight="1">
      <c r="A42" s="599">
        <v>51836</v>
      </c>
      <c r="B42" s="600" t="s">
        <v>104</v>
      </c>
      <c r="C42" s="601">
        <v>100</v>
      </c>
      <c r="D42" s="602">
        <f t="shared" si="4"/>
        <v>117618</v>
      </c>
      <c r="E42" s="603">
        <f t="shared" si="0"/>
        <v>117.61800000000001</v>
      </c>
      <c r="F42" s="604">
        <v>20</v>
      </c>
      <c r="G42" s="605">
        <v>20789</v>
      </c>
      <c r="H42" s="606">
        <f t="shared" si="6"/>
        <v>103.94500000000001</v>
      </c>
      <c r="I42" s="604">
        <v>20</v>
      </c>
      <c r="J42" s="607">
        <v>34521</v>
      </c>
      <c r="K42" s="606">
        <f t="shared" si="5"/>
        <v>172.605</v>
      </c>
      <c r="L42" s="604">
        <v>20</v>
      </c>
      <c r="M42" s="607">
        <v>19488</v>
      </c>
      <c r="N42" s="606">
        <f t="shared" si="1"/>
        <v>97.44</v>
      </c>
      <c r="O42" s="604">
        <v>20</v>
      </c>
      <c r="P42" s="607">
        <v>19289</v>
      </c>
      <c r="Q42" s="608">
        <f t="shared" si="2"/>
        <v>96.44500000000001</v>
      </c>
      <c r="R42" s="604">
        <v>20</v>
      </c>
      <c r="S42" s="607">
        <v>23531</v>
      </c>
      <c r="T42" s="608">
        <f t="shared" si="3"/>
        <v>117.655</v>
      </c>
    </row>
    <row r="43" spans="1:20" ht="15" customHeight="1">
      <c r="A43" s="599">
        <v>51837</v>
      </c>
      <c r="B43" s="600" t="s">
        <v>105</v>
      </c>
      <c r="C43" s="601">
        <v>80</v>
      </c>
      <c r="D43" s="602">
        <f t="shared" si="4"/>
        <v>5201</v>
      </c>
      <c r="E43" s="603">
        <f t="shared" si="0"/>
        <v>6.501250000000001</v>
      </c>
      <c r="F43" s="604">
        <v>16</v>
      </c>
      <c r="G43" s="605">
        <v>0</v>
      </c>
      <c r="H43" s="606">
        <f t="shared" si="6"/>
        <v>0</v>
      </c>
      <c r="I43" s="604">
        <v>16</v>
      </c>
      <c r="J43" s="607">
        <v>0</v>
      </c>
      <c r="K43" s="606">
        <f t="shared" si="5"/>
        <v>0</v>
      </c>
      <c r="L43" s="604">
        <v>16</v>
      </c>
      <c r="M43" s="607">
        <v>0</v>
      </c>
      <c r="N43" s="606">
        <f t="shared" si="1"/>
        <v>0</v>
      </c>
      <c r="O43" s="604">
        <v>16</v>
      </c>
      <c r="P43" s="607">
        <v>0</v>
      </c>
      <c r="Q43" s="608">
        <f t="shared" si="2"/>
        <v>0</v>
      </c>
      <c r="R43" s="604">
        <v>16</v>
      </c>
      <c r="S43" s="607">
        <v>5201</v>
      </c>
      <c r="T43" s="608">
        <f t="shared" si="3"/>
        <v>32.50625</v>
      </c>
    </row>
    <row r="44" spans="1:20" ht="15" customHeight="1">
      <c r="A44" s="599">
        <v>51839</v>
      </c>
      <c r="B44" s="600" t="s">
        <v>106</v>
      </c>
      <c r="C44" s="601">
        <v>395</v>
      </c>
      <c r="D44" s="602">
        <f t="shared" si="4"/>
        <v>264078</v>
      </c>
      <c r="E44" s="603">
        <f t="shared" si="0"/>
        <v>66.85518987341773</v>
      </c>
      <c r="F44" s="604">
        <v>126</v>
      </c>
      <c r="G44" s="605">
        <v>71554</v>
      </c>
      <c r="H44" s="606">
        <f t="shared" si="6"/>
        <v>56.78888888888889</v>
      </c>
      <c r="I44" s="604">
        <v>32</v>
      </c>
      <c r="J44" s="607">
        <v>13927</v>
      </c>
      <c r="K44" s="606">
        <f t="shared" si="5"/>
        <v>43.521875</v>
      </c>
      <c r="L44" s="604">
        <v>54</v>
      </c>
      <c r="M44" s="607">
        <v>33714</v>
      </c>
      <c r="N44" s="606">
        <f t="shared" si="1"/>
        <v>62.43333333333334</v>
      </c>
      <c r="O44" s="604">
        <v>92</v>
      </c>
      <c r="P44" s="607">
        <v>83752</v>
      </c>
      <c r="Q44" s="608">
        <f t="shared" si="2"/>
        <v>91.03478260869565</v>
      </c>
      <c r="R44" s="604">
        <v>91</v>
      </c>
      <c r="S44" s="607">
        <v>61131</v>
      </c>
      <c r="T44" s="608">
        <f t="shared" si="3"/>
        <v>67.17692307692307</v>
      </c>
    </row>
    <row r="45" spans="1:20" ht="15" customHeight="1">
      <c r="A45" s="599">
        <v>51841</v>
      </c>
      <c r="B45" s="600" t="s">
        <v>107</v>
      </c>
      <c r="C45" s="601">
        <v>1005</v>
      </c>
      <c r="D45" s="602">
        <f t="shared" si="4"/>
        <v>565883</v>
      </c>
      <c r="E45" s="603">
        <f t="shared" si="0"/>
        <v>56.30676616915423</v>
      </c>
      <c r="F45" s="604">
        <v>310</v>
      </c>
      <c r="G45" s="605">
        <v>224611</v>
      </c>
      <c r="H45" s="606">
        <f t="shared" si="6"/>
        <v>72.45516129032258</v>
      </c>
      <c r="I45" s="604">
        <v>125</v>
      </c>
      <c r="J45" s="607">
        <v>91332</v>
      </c>
      <c r="K45" s="606">
        <f t="shared" si="5"/>
        <v>73.06559999999999</v>
      </c>
      <c r="L45" s="604">
        <v>193</v>
      </c>
      <c r="M45" s="607">
        <v>133451</v>
      </c>
      <c r="N45" s="606">
        <f t="shared" si="1"/>
        <v>69.14559585492228</v>
      </c>
      <c r="O45" s="604">
        <v>216</v>
      </c>
      <c r="P45" s="607">
        <v>26434</v>
      </c>
      <c r="Q45" s="608">
        <f t="shared" si="2"/>
        <v>12.237962962962964</v>
      </c>
      <c r="R45" s="604">
        <v>161</v>
      </c>
      <c r="S45" s="607">
        <v>90055</v>
      </c>
      <c r="T45" s="608">
        <f t="shared" si="3"/>
        <v>55.93478260869565</v>
      </c>
    </row>
    <row r="46" spans="1:20" ht="27.75" customHeight="1">
      <c r="A46" s="599">
        <v>51842</v>
      </c>
      <c r="B46" s="620" t="s">
        <v>108</v>
      </c>
      <c r="C46" s="601">
        <v>0</v>
      </c>
      <c r="D46" s="602">
        <f t="shared" si="4"/>
        <v>931535</v>
      </c>
      <c r="E46" s="603">
        <v>0</v>
      </c>
      <c r="F46" s="604">
        <v>0</v>
      </c>
      <c r="G46" s="605">
        <v>0</v>
      </c>
      <c r="H46" s="606">
        <v>0</v>
      </c>
      <c r="I46" s="604">
        <v>0</v>
      </c>
      <c r="J46" s="607">
        <v>0</v>
      </c>
      <c r="K46" s="606">
        <v>0</v>
      </c>
      <c r="L46" s="604">
        <v>0</v>
      </c>
      <c r="M46" s="607">
        <v>9900</v>
      </c>
      <c r="N46" s="606">
        <v>0</v>
      </c>
      <c r="O46" s="604">
        <v>0</v>
      </c>
      <c r="P46" s="607">
        <v>628848</v>
      </c>
      <c r="Q46" s="608">
        <v>0</v>
      </c>
      <c r="R46" s="604">
        <v>0</v>
      </c>
      <c r="S46" s="607">
        <v>292787</v>
      </c>
      <c r="T46" s="621">
        <v>0</v>
      </c>
    </row>
    <row r="47" spans="1:20" ht="18" customHeight="1">
      <c r="A47" s="609">
        <v>518</v>
      </c>
      <c r="B47" s="610" t="s">
        <v>109</v>
      </c>
      <c r="C47" s="611">
        <v>9127</v>
      </c>
      <c r="D47" s="612">
        <f t="shared" si="4"/>
        <v>6325149</v>
      </c>
      <c r="E47" s="613">
        <f t="shared" si="0"/>
        <v>69.30151199737044</v>
      </c>
      <c r="F47" s="614">
        <v>1760</v>
      </c>
      <c r="G47" s="615">
        <v>1361280</v>
      </c>
      <c r="H47" s="616">
        <f t="shared" si="6"/>
        <v>77.34545454545454</v>
      </c>
      <c r="I47" s="614">
        <v>3207</v>
      </c>
      <c r="J47" s="617">
        <v>2277893</v>
      </c>
      <c r="K47" s="616">
        <f t="shared" si="5"/>
        <v>71.02878079201746</v>
      </c>
      <c r="L47" s="614">
        <v>1050</v>
      </c>
      <c r="M47" s="617">
        <v>770090</v>
      </c>
      <c r="N47" s="616">
        <f t="shared" si="1"/>
        <v>73.34190476190477</v>
      </c>
      <c r="O47" s="614">
        <v>1849</v>
      </c>
      <c r="P47" s="617">
        <v>1131807</v>
      </c>
      <c r="Q47" s="618">
        <f t="shared" si="2"/>
        <v>61.2118442401298</v>
      </c>
      <c r="R47" s="614">
        <v>1261</v>
      </c>
      <c r="S47" s="617">
        <v>784079</v>
      </c>
      <c r="T47" s="618">
        <f t="shared" si="3"/>
        <v>62.17914353687549</v>
      </c>
    </row>
    <row r="48" spans="1:20" ht="15" customHeight="1">
      <c r="A48" s="599">
        <v>52130</v>
      </c>
      <c r="B48" s="600" t="s">
        <v>110</v>
      </c>
      <c r="C48" s="601">
        <v>88973</v>
      </c>
      <c r="D48" s="602">
        <f t="shared" si="4"/>
        <v>60815002</v>
      </c>
      <c r="E48" s="603">
        <f t="shared" si="0"/>
        <v>68.35219898171356</v>
      </c>
      <c r="F48" s="604">
        <v>27666</v>
      </c>
      <c r="G48" s="605">
        <v>18704735</v>
      </c>
      <c r="H48" s="606">
        <f t="shared" si="6"/>
        <v>67.60910503867562</v>
      </c>
      <c r="I48" s="604">
        <v>10171</v>
      </c>
      <c r="J48" s="607">
        <v>6897087</v>
      </c>
      <c r="K48" s="622">
        <f t="shared" si="5"/>
        <v>67.81129682430439</v>
      </c>
      <c r="L48" s="623">
        <v>19432</v>
      </c>
      <c r="M48" s="607">
        <v>13068858</v>
      </c>
      <c r="N48" s="606">
        <f t="shared" si="1"/>
        <v>67.25431247426926</v>
      </c>
      <c r="O48" s="604">
        <v>15304</v>
      </c>
      <c r="P48" s="607">
        <v>10837798</v>
      </c>
      <c r="Q48" s="608">
        <f t="shared" si="2"/>
        <v>70.81676685833769</v>
      </c>
      <c r="R48" s="604">
        <v>16400</v>
      </c>
      <c r="S48" s="607">
        <v>11306524</v>
      </c>
      <c r="T48" s="608">
        <f t="shared" si="3"/>
        <v>68.94221951219512</v>
      </c>
    </row>
    <row r="49" spans="1:20" ht="15" customHeight="1">
      <c r="A49" s="599">
        <v>52131</v>
      </c>
      <c r="B49" s="600" t="s">
        <v>11</v>
      </c>
      <c r="C49" s="601">
        <v>7340</v>
      </c>
      <c r="D49" s="602">
        <f t="shared" si="4"/>
        <v>5269900</v>
      </c>
      <c r="E49" s="603">
        <f t="shared" si="0"/>
        <v>71.79700272479565</v>
      </c>
      <c r="F49" s="604">
        <v>2150</v>
      </c>
      <c r="G49" s="605">
        <v>1394580</v>
      </c>
      <c r="H49" s="606">
        <f t="shared" si="6"/>
        <v>64.86418604651162</v>
      </c>
      <c r="I49" s="604">
        <v>2100</v>
      </c>
      <c r="J49" s="607">
        <v>1579535</v>
      </c>
      <c r="K49" s="622">
        <f t="shared" si="5"/>
        <v>75.21595238095237</v>
      </c>
      <c r="L49" s="623">
        <v>260</v>
      </c>
      <c r="M49" s="607">
        <v>165060</v>
      </c>
      <c r="N49" s="606">
        <f>+M49/L49/10</f>
        <v>63.48461538461538</v>
      </c>
      <c r="O49" s="604">
        <v>1700</v>
      </c>
      <c r="P49" s="607">
        <v>1199876</v>
      </c>
      <c r="Q49" s="608">
        <f t="shared" si="2"/>
        <v>70.58094117647059</v>
      </c>
      <c r="R49" s="604">
        <v>1130</v>
      </c>
      <c r="S49" s="607">
        <v>930849</v>
      </c>
      <c r="T49" s="608">
        <f t="shared" si="3"/>
        <v>82.37601769911504</v>
      </c>
    </row>
    <row r="50" spans="1:20" ht="15" customHeight="1">
      <c r="A50" s="599">
        <v>52430</v>
      </c>
      <c r="B50" s="600" t="s">
        <v>111</v>
      </c>
      <c r="C50" s="601">
        <v>25042</v>
      </c>
      <c r="D50" s="602">
        <f t="shared" si="4"/>
        <v>17082126</v>
      </c>
      <c r="E50" s="603">
        <f t="shared" si="0"/>
        <v>68.21390464020445</v>
      </c>
      <c r="F50" s="604">
        <v>7752</v>
      </c>
      <c r="G50" s="605">
        <v>5226582</v>
      </c>
      <c r="H50" s="606">
        <f t="shared" si="6"/>
        <v>67.42236842105264</v>
      </c>
      <c r="I50" s="604">
        <v>3191</v>
      </c>
      <c r="J50" s="607">
        <v>2204700</v>
      </c>
      <c r="K50" s="622">
        <f t="shared" si="5"/>
        <v>69.0911939830774</v>
      </c>
      <c r="L50" s="623">
        <v>5120</v>
      </c>
      <c r="M50" s="607">
        <v>3440821</v>
      </c>
      <c r="N50" s="606">
        <f t="shared" si="1"/>
        <v>67.20353515625</v>
      </c>
      <c r="O50" s="604">
        <v>4421</v>
      </c>
      <c r="P50" s="607">
        <v>3099413</v>
      </c>
      <c r="Q50" s="608">
        <f t="shared" si="2"/>
        <v>70.10660484053382</v>
      </c>
      <c r="R50" s="604">
        <v>4558</v>
      </c>
      <c r="S50" s="607">
        <v>3110610</v>
      </c>
      <c r="T50" s="608">
        <f t="shared" si="3"/>
        <v>68.24506362439666</v>
      </c>
    </row>
    <row r="51" spans="1:20" ht="15" customHeight="1">
      <c r="A51" s="599">
        <v>52431</v>
      </c>
      <c r="B51" s="600" t="s">
        <v>112</v>
      </c>
      <c r="C51" s="601">
        <v>8668</v>
      </c>
      <c r="D51" s="602">
        <f t="shared" si="4"/>
        <v>5913035</v>
      </c>
      <c r="E51" s="603">
        <f t="shared" si="0"/>
        <v>68.21683202584218</v>
      </c>
      <c r="F51" s="604">
        <v>2684</v>
      </c>
      <c r="G51" s="605">
        <v>1809218</v>
      </c>
      <c r="H51" s="606">
        <f t="shared" si="6"/>
        <v>67.4075260804769</v>
      </c>
      <c r="I51" s="604">
        <v>1104</v>
      </c>
      <c r="J51" s="607">
        <v>763162</v>
      </c>
      <c r="K51" s="606">
        <f t="shared" si="5"/>
        <v>69.12699275362318</v>
      </c>
      <c r="L51" s="604">
        <v>1772</v>
      </c>
      <c r="M51" s="607">
        <v>1191048</v>
      </c>
      <c r="N51" s="606">
        <f t="shared" si="1"/>
        <v>67.21489841986457</v>
      </c>
      <c r="O51" s="604">
        <v>1530</v>
      </c>
      <c r="P51" s="607">
        <v>1072877</v>
      </c>
      <c r="Q51" s="608">
        <f t="shared" si="2"/>
        <v>70.12267973856208</v>
      </c>
      <c r="R51" s="604">
        <v>1578</v>
      </c>
      <c r="S51" s="607">
        <v>1076730</v>
      </c>
      <c r="T51" s="608">
        <f t="shared" si="3"/>
        <v>68.23384030418251</v>
      </c>
    </row>
    <row r="52" spans="1:20" ht="26.25" customHeight="1">
      <c r="A52" s="599">
        <v>52730</v>
      </c>
      <c r="B52" s="620" t="s">
        <v>113</v>
      </c>
      <c r="C52" s="601">
        <v>1926</v>
      </c>
      <c r="D52" s="602">
        <f t="shared" si="4"/>
        <v>1286171</v>
      </c>
      <c r="E52" s="603">
        <f t="shared" si="0"/>
        <v>66.77938733125649</v>
      </c>
      <c r="F52" s="604">
        <v>596</v>
      </c>
      <c r="G52" s="605">
        <v>391387</v>
      </c>
      <c r="H52" s="606">
        <f t="shared" si="6"/>
        <v>65.66895973154362</v>
      </c>
      <c r="I52" s="604">
        <v>245</v>
      </c>
      <c r="J52" s="607">
        <v>158199</v>
      </c>
      <c r="K52" s="606">
        <f t="shared" si="5"/>
        <v>64.57102040816326</v>
      </c>
      <c r="L52" s="604">
        <v>394</v>
      </c>
      <c r="M52" s="607">
        <v>263446</v>
      </c>
      <c r="N52" s="606">
        <f t="shared" si="1"/>
        <v>66.86446700507614</v>
      </c>
      <c r="O52" s="604">
        <v>340</v>
      </c>
      <c r="P52" s="607">
        <v>233189</v>
      </c>
      <c r="Q52" s="608">
        <f t="shared" si="2"/>
        <v>68.58500000000001</v>
      </c>
      <c r="R52" s="604">
        <v>351</v>
      </c>
      <c r="S52" s="607">
        <v>239950</v>
      </c>
      <c r="T52" s="608">
        <f t="shared" si="3"/>
        <v>68.36182336182335</v>
      </c>
    </row>
    <row r="53" spans="1:20" ht="29.25" customHeight="1">
      <c r="A53" s="599">
        <v>52731</v>
      </c>
      <c r="B53" s="620" t="s">
        <v>114</v>
      </c>
      <c r="C53" s="601">
        <v>405</v>
      </c>
      <c r="D53" s="602">
        <f t="shared" si="4"/>
        <v>296327</v>
      </c>
      <c r="E53" s="603">
        <f t="shared" si="0"/>
        <v>73.16716049382715</v>
      </c>
      <c r="F53" s="604">
        <v>125</v>
      </c>
      <c r="G53" s="605">
        <v>84334</v>
      </c>
      <c r="H53" s="606">
        <f t="shared" si="6"/>
        <v>67.4672</v>
      </c>
      <c r="I53" s="604">
        <v>52</v>
      </c>
      <c r="J53" s="607">
        <v>35754</v>
      </c>
      <c r="K53" s="606">
        <f t="shared" si="5"/>
        <v>68.75769230769231</v>
      </c>
      <c r="L53" s="604">
        <v>83</v>
      </c>
      <c r="M53" s="607">
        <v>55621</v>
      </c>
      <c r="N53" s="606">
        <f t="shared" si="1"/>
        <v>67.01325301204818</v>
      </c>
      <c r="O53" s="604">
        <v>71</v>
      </c>
      <c r="P53" s="607">
        <v>53966</v>
      </c>
      <c r="Q53" s="608">
        <f t="shared" si="2"/>
        <v>76.00845070422535</v>
      </c>
      <c r="R53" s="604">
        <v>74</v>
      </c>
      <c r="S53" s="607">
        <v>66652</v>
      </c>
      <c r="T53" s="608">
        <f t="shared" si="3"/>
        <v>90.07027027027027</v>
      </c>
    </row>
    <row r="54" spans="1:20" ht="18" customHeight="1">
      <c r="A54" s="609">
        <v>521</v>
      </c>
      <c r="B54" s="610" t="s">
        <v>110</v>
      </c>
      <c r="C54" s="611">
        <v>132354</v>
      </c>
      <c r="D54" s="612">
        <f t="shared" si="4"/>
        <v>90662561</v>
      </c>
      <c r="E54" s="613">
        <f t="shared" si="0"/>
        <v>68.5000536440153</v>
      </c>
      <c r="F54" s="614">
        <v>40973</v>
      </c>
      <c r="G54" s="615">
        <v>27610836</v>
      </c>
      <c r="H54" s="616">
        <f t="shared" si="6"/>
        <v>67.38787982329828</v>
      </c>
      <c r="I54" s="614">
        <v>16863</v>
      </c>
      <c r="J54" s="617">
        <v>11638437</v>
      </c>
      <c r="K54" s="616">
        <f t="shared" si="5"/>
        <v>69.0175947340331</v>
      </c>
      <c r="L54" s="614">
        <v>27061</v>
      </c>
      <c r="M54" s="617">
        <v>18184854</v>
      </c>
      <c r="N54" s="616">
        <f t="shared" si="1"/>
        <v>67.19949004101844</v>
      </c>
      <c r="O54" s="614">
        <v>23366</v>
      </c>
      <c r="P54" s="617">
        <v>16497119</v>
      </c>
      <c r="Q54" s="618">
        <f t="shared" si="2"/>
        <v>70.60309423949329</v>
      </c>
      <c r="R54" s="614">
        <v>24091</v>
      </c>
      <c r="S54" s="617">
        <v>16731315</v>
      </c>
      <c r="T54" s="618">
        <f t="shared" si="3"/>
        <v>69.45047943215309</v>
      </c>
    </row>
    <row r="55" spans="1:20" ht="18" customHeight="1">
      <c r="A55" s="609">
        <v>531</v>
      </c>
      <c r="B55" s="610" t="s">
        <v>115</v>
      </c>
      <c r="C55" s="611">
        <v>0</v>
      </c>
      <c r="D55" s="612">
        <f t="shared" si="4"/>
        <v>4800</v>
      </c>
      <c r="E55" s="613">
        <v>0</v>
      </c>
      <c r="F55" s="614">
        <v>0</v>
      </c>
      <c r="G55" s="615">
        <v>0</v>
      </c>
      <c r="H55" s="616">
        <v>0</v>
      </c>
      <c r="I55" s="614">
        <v>0</v>
      </c>
      <c r="J55" s="617">
        <v>0</v>
      </c>
      <c r="K55" s="616">
        <v>0</v>
      </c>
      <c r="L55" s="614">
        <v>0</v>
      </c>
      <c r="M55" s="617">
        <v>2400</v>
      </c>
      <c r="N55" s="616">
        <v>0</v>
      </c>
      <c r="O55" s="614">
        <v>0</v>
      </c>
      <c r="P55" s="617">
        <v>2400</v>
      </c>
      <c r="Q55" s="618">
        <v>0</v>
      </c>
      <c r="R55" s="614">
        <v>0</v>
      </c>
      <c r="S55" s="617">
        <v>0</v>
      </c>
      <c r="T55" s="618">
        <v>0</v>
      </c>
    </row>
    <row r="56" spans="1:20" ht="16.5" customHeight="1">
      <c r="A56" s="609">
        <v>54231</v>
      </c>
      <c r="B56" s="610" t="s">
        <v>116</v>
      </c>
      <c r="C56" s="611">
        <v>0</v>
      </c>
      <c r="D56" s="612">
        <f t="shared" si="4"/>
        <v>19999</v>
      </c>
      <c r="E56" s="613">
        <v>0</v>
      </c>
      <c r="F56" s="614">
        <v>0</v>
      </c>
      <c r="G56" s="615">
        <v>6667</v>
      </c>
      <c r="H56" s="616">
        <v>0</v>
      </c>
      <c r="I56" s="614">
        <v>0</v>
      </c>
      <c r="J56" s="617">
        <v>3333</v>
      </c>
      <c r="K56" s="616">
        <v>0</v>
      </c>
      <c r="L56" s="614">
        <v>0</v>
      </c>
      <c r="M56" s="617">
        <v>3333</v>
      </c>
      <c r="N56" s="616">
        <v>0</v>
      </c>
      <c r="O56" s="614">
        <v>0</v>
      </c>
      <c r="P56" s="617">
        <v>3333</v>
      </c>
      <c r="Q56" s="618">
        <v>0</v>
      </c>
      <c r="R56" s="614">
        <v>0</v>
      </c>
      <c r="S56" s="617">
        <v>3333</v>
      </c>
      <c r="T56" s="618">
        <v>0</v>
      </c>
    </row>
    <row r="57" spans="1:20" ht="18.75" customHeight="1">
      <c r="A57" s="609">
        <v>54430</v>
      </c>
      <c r="B57" s="610" t="s">
        <v>117</v>
      </c>
      <c r="C57" s="611">
        <v>20</v>
      </c>
      <c r="D57" s="612">
        <f t="shared" si="4"/>
        <v>2206</v>
      </c>
      <c r="E57" s="613">
        <f t="shared" si="0"/>
        <v>11.03</v>
      </c>
      <c r="F57" s="614">
        <v>20</v>
      </c>
      <c r="G57" s="615">
        <v>2206</v>
      </c>
      <c r="H57" s="616">
        <f t="shared" si="6"/>
        <v>11.03</v>
      </c>
      <c r="I57" s="614">
        <v>0</v>
      </c>
      <c r="J57" s="617">
        <v>0</v>
      </c>
      <c r="K57" s="616">
        <v>0</v>
      </c>
      <c r="L57" s="614">
        <v>0</v>
      </c>
      <c r="M57" s="617">
        <v>0</v>
      </c>
      <c r="N57" s="616">
        <v>0</v>
      </c>
      <c r="O57" s="614">
        <v>0</v>
      </c>
      <c r="P57" s="617">
        <v>0</v>
      </c>
      <c r="Q57" s="618">
        <v>0</v>
      </c>
      <c r="R57" s="614">
        <v>0</v>
      </c>
      <c r="S57" s="617">
        <v>0</v>
      </c>
      <c r="T57" s="618">
        <v>0</v>
      </c>
    </row>
    <row r="58" spans="1:20" ht="19.5" customHeight="1">
      <c r="A58" s="609">
        <v>54830</v>
      </c>
      <c r="B58" s="610" t="s">
        <v>118</v>
      </c>
      <c r="C58" s="611">
        <v>0</v>
      </c>
      <c r="D58" s="612">
        <f t="shared" si="4"/>
        <v>728267</v>
      </c>
      <c r="E58" s="613">
        <v>0</v>
      </c>
      <c r="F58" s="614">
        <v>0</v>
      </c>
      <c r="G58" s="615">
        <v>625924</v>
      </c>
      <c r="H58" s="616">
        <v>0</v>
      </c>
      <c r="I58" s="614">
        <v>0</v>
      </c>
      <c r="J58" s="617">
        <v>0</v>
      </c>
      <c r="K58" s="616">
        <v>0</v>
      </c>
      <c r="L58" s="614">
        <v>0</v>
      </c>
      <c r="M58" s="617">
        <v>27298</v>
      </c>
      <c r="N58" s="616">
        <v>0</v>
      </c>
      <c r="O58" s="614">
        <v>0</v>
      </c>
      <c r="P58" s="617">
        <v>7503</v>
      </c>
      <c r="Q58" s="618">
        <v>0</v>
      </c>
      <c r="R58" s="614">
        <v>0</v>
      </c>
      <c r="S58" s="617">
        <v>67542</v>
      </c>
      <c r="T58" s="618">
        <v>0</v>
      </c>
    </row>
    <row r="59" spans="1:20" ht="15" customHeight="1">
      <c r="A59" s="599">
        <v>54931</v>
      </c>
      <c r="B59" s="600" t="s">
        <v>119</v>
      </c>
      <c r="C59" s="601">
        <v>1200</v>
      </c>
      <c r="D59" s="602">
        <f t="shared" si="4"/>
        <v>1208872</v>
      </c>
      <c r="E59" s="603">
        <f t="shared" si="0"/>
        <v>100.73933333333333</v>
      </c>
      <c r="F59" s="604">
        <v>364</v>
      </c>
      <c r="G59" s="605">
        <v>335528</v>
      </c>
      <c r="H59" s="606">
        <f t="shared" si="6"/>
        <v>92.17802197802197</v>
      </c>
      <c r="I59" s="604">
        <v>109</v>
      </c>
      <c r="J59" s="607">
        <v>110112</v>
      </c>
      <c r="K59" s="606">
        <f t="shared" si="5"/>
        <v>101.02018348623854</v>
      </c>
      <c r="L59" s="604">
        <v>228</v>
      </c>
      <c r="M59" s="607">
        <v>259642</v>
      </c>
      <c r="N59" s="606">
        <f t="shared" si="1"/>
        <v>113.8780701754386</v>
      </c>
      <c r="O59" s="604">
        <v>237</v>
      </c>
      <c r="P59" s="607">
        <v>241202</v>
      </c>
      <c r="Q59" s="608">
        <f t="shared" si="2"/>
        <v>101.77299578059072</v>
      </c>
      <c r="R59" s="604">
        <v>262</v>
      </c>
      <c r="S59" s="607">
        <v>262388</v>
      </c>
      <c r="T59" s="608">
        <f t="shared" si="3"/>
        <v>100.14809160305343</v>
      </c>
    </row>
    <row r="60" spans="1:20" ht="27.75" customHeight="1">
      <c r="A60" s="599">
        <v>54932</v>
      </c>
      <c r="B60" s="620" t="s">
        <v>120</v>
      </c>
      <c r="C60" s="601">
        <v>74</v>
      </c>
      <c r="D60" s="602">
        <f t="shared" si="4"/>
        <v>48411</v>
      </c>
      <c r="E60" s="603">
        <f t="shared" si="0"/>
        <v>65.42027027027027</v>
      </c>
      <c r="F60" s="604">
        <v>25</v>
      </c>
      <c r="G60" s="605">
        <v>16115</v>
      </c>
      <c r="H60" s="606">
        <f t="shared" si="6"/>
        <v>64.46000000000001</v>
      </c>
      <c r="I60" s="604">
        <v>8</v>
      </c>
      <c r="J60" s="607">
        <v>3103</v>
      </c>
      <c r="K60" s="606">
        <f t="shared" si="5"/>
        <v>38.7875</v>
      </c>
      <c r="L60" s="604">
        <v>20</v>
      </c>
      <c r="M60" s="607">
        <v>5160</v>
      </c>
      <c r="N60" s="606">
        <f t="shared" si="1"/>
        <v>25.8</v>
      </c>
      <c r="O60" s="604">
        <v>10</v>
      </c>
      <c r="P60" s="607">
        <v>4860</v>
      </c>
      <c r="Q60" s="608">
        <f t="shared" si="2"/>
        <v>48.6</v>
      </c>
      <c r="R60" s="604">
        <v>11</v>
      </c>
      <c r="S60" s="607">
        <v>19173</v>
      </c>
      <c r="T60" s="608">
        <f t="shared" si="3"/>
        <v>174.3</v>
      </c>
    </row>
    <row r="61" spans="1:20" ht="27.75" customHeight="1">
      <c r="A61" s="599">
        <v>54933</v>
      </c>
      <c r="B61" s="620" t="s">
        <v>121</v>
      </c>
      <c r="C61" s="601">
        <v>0</v>
      </c>
      <c r="D61" s="602">
        <f t="shared" si="4"/>
        <v>74629</v>
      </c>
      <c r="E61" s="603">
        <v>0</v>
      </c>
      <c r="F61" s="604">
        <v>0</v>
      </c>
      <c r="G61" s="605">
        <v>16063</v>
      </c>
      <c r="H61" s="606">
        <v>0</v>
      </c>
      <c r="I61" s="604">
        <v>0</v>
      </c>
      <c r="J61" s="607">
        <v>0</v>
      </c>
      <c r="K61" s="606">
        <v>0</v>
      </c>
      <c r="L61" s="604">
        <v>0</v>
      </c>
      <c r="M61" s="607">
        <v>47133</v>
      </c>
      <c r="N61" s="606">
        <v>0</v>
      </c>
      <c r="O61" s="604">
        <v>0</v>
      </c>
      <c r="P61" s="607">
        <v>11433</v>
      </c>
      <c r="Q61" s="608">
        <v>0</v>
      </c>
      <c r="R61" s="604">
        <v>0</v>
      </c>
      <c r="S61" s="607">
        <v>0</v>
      </c>
      <c r="T61" s="608">
        <v>0</v>
      </c>
    </row>
    <row r="62" spans="1:20" ht="27.75" customHeight="1">
      <c r="A62" s="599">
        <v>54934</v>
      </c>
      <c r="B62" s="620" t="s">
        <v>122</v>
      </c>
      <c r="C62" s="601">
        <v>365</v>
      </c>
      <c r="D62" s="602">
        <f t="shared" si="4"/>
        <v>264394</v>
      </c>
      <c r="E62" s="603">
        <f t="shared" si="0"/>
        <v>72.43671232876713</v>
      </c>
      <c r="F62" s="604">
        <v>123</v>
      </c>
      <c r="G62" s="605">
        <v>172994</v>
      </c>
      <c r="H62" s="606">
        <f t="shared" si="6"/>
        <v>140.64552845528456</v>
      </c>
      <c r="I62" s="604">
        <v>43</v>
      </c>
      <c r="J62" s="607">
        <v>24596</v>
      </c>
      <c r="K62" s="606">
        <f t="shared" si="5"/>
        <v>57.2</v>
      </c>
      <c r="L62" s="604">
        <v>29</v>
      </c>
      <c r="M62" s="607">
        <v>16842</v>
      </c>
      <c r="N62" s="606">
        <f t="shared" si="1"/>
        <v>58.07586206896551</v>
      </c>
      <c r="O62" s="604">
        <v>84</v>
      </c>
      <c r="P62" s="607">
        <v>0</v>
      </c>
      <c r="Q62" s="608">
        <f t="shared" si="2"/>
        <v>0</v>
      </c>
      <c r="R62" s="604">
        <v>86</v>
      </c>
      <c r="S62" s="607">
        <v>49962</v>
      </c>
      <c r="T62" s="608">
        <f t="shared" si="3"/>
        <v>58.0953488372093</v>
      </c>
    </row>
    <row r="63" spans="1:20" ht="27" customHeight="1">
      <c r="A63" s="599">
        <v>54935</v>
      </c>
      <c r="B63" s="620" t="s">
        <v>123</v>
      </c>
      <c r="C63" s="601">
        <v>195</v>
      </c>
      <c r="D63" s="602">
        <f t="shared" si="4"/>
        <v>39028</v>
      </c>
      <c r="E63" s="603">
        <f t="shared" si="0"/>
        <v>20.014358974358977</v>
      </c>
      <c r="F63" s="604">
        <v>59</v>
      </c>
      <c r="G63" s="605">
        <v>36513</v>
      </c>
      <c r="H63" s="606">
        <f t="shared" si="6"/>
        <v>61.88644067796611</v>
      </c>
      <c r="I63" s="604">
        <v>24</v>
      </c>
      <c r="J63" s="607">
        <v>0</v>
      </c>
      <c r="K63" s="606">
        <f t="shared" si="5"/>
        <v>0</v>
      </c>
      <c r="L63" s="604">
        <v>41</v>
      </c>
      <c r="M63" s="607">
        <v>250</v>
      </c>
      <c r="N63" s="606">
        <f t="shared" si="1"/>
        <v>0.6097560975609756</v>
      </c>
      <c r="O63" s="604">
        <v>35</v>
      </c>
      <c r="P63" s="607">
        <v>0</v>
      </c>
      <c r="Q63" s="608">
        <f t="shared" si="2"/>
        <v>0</v>
      </c>
      <c r="R63" s="604">
        <v>36</v>
      </c>
      <c r="S63" s="607">
        <v>2265</v>
      </c>
      <c r="T63" s="608">
        <f t="shared" si="3"/>
        <v>6.291666666666666</v>
      </c>
    </row>
    <row r="64" spans="1:20" ht="19.5" customHeight="1">
      <c r="A64" s="609">
        <v>549</v>
      </c>
      <c r="B64" s="610" t="s">
        <v>124</v>
      </c>
      <c r="C64" s="611">
        <v>1834</v>
      </c>
      <c r="D64" s="612">
        <f t="shared" si="4"/>
        <v>1635334</v>
      </c>
      <c r="E64" s="613">
        <f t="shared" si="0"/>
        <v>89.16761177753544</v>
      </c>
      <c r="F64" s="614">
        <v>571</v>
      </c>
      <c r="G64" s="615">
        <v>577213</v>
      </c>
      <c r="H64" s="616">
        <f t="shared" si="6"/>
        <v>101.08809106830122</v>
      </c>
      <c r="I64" s="614">
        <v>184</v>
      </c>
      <c r="J64" s="617">
        <v>137811</v>
      </c>
      <c r="K64" s="616">
        <f t="shared" si="5"/>
        <v>74.89728260869565</v>
      </c>
      <c r="L64" s="614">
        <v>318</v>
      </c>
      <c r="M64" s="617">
        <v>329027</v>
      </c>
      <c r="N64" s="616">
        <f t="shared" si="1"/>
        <v>103.46761006289307</v>
      </c>
      <c r="O64" s="614">
        <v>366</v>
      </c>
      <c r="P64" s="617">
        <v>257495</v>
      </c>
      <c r="Q64" s="618">
        <f t="shared" si="2"/>
        <v>70.35382513661202</v>
      </c>
      <c r="R64" s="614">
        <v>395</v>
      </c>
      <c r="S64" s="617">
        <v>333788</v>
      </c>
      <c r="T64" s="618">
        <f t="shared" si="3"/>
        <v>84.5032911392405</v>
      </c>
    </row>
    <row r="65" spans="1:20" ht="19.5" customHeight="1">
      <c r="A65" s="609">
        <v>55130</v>
      </c>
      <c r="B65" s="610" t="s">
        <v>125</v>
      </c>
      <c r="C65" s="611">
        <v>10674</v>
      </c>
      <c r="D65" s="612">
        <f t="shared" si="4"/>
        <v>7424866</v>
      </c>
      <c r="E65" s="613">
        <f t="shared" si="0"/>
        <v>69.56029604646805</v>
      </c>
      <c r="F65" s="614">
        <v>3755</v>
      </c>
      <c r="G65" s="615">
        <v>3077549</v>
      </c>
      <c r="H65" s="616">
        <f>+G65/F65/10</f>
        <v>81.95869507323569</v>
      </c>
      <c r="I65" s="614">
        <v>675</v>
      </c>
      <c r="J65" s="617">
        <v>471920</v>
      </c>
      <c r="K65" s="616">
        <f t="shared" si="5"/>
        <v>69.91407407407408</v>
      </c>
      <c r="L65" s="614">
        <v>2584</v>
      </c>
      <c r="M65" s="617">
        <v>1551163</v>
      </c>
      <c r="N65" s="616">
        <f t="shared" si="1"/>
        <v>60.02952786377709</v>
      </c>
      <c r="O65" s="614">
        <v>1739</v>
      </c>
      <c r="P65" s="617">
        <v>1181183</v>
      </c>
      <c r="Q65" s="618">
        <f t="shared" si="2"/>
        <v>67.92311673375504</v>
      </c>
      <c r="R65" s="614">
        <v>1921</v>
      </c>
      <c r="S65" s="617">
        <v>1143051</v>
      </c>
      <c r="T65" s="618">
        <f t="shared" si="3"/>
        <v>59.50291514836023</v>
      </c>
    </row>
    <row r="66" spans="1:20" ht="15" customHeight="1">
      <c r="A66" s="624"/>
      <c r="B66" s="625"/>
      <c r="C66" s="626"/>
      <c r="D66" s="627">
        <f t="shared" si="4"/>
        <v>0</v>
      </c>
      <c r="E66" s="628"/>
      <c r="F66" s="629"/>
      <c r="G66" s="630"/>
      <c r="H66" s="631"/>
      <c r="I66" s="629"/>
      <c r="J66" s="632"/>
      <c r="K66" s="631"/>
      <c r="L66" s="629"/>
      <c r="M66" s="632"/>
      <c r="N66" s="631"/>
      <c r="O66" s="629"/>
      <c r="P66" s="632"/>
      <c r="Q66" s="633"/>
      <c r="R66" s="629"/>
      <c r="S66" s="632"/>
      <c r="T66" s="633"/>
    </row>
    <row r="67" spans="1:20" ht="18" customHeight="1">
      <c r="A67" s="609">
        <v>59130</v>
      </c>
      <c r="B67" s="610" t="s">
        <v>126</v>
      </c>
      <c r="C67" s="611">
        <v>87</v>
      </c>
      <c r="D67" s="612">
        <f t="shared" si="4"/>
        <v>0</v>
      </c>
      <c r="E67" s="613">
        <f t="shared" si="0"/>
        <v>0</v>
      </c>
      <c r="F67" s="614">
        <v>87</v>
      </c>
      <c r="G67" s="615">
        <v>0</v>
      </c>
      <c r="H67" s="616">
        <f t="shared" si="6"/>
        <v>0</v>
      </c>
      <c r="I67" s="614">
        <v>0</v>
      </c>
      <c r="J67" s="617">
        <v>0</v>
      </c>
      <c r="K67" s="616">
        <v>0</v>
      </c>
      <c r="L67" s="614">
        <v>0</v>
      </c>
      <c r="M67" s="617">
        <v>0</v>
      </c>
      <c r="N67" s="616">
        <v>0</v>
      </c>
      <c r="O67" s="614">
        <v>0</v>
      </c>
      <c r="P67" s="617">
        <v>0</v>
      </c>
      <c r="Q67" s="618">
        <v>0</v>
      </c>
      <c r="R67" s="614">
        <v>0</v>
      </c>
      <c r="S67" s="617">
        <v>0</v>
      </c>
      <c r="T67" s="618">
        <v>0</v>
      </c>
    </row>
    <row r="68" spans="1:20" ht="15" customHeight="1">
      <c r="A68" s="599"/>
      <c r="B68" s="600"/>
      <c r="C68" s="601"/>
      <c r="D68" s="602">
        <f t="shared" si="4"/>
        <v>0</v>
      </c>
      <c r="E68" s="603"/>
      <c r="F68" s="604"/>
      <c r="G68" s="605"/>
      <c r="H68" s="606"/>
      <c r="I68" s="604"/>
      <c r="J68" s="607"/>
      <c r="K68" s="606"/>
      <c r="L68" s="604"/>
      <c r="M68" s="607"/>
      <c r="N68" s="606"/>
      <c r="O68" s="604"/>
      <c r="P68" s="607"/>
      <c r="Q68" s="608"/>
      <c r="R68" s="604"/>
      <c r="S68" s="607"/>
      <c r="T68" s="608"/>
    </row>
    <row r="69" spans="1:20" ht="25.5" customHeight="1">
      <c r="A69" s="634" t="s">
        <v>127</v>
      </c>
      <c r="B69" s="635" t="s">
        <v>128</v>
      </c>
      <c r="C69" s="636">
        <v>172939</v>
      </c>
      <c r="D69" s="637">
        <f t="shared" si="4"/>
        <v>119317710</v>
      </c>
      <c r="E69" s="638">
        <f t="shared" si="0"/>
        <v>68.99410196658938</v>
      </c>
      <c r="F69" s="639">
        <v>53676</v>
      </c>
      <c r="G69" s="640">
        <f>G67+G65+G64+G58+G57+G56+G55+G54+G47+G36+G35+G34+G33+G32+G26</f>
        <v>37428745</v>
      </c>
      <c r="H69" s="641">
        <f t="shared" si="6"/>
        <v>69.73087599672107</v>
      </c>
      <c r="I69" s="639">
        <v>23016</v>
      </c>
      <c r="J69" s="642">
        <f>J67+J65+J64+J58+J57+J56+J55+J54+J47+J36+J35+J34+J33+J32+J26</f>
        <v>16179036</v>
      </c>
      <c r="K69" s="641">
        <f>+J69/I69/10</f>
        <v>70.29473409801878</v>
      </c>
      <c r="L69" s="639">
        <v>34724</v>
      </c>
      <c r="M69" s="642">
        <f>+M67+M65+M64+M58+M57+M56+M55+M47+M54+M36+M35+M34+M33+M32+M26</f>
        <v>23442820</v>
      </c>
      <c r="N69" s="641">
        <f t="shared" si="1"/>
        <v>67.51186499251239</v>
      </c>
      <c r="O69" s="639">
        <v>30421</v>
      </c>
      <c r="P69" s="642">
        <f>+P67+P65+P64+P58+P57+P56+P55+P54+P47+P36+P35+P34+P33+P32+P26</f>
        <v>20779230</v>
      </c>
      <c r="Q69" s="643">
        <f t="shared" si="2"/>
        <v>68.30554551132442</v>
      </c>
      <c r="R69" s="639">
        <v>31102</v>
      </c>
      <c r="S69" s="642">
        <f>+S67+S65+S64+S58+S57+S56+S55+S54+S47+S36+S35+S34+S33+S32+S26</f>
        <v>21487879</v>
      </c>
      <c r="T69" s="643">
        <f t="shared" si="3"/>
        <v>69.08841553597838</v>
      </c>
    </row>
    <row r="70" spans="1:20" ht="15" customHeight="1">
      <c r="A70" s="644"/>
      <c r="B70" s="600"/>
      <c r="C70" s="601"/>
      <c r="D70" s="602">
        <f t="shared" si="4"/>
        <v>0</v>
      </c>
      <c r="E70" s="603"/>
      <c r="F70" s="604"/>
      <c r="G70" s="605"/>
      <c r="H70" s="606"/>
      <c r="I70" s="604"/>
      <c r="J70" s="607"/>
      <c r="K70" s="606"/>
      <c r="L70" s="604"/>
      <c r="M70" s="607"/>
      <c r="N70" s="606"/>
      <c r="O70" s="604"/>
      <c r="P70" s="607"/>
      <c r="Q70" s="608"/>
      <c r="R70" s="604"/>
      <c r="S70" s="607"/>
      <c r="T70" s="608"/>
    </row>
    <row r="71" spans="1:20" ht="19.5" customHeight="1">
      <c r="A71" s="645" t="s">
        <v>129</v>
      </c>
      <c r="B71" s="610" t="s">
        <v>130</v>
      </c>
      <c r="C71" s="611">
        <v>53646</v>
      </c>
      <c r="D71" s="612">
        <f t="shared" si="4"/>
        <v>40820207</v>
      </c>
      <c r="E71" s="613">
        <f t="shared" si="0"/>
        <v>76.09179994780598</v>
      </c>
      <c r="F71" s="614">
        <v>14640</v>
      </c>
      <c r="G71" s="615">
        <v>10048137</v>
      </c>
      <c r="H71" s="616">
        <f t="shared" si="6"/>
        <v>68.6348155737705</v>
      </c>
      <c r="I71" s="614">
        <v>6700</v>
      </c>
      <c r="J71" s="617">
        <v>4961591</v>
      </c>
      <c r="K71" s="616">
        <f t="shared" si="5"/>
        <v>74.05359701492537</v>
      </c>
      <c r="L71" s="614">
        <v>11406</v>
      </c>
      <c r="M71" s="617">
        <v>8249059</v>
      </c>
      <c r="N71" s="616">
        <f t="shared" si="1"/>
        <v>72.32210240224444</v>
      </c>
      <c r="O71" s="614">
        <v>10100</v>
      </c>
      <c r="P71" s="617">
        <v>7718891</v>
      </c>
      <c r="Q71" s="618">
        <f t="shared" si="2"/>
        <v>76.42466336633663</v>
      </c>
      <c r="R71" s="614">
        <v>10800</v>
      </c>
      <c r="S71" s="617">
        <v>9842529</v>
      </c>
      <c r="T71" s="618">
        <f t="shared" si="3"/>
        <v>91.13452777777778</v>
      </c>
    </row>
    <row r="72" spans="1:20" ht="16.5" customHeight="1">
      <c r="A72" s="646">
        <v>64430</v>
      </c>
      <c r="B72" s="600" t="s">
        <v>131</v>
      </c>
      <c r="C72" s="601">
        <v>4</v>
      </c>
      <c r="D72" s="602">
        <f t="shared" si="4"/>
        <v>3062</v>
      </c>
      <c r="E72" s="603">
        <f t="shared" si="0"/>
        <v>76.55</v>
      </c>
      <c r="F72" s="647">
        <v>4</v>
      </c>
      <c r="G72" s="648">
        <v>2823</v>
      </c>
      <c r="H72" s="606">
        <f t="shared" si="6"/>
        <v>70.575</v>
      </c>
      <c r="I72" s="604">
        <v>0</v>
      </c>
      <c r="J72" s="607">
        <v>0</v>
      </c>
      <c r="K72" s="606">
        <v>0</v>
      </c>
      <c r="L72" s="604">
        <v>0</v>
      </c>
      <c r="M72" s="607">
        <v>0</v>
      </c>
      <c r="N72" s="606">
        <v>0</v>
      </c>
      <c r="O72" s="604">
        <v>0</v>
      </c>
      <c r="P72" s="607">
        <v>0</v>
      </c>
      <c r="Q72" s="608">
        <v>0</v>
      </c>
      <c r="R72" s="604">
        <v>0</v>
      </c>
      <c r="S72" s="607">
        <v>239</v>
      </c>
      <c r="T72" s="608">
        <v>0</v>
      </c>
    </row>
    <row r="73" spans="1:20" ht="26.25" customHeight="1">
      <c r="A73" s="646">
        <v>64431</v>
      </c>
      <c r="B73" s="620" t="s">
        <v>132</v>
      </c>
      <c r="C73" s="601">
        <v>151</v>
      </c>
      <c r="D73" s="602">
        <f t="shared" si="4"/>
        <v>89256</v>
      </c>
      <c r="E73" s="603">
        <f t="shared" si="0"/>
        <v>59.10993377483444</v>
      </c>
      <c r="F73" s="604">
        <v>151</v>
      </c>
      <c r="G73" s="605">
        <v>89254</v>
      </c>
      <c r="H73" s="606">
        <f t="shared" si="6"/>
        <v>59.10860927152318</v>
      </c>
      <c r="I73" s="604">
        <v>0</v>
      </c>
      <c r="J73" s="607">
        <v>0</v>
      </c>
      <c r="K73" s="606">
        <v>0</v>
      </c>
      <c r="L73" s="604">
        <v>0</v>
      </c>
      <c r="M73" s="607">
        <v>2</v>
      </c>
      <c r="N73" s="606">
        <v>0</v>
      </c>
      <c r="O73" s="604">
        <v>0</v>
      </c>
      <c r="P73" s="607">
        <v>0</v>
      </c>
      <c r="Q73" s="608">
        <v>0</v>
      </c>
      <c r="R73" s="604">
        <v>0</v>
      </c>
      <c r="S73" s="607">
        <v>0</v>
      </c>
      <c r="T73" s="608">
        <v>0</v>
      </c>
    </row>
    <row r="74" spans="1:20" ht="15" customHeight="1">
      <c r="A74" s="649">
        <v>64832</v>
      </c>
      <c r="B74" s="600" t="s">
        <v>133</v>
      </c>
      <c r="C74" s="601">
        <v>353</v>
      </c>
      <c r="D74" s="602">
        <f t="shared" si="4"/>
        <v>26297</v>
      </c>
      <c r="E74" s="603">
        <f t="shared" si="0"/>
        <v>7.449575070821529</v>
      </c>
      <c r="F74" s="604">
        <v>353</v>
      </c>
      <c r="G74" s="605">
        <v>26297</v>
      </c>
      <c r="H74" s="606">
        <f t="shared" si="6"/>
        <v>7.449575070821529</v>
      </c>
      <c r="I74" s="604">
        <v>0</v>
      </c>
      <c r="J74" s="607">
        <v>0</v>
      </c>
      <c r="K74" s="606">
        <v>0</v>
      </c>
      <c r="L74" s="604">
        <v>0</v>
      </c>
      <c r="M74" s="607">
        <v>0</v>
      </c>
      <c r="N74" s="606">
        <v>0</v>
      </c>
      <c r="O74" s="604">
        <v>0</v>
      </c>
      <c r="P74" s="607">
        <v>0</v>
      </c>
      <c r="Q74" s="608">
        <v>0</v>
      </c>
      <c r="R74" s="604">
        <v>0</v>
      </c>
      <c r="S74" s="607">
        <v>0</v>
      </c>
      <c r="T74" s="608">
        <v>0</v>
      </c>
    </row>
    <row r="75" spans="1:20" ht="15" customHeight="1">
      <c r="A75" s="649">
        <v>64931</v>
      </c>
      <c r="B75" s="600" t="s">
        <v>134</v>
      </c>
      <c r="C75" s="601">
        <v>0</v>
      </c>
      <c r="D75" s="602">
        <f t="shared" si="4"/>
        <v>123672</v>
      </c>
      <c r="E75" s="603">
        <v>0</v>
      </c>
      <c r="F75" s="604">
        <v>0</v>
      </c>
      <c r="G75" s="605">
        <v>0</v>
      </c>
      <c r="H75" s="606">
        <v>0</v>
      </c>
      <c r="I75" s="604">
        <v>0</v>
      </c>
      <c r="J75" s="607">
        <v>0</v>
      </c>
      <c r="K75" s="606">
        <v>0</v>
      </c>
      <c r="L75" s="604">
        <v>0</v>
      </c>
      <c r="M75" s="607">
        <v>32679</v>
      </c>
      <c r="N75" s="606">
        <v>0</v>
      </c>
      <c r="O75" s="604">
        <v>0</v>
      </c>
      <c r="P75" s="607">
        <v>2050</v>
      </c>
      <c r="Q75" s="608">
        <v>0</v>
      </c>
      <c r="R75" s="604">
        <v>0</v>
      </c>
      <c r="S75" s="607">
        <v>88943</v>
      </c>
      <c r="T75" s="608">
        <v>0</v>
      </c>
    </row>
    <row r="76" spans="1:20" ht="15" customHeight="1">
      <c r="A76" s="646">
        <v>64932</v>
      </c>
      <c r="B76" s="600" t="s">
        <v>135</v>
      </c>
      <c r="C76" s="601">
        <v>635</v>
      </c>
      <c r="D76" s="602">
        <f t="shared" si="4"/>
        <v>443928</v>
      </c>
      <c r="E76" s="603">
        <f t="shared" si="0"/>
        <v>69.90992125984252</v>
      </c>
      <c r="F76" s="604">
        <v>610</v>
      </c>
      <c r="G76" s="605">
        <v>427666</v>
      </c>
      <c r="H76" s="606">
        <f t="shared" si="6"/>
        <v>70.10918032786886</v>
      </c>
      <c r="I76" s="604">
        <v>0</v>
      </c>
      <c r="J76" s="607">
        <v>0</v>
      </c>
      <c r="K76" s="606">
        <v>0</v>
      </c>
      <c r="L76" s="604">
        <v>25</v>
      </c>
      <c r="M76" s="607">
        <v>6750</v>
      </c>
      <c r="N76" s="606">
        <f t="shared" si="1"/>
        <v>27</v>
      </c>
      <c r="O76" s="647">
        <v>0</v>
      </c>
      <c r="P76" s="650">
        <v>0</v>
      </c>
      <c r="Q76" s="608">
        <v>0</v>
      </c>
      <c r="R76" s="647">
        <v>0</v>
      </c>
      <c r="S76" s="650">
        <v>9512</v>
      </c>
      <c r="T76" s="608">
        <v>0</v>
      </c>
    </row>
    <row r="77" spans="1:20" ht="19.5" customHeight="1">
      <c r="A77" s="651">
        <v>64</v>
      </c>
      <c r="B77" s="610" t="s">
        <v>136</v>
      </c>
      <c r="C77" s="611">
        <v>1143</v>
      </c>
      <c r="D77" s="612">
        <f aca="true" t="shared" si="7" ref="D77:D83">+G77+J77+M77+P77+S77</f>
        <v>686215</v>
      </c>
      <c r="E77" s="628">
        <f t="shared" si="0"/>
        <v>60.03630796150482</v>
      </c>
      <c r="F77" s="614">
        <v>1118</v>
      </c>
      <c r="G77" s="615">
        <v>546040</v>
      </c>
      <c r="H77" s="616">
        <f t="shared" si="6"/>
        <v>48.84078711985689</v>
      </c>
      <c r="I77" s="614">
        <v>0</v>
      </c>
      <c r="J77" s="617">
        <v>0</v>
      </c>
      <c r="K77" s="616">
        <v>0</v>
      </c>
      <c r="L77" s="614">
        <v>25</v>
      </c>
      <c r="M77" s="617">
        <v>39431</v>
      </c>
      <c r="N77" s="616">
        <f t="shared" si="1"/>
        <v>157.724</v>
      </c>
      <c r="O77" s="614">
        <v>0</v>
      </c>
      <c r="P77" s="617">
        <f>P76+P75+P74+P73+P72</f>
        <v>2050</v>
      </c>
      <c r="Q77" s="618">
        <v>0</v>
      </c>
      <c r="R77" s="614">
        <v>0</v>
      </c>
      <c r="S77" s="617">
        <f>S76+S75+S74+S73+S72</f>
        <v>98694</v>
      </c>
      <c r="T77" s="618">
        <v>0</v>
      </c>
    </row>
    <row r="78" spans="1:20" ht="15" customHeight="1">
      <c r="A78" s="646"/>
      <c r="B78" s="600"/>
      <c r="C78" s="601"/>
      <c r="D78" s="602"/>
      <c r="E78" s="603"/>
      <c r="F78" s="604"/>
      <c r="G78" s="605"/>
      <c r="H78" s="606"/>
      <c r="I78" s="604"/>
      <c r="J78" s="607"/>
      <c r="K78" s="606"/>
      <c r="L78" s="604"/>
      <c r="M78" s="607"/>
      <c r="N78" s="606"/>
      <c r="O78" s="604"/>
      <c r="P78" s="607"/>
      <c r="Q78" s="608"/>
      <c r="R78" s="604"/>
      <c r="S78" s="607"/>
      <c r="T78" s="608"/>
    </row>
    <row r="79" spans="1:20" ht="19.5" customHeight="1">
      <c r="A79" s="645">
        <v>69130</v>
      </c>
      <c r="B79" s="610" t="s">
        <v>137</v>
      </c>
      <c r="C79" s="611">
        <v>118150</v>
      </c>
      <c r="D79" s="612">
        <f t="shared" si="7"/>
        <v>81081712</v>
      </c>
      <c r="E79" s="613">
        <f t="shared" si="0"/>
        <v>68.6260787134998</v>
      </c>
      <c r="F79" s="614">
        <v>37918</v>
      </c>
      <c r="G79" s="615">
        <v>31091748</v>
      </c>
      <c r="H79" s="616">
        <f t="shared" si="6"/>
        <v>81.99733108286303</v>
      </c>
      <c r="I79" s="614">
        <v>16316</v>
      </c>
      <c r="J79" s="617">
        <v>10365840</v>
      </c>
      <c r="K79" s="616">
        <f t="shared" si="5"/>
        <v>63.531747977445455</v>
      </c>
      <c r="L79" s="614">
        <v>23293</v>
      </c>
      <c r="M79" s="617">
        <v>14727342</v>
      </c>
      <c r="N79" s="616">
        <f t="shared" si="1"/>
        <v>63.22647147211609</v>
      </c>
      <c r="O79" s="614">
        <v>20321</v>
      </c>
      <c r="P79" s="617">
        <v>13115641</v>
      </c>
      <c r="Q79" s="618">
        <f t="shared" si="2"/>
        <v>64.54230106786083</v>
      </c>
      <c r="R79" s="614">
        <v>20302</v>
      </c>
      <c r="S79" s="617">
        <v>11781141</v>
      </c>
      <c r="T79" s="618">
        <f t="shared" si="3"/>
        <v>58.02946015170919</v>
      </c>
    </row>
    <row r="80" spans="1:20" ht="15" customHeight="1">
      <c r="A80" s="646"/>
      <c r="B80" s="600"/>
      <c r="C80" s="601"/>
      <c r="D80" s="602"/>
      <c r="E80" s="603"/>
      <c r="F80" s="604"/>
      <c r="G80" s="605"/>
      <c r="H80" s="606"/>
      <c r="I80" s="604"/>
      <c r="J80" s="607"/>
      <c r="K80" s="606"/>
      <c r="L80" s="604"/>
      <c r="M80" s="607"/>
      <c r="N80" s="606"/>
      <c r="O80" s="604"/>
      <c r="P80" s="607"/>
      <c r="Q80" s="608"/>
      <c r="R80" s="604"/>
      <c r="S80" s="607"/>
      <c r="T80" s="608"/>
    </row>
    <row r="81" spans="1:20" ht="24.75" customHeight="1">
      <c r="A81" s="652" t="s">
        <v>138</v>
      </c>
      <c r="B81" s="634" t="s">
        <v>139</v>
      </c>
      <c r="C81" s="636">
        <v>172939</v>
      </c>
      <c r="D81" s="637">
        <f t="shared" si="7"/>
        <v>122588134</v>
      </c>
      <c r="E81" s="653">
        <f t="shared" si="0"/>
        <v>70.88518726256078</v>
      </c>
      <c r="F81" s="639">
        <v>53676</v>
      </c>
      <c r="G81" s="640">
        <f>G79+G77+G71</f>
        <v>41685925</v>
      </c>
      <c r="H81" s="641">
        <f t="shared" si="6"/>
        <v>77.66213018853864</v>
      </c>
      <c r="I81" s="639">
        <v>23016</v>
      </c>
      <c r="J81" s="642">
        <f>J79+J71</f>
        <v>15327431</v>
      </c>
      <c r="K81" s="641">
        <f t="shared" si="5"/>
        <v>66.59467761557178</v>
      </c>
      <c r="L81" s="639">
        <v>34724</v>
      </c>
      <c r="M81" s="642">
        <f>M79+M77+M71</f>
        <v>23015832</v>
      </c>
      <c r="N81" s="641">
        <f t="shared" si="1"/>
        <v>66.28220251123142</v>
      </c>
      <c r="O81" s="639">
        <v>30421</v>
      </c>
      <c r="P81" s="642">
        <f>P79+P77+P71</f>
        <v>20836582</v>
      </c>
      <c r="Q81" s="643">
        <f t="shared" si="2"/>
        <v>68.49407317313697</v>
      </c>
      <c r="R81" s="639">
        <v>31102</v>
      </c>
      <c r="S81" s="642">
        <f>S79+S77+S71</f>
        <v>21722364</v>
      </c>
      <c r="T81" s="643">
        <f t="shared" si="3"/>
        <v>69.8423381133046</v>
      </c>
    </row>
    <row r="82" spans="1:20" ht="15" customHeight="1">
      <c r="A82" s="646"/>
      <c r="B82" s="600"/>
      <c r="C82" s="601"/>
      <c r="D82" s="602"/>
      <c r="E82" s="603"/>
      <c r="F82" s="604"/>
      <c r="G82" s="605"/>
      <c r="H82" s="606"/>
      <c r="I82" s="604"/>
      <c r="J82" s="607"/>
      <c r="K82" s="606"/>
      <c r="L82" s="604"/>
      <c r="M82" s="607"/>
      <c r="N82" s="606"/>
      <c r="O82" s="604"/>
      <c r="P82" s="607"/>
      <c r="Q82" s="608"/>
      <c r="R82" s="604"/>
      <c r="S82" s="607"/>
      <c r="T82" s="608"/>
    </row>
    <row r="83" spans="1:20" ht="53.25" customHeight="1" thickBot="1">
      <c r="A83" s="654"/>
      <c r="B83" s="655" t="s">
        <v>140</v>
      </c>
      <c r="C83" s="656">
        <v>0</v>
      </c>
      <c r="D83" s="657">
        <f t="shared" si="7"/>
        <v>3270424</v>
      </c>
      <c r="E83" s="658">
        <v>0</v>
      </c>
      <c r="F83" s="659">
        <v>0</v>
      </c>
      <c r="G83" s="660">
        <f>G81-G69</f>
        <v>4257180</v>
      </c>
      <c r="H83" s="661">
        <v>0</v>
      </c>
      <c r="I83" s="659">
        <v>0</v>
      </c>
      <c r="J83" s="662">
        <f>J81-J69</f>
        <v>-851605</v>
      </c>
      <c r="K83" s="661">
        <v>0</v>
      </c>
      <c r="L83" s="659">
        <v>0</v>
      </c>
      <c r="M83" s="662">
        <f>M81-M69</f>
        <v>-426988</v>
      </c>
      <c r="N83" s="661">
        <v>0</v>
      </c>
      <c r="O83" s="659">
        <v>0</v>
      </c>
      <c r="P83" s="662">
        <f>P81-P69</f>
        <v>57352</v>
      </c>
      <c r="Q83" s="661">
        <v>0</v>
      </c>
      <c r="R83" s="659">
        <v>0</v>
      </c>
      <c r="S83" s="662">
        <f>S81-S69</f>
        <v>234485</v>
      </c>
      <c r="T83" s="661">
        <v>0</v>
      </c>
    </row>
    <row r="84" ht="12.75">
      <c r="N84" s="663"/>
    </row>
    <row r="85" ht="12.75">
      <c r="N85" s="663"/>
    </row>
    <row r="86" spans="1:20" ht="12.75">
      <c r="A86" s="827" t="s">
        <v>400</v>
      </c>
      <c r="B86" s="827"/>
      <c r="C86" s="827"/>
      <c r="D86" s="827"/>
      <c r="E86" s="827"/>
      <c r="F86" s="827"/>
      <c r="G86" s="827"/>
      <c r="H86" s="827"/>
      <c r="I86" s="827"/>
      <c r="J86" s="827"/>
      <c r="K86" s="827"/>
      <c r="L86" s="827"/>
      <c r="M86" s="827"/>
      <c r="N86" s="827"/>
      <c r="O86" s="827"/>
      <c r="P86" s="827"/>
      <c r="Q86" s="827"/>
      <c r="R86" s="827"/>
      <c r="S86" s="827"/>
      <c r="T86" s="827"/>
    </row>
    <row r="87" spans="1:20" ht="12.75">
      <c r="A87" s="827" t="s">
        <v>141</v>
      </c>
      <c r="B87" s="827"/>
      <c r="C87" s="827"/>
      <c r="D87" s="827"/>
      <c r="E87" s="827"/>
      <c r="F87" s="827"/>
      <c r="G87" s="827"/>
      <c r="H87" s="827"/>
      <c r="I87" s="827"/>
      <c r="J87" s="827"/>
      <c r="K87" s="827"/>
      <c r="L87" s="827"/>
      <c r="M87" s="827"/>
      <c r="N87" s="827"/>
      <c r="O87" s="827"/>
      <c r="P87" s="827"/>
      <c r="Q87" s="827"/>
      <c r="R87" s="827"/>
      <c r="S87" s="827"/>
      <c r="T87" s="827"/>
    </row>
    <row r="88" spans="1:20" ht="12.75">
      <c r="A88" s="828"/>
      <c r="B88" s="828"/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</row>
  </sheetData>
  <mergeCells count="17">
    <mergeCell ref="A5:T5"/>
    <mergeCell ref="A7:A10"/>
    <mergeCell ref="B7:B10"/>
    <mergeCell ref="O8:Q8"/>
    <mergeCell ref="R8:T8"/>
    <mergeCell ref="F8:H8"/>
    <mergeCell ref="C7:E7"/>
    <mergeCell ref="C8:C10"/>
    <mergeCell ref="D8:D10"/>
    <mergeCell ref="F7:T7"/>
    <mergeCell ref="A87:T87"/>
    <mergeCell ref="A86:T86"/>
    <mergeCell ref="A88:T88"/>
    <mergeCell ref="E8:E10"/>
    <mergeCell ref="A11:T11"/>
    <mergeCell ref="I8:K8"/>
    <mergeCell ref="L8:N8"/>
  </mergeCells>
  <printOptions/>
  <pageMargins left="0" right="0.1968503937007874" top="0.7874015748031497" bottom="0.5905511811023623" header="0.5118110236220472" footer="0.5118110236220472"/>
  <pageSetup fitToHeight="0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2">
      <selection activeCell="C6" sqref="C6"/>
    </sheetView>
  </sheetViews>
  <sheetFormatPr defaultColWidth="9.00390625" defaultRowHeight="12.75"/>
  <cols>
    <col min="1" max="1" width="21.875" style="0" bestFit="1" customWidth="1"/>
    <col min="2" max="3" width="11.25390625" style="0" customWidth="1"/>
    <col min="5" max="5" width="10.75390625" style="0" bestFit="1" customWidth="1"/>
    <col min="7" max="7" width="18.625" style="0" customWidth="1"/>
    <col min="8" max="8" width="19.375" style="0" bestFit="1" customWidth="1"/>
  </cols>
  <sheetData>
    <row r="2" ht="16.5" thickBot="1">
      <c r="A2" s="274" t="s">
        <v>142</v>
      </c>
    </row>
    <row r="3" spans="1:8" s="275" customFormat="1" ht="12.75">
      <c r="A3" s="869" t="s">
        <v>143</v>
      </c>
      <c r="B3" s="871" t="s">
        <v>178</v>
      </c>
      <c r="C3" s="871" t="s">
        <v>144</v>
      </c>
      <c r="D3" s="873" t="s">
        <v>145</v>
      </c>
      <c r="E3" s="863" t="s">
        <v>179</v>
      </c>
      <c r="F3" s="863" t="s">
        <v>146</v>
      </c>
      <c r="G3" s="865" t="s">
        <v>147</v>
      </c>
      <c r="H3" s="866"/>
    </row>
    <row r="4" spans="1:8" s="275" customFormat="1" ht="30" customHeight="1" thickBot="1">
      <c r="A4" s="870"/>
      <c r="B4" s="872"/>
      <c r="C4" s="872"/>
      <c r="D4" s="874"/>
      <c r="E4" s="864"/>
      <c r="F4" s="864"/>
      <c r="G4" s="276">
        <v>2004</v>
      </c>
      <c r="H4" s="277">
        <v>2005</v>
      </c>
    </row>
    <row r="5" spans="1:8" ht="15.75" customHeight="1">
      <c r="A5" s="278" t="s">
        <v>2</v>
      </c>
      <c r="B5" s="279">
        <v>705.7</v>
      </c>
      <c r="C5" s="335">
        <v>83302</v>
      </c>
      <c r="D5" s="280">
        <v>118</v>
      </c>
      <c r="E5" s="875">
        <f>SUM(B5:B6)</f>
        <v>1095.2</v>
      </c>
      <c r="F5" s="877">
        <f>SUM(C5:C6)</f>
        <v>105132</v>
      </c>
      <c r="G5" s="281" t="s">
        <v>148</v>
      </c>
      <c r="H5" s="282" t="s">
        <v>148</v>
      </c>
    </row>
    <row r="6" spans="1:8" ht="13.5" thickBot="1">
      <c r="A6" s="283" t="s">
        <v>149</v>
      </c>
      <c r="B6" s="284">
        <v>389.5</v>
      </c>
      <c r="C6" s="336">
        <v>21830</v>
      </c>
      <c r="D6" s="285">
        <v>66</v>
      </c>
      <c r="E6" s="876"/>
      <c r="F6" s="876"/>
      <c r="G6" s="286" t="s">
        <v>150</v>
      </c>
      <c r="H6" s="287" t="s">
        <v>150</v>
      </c>
    </row>
    <row r="7" spans="1:8" ht="12.75">
      <c r="A7" s="288" t="s">
        <v>24</v>
      </c>
      <c r="B7" s="289">
        <v>583.8</v>
      </c>
      <c r="C7" s="337">
        <v>49963</v>
      </c>
      <c r="D7" s="290">
        <v>118</v>
      </c>
      <c r="E7" s="875">
        <f>SUM(B7:B9)</f>
        <v>1264.8999999999999</v>
      </c>
      <c r="F7" s="877">
        <f>SUM(C7:C9)</f>
        <v>95446</v>
      </c>
      <c r="G7" s="291" t="s">
        <v>151</v>
      </c>
      <c r="H7" s="292" t="s">
        <v>152</v>
      </c>
    </row>
    <row r="8" spans="1:8" ht="12.75">
      <c r="A8" s="283" t="s">
        <v>153</v>
      </c>
      <c r="B8" s="284">
        <v>385.8</v>
      </c>
      <c r="C8" s="336">
        <v>24382</v>
      </c>
      <c r="D8" s="285">
        <v>85</v>
      </c>
      <c r="E8" s="876"/>
      <c r="F8" s="876"/>
      <c r="G8" s="286" t="s">
        <v>154</v>
      </c>
      <c r="H8" s="293" t="s">
        <v>154</v>
      </c>
    </row>
    <row r="9" spans="1:8" ht="13.5" thickBot="1">
      <c r="A9" s="294" t="s">
        <v>155</v>
      </c>
      <c r="B9" s="295">
        <v>295.3</v>
      </c>
      <c r="C9" s="338">
        <v>21101</v>
      </c>
      <c r="D9" s="296">
        <v>77</v>
      </c>
      <c r="E9" s="878"/>
      <c r="F9" s="878"/>
      <c r="G9" s="297" t="s">
        <v>154</v>
      </c>
      <c r="H9" s="293" t="s">
        <v>154</v>
      </c>
    </row>
    <row r="10" spans="1:8" ht="12.75">
      <c r="A10" s="288" t="s">
        <v>4</v>
      </c>
      <c r="B10" s="289">
        <v>664.7</v>
      </c>
      <c r="C10" s="337">
        <v>69034</v>
      </c>
      <c r="D10" s="290">
        <v>108</v>
      </c>
      <c r="E10" s="875">
        <f>SUM(B10:B12)</f>
        <v>1548.9</v>
      </c>
      <c r="F10" s="877">
        <f>SUM(C10:C12)</f>
        <v>117687</v>
      </c>
      <c r="G10" s="291" t="s">
        <v>156</v>
      </c>
      <c r="H10" s="292" t="s">
        <v>157</v>
      </c>
    </row>
    <row r="11" spans="1:8" ht="12.75">
      <c r="A11" s="283" t="s">
        <v>158</v>
      </c>
      <c r="B11" s="284">
        <v>580.6</v>
      </c>
      <c r="C11" s="336">
        <v>32553</v>
      </c>
      <c r="D11" s="285">
        <v>85</v>
      </c>
      <c r="E11" s="876"/>
      <c r="F11" s="876"/>
      <c r="G11" s="286" t="s">
        <v>150</v>
      </c>
      <c r="H11" s="293" t="s">
        <v>150</v>
      </c>
    </row>
    <row r="12" spans="1:8" ht="13.5" thickBot="1">
      <c r="A12" s="294" t="s">
        <v>159</v>
      </c>
      <c r="B12" s="295">
        <v>303.6</v>
      </c>
      <c r="C12" s="338">
        <v>16100</v>
      </c>
      <c r="D12" s="296">
        <v>47</v>
      </c>
      <c r="E12" s="878"/>
      <c r="F12" s="878"/>
      <c r="G12" s="297" t="s">
        <v>150</v>
      </c>
      <c r="H12" s="293" t="s">
        <v>150</v>
      </c>
    </row>
    <row r="13" spans="1:8" ht="12.75">
      <c r="A13" s="298" t="s">
        <v>25</v>
      </c>
      <c r="B13" s="299">
        <v>295.7</v>
      </c>
      <c r="C13" s="339">
        <v>19728</v>
      </c>
      <c r="D13" s="300">
        <v>56</v>
      </c>
      <c r="E13" s="875">
        <f>SUM(B13:B16)</f>
        <v>1562.5</v>
      </c>
      <c r="F13" s="877">
        <f>SUM(C13:C16)</f>
        <v>122359</v>
      </c>
      <c r="G13" s="301" t="s">
        <v>150</v>
      </c>
      <c r="H13" s="302" t="s">
        <v>150</v>
      </c>
    </row>
    <row r="14" spans="1:8" ht="12.75">
      <c r="A14" s="283" t="s">
        <v>160</v>
      </c>
      <c r="B14" s="284">
        <v>421</v>
      </c>
      <c r="C14" s="336">
        <v>42373</v>
      </c>
      <c r="D14" s="285">
        <v>58</v>
      </c>
      <c r="E14" s="876"/>
      <c r="F14" s="876"/>
      <c r="G14" s="286" t="s">
        <v>154</v>
      </c>
      <c r="H14" s="293" t="s">
        <v>154</v>
      </c>
    </row>
    <row r="15" spans="1:8" ht="12.75">
      <c r="A15" s="283" t="s">
        <v>161</v>
      </c>
      <c r="B15" s="284">
        <v>447.9</v>
      </c>
      <c r="C15" s="336">
        <v>35320</v>
      </c>
      <c r="D15" s="285">
        <v>86</v>
      </c>
      <c r="E15" s="876"/>
      <c r="F15" s="876"/>
      <c r="G15" s="286" t="s">
        <v>150</v>
      </c>
      <c r="H15" s="293" t="s">
        <v>150</v>
      </c>
    </row>
    <row r="16" spans="1:8" ht="13.5" thickBot="1">
      <c r="A16" s="294" t="s">
        <v>162</v>
      </c>
      <c r="B16" s="295">
        <v>397.9</v>
      </c>
      <c r="C16" s="338">
        <v>24938</v>
      </c>
      <c r="D16" s="296">
        <v>103</v>
      </c>
      <c r="E16" s="878"/>
      <c r="F16" s="878"/>
      <c r="G16" s="297" t="s">
        <v>150</v>
      </c>
      <c r="H16" s="303" t="s">
        <v>150</v>
      </c>
    </row>
    <row r="17" spans="1:8" ht="12.75">
      <c r="A17" s="288" t="s">
        <v>3</v>
      </c>
      <c r="B17" s="289">
        <v>413.1</v>
      </c>
      <c r="C17" s="337">
        <v>26446</v>
      </c>
      <c r="D17" s="290">
        <v>93</v>
      </c>
      <c r="E17" s="875">
        <f>+B17+B18+B19</f>
        <v>1146.7</v>
      </c>
      <c r="F17" s="877">
        <f>SUM(C17:C19)</f>
        <v>60099</v>
      </c>
      <c r="G17" s="291" t="s">
        <v>163</v>
      </c>
      <c r="H17" s="292" t="s">
        <v>164</v>
      </c>
    </row>
    <row r="18" spans="1:8" ht="12.75">
      <c r="A18" s="283" t="s">
        <v>165</v>
      </c>
      <c r="B18" s="284">
        <v>353</v>
      </c>
      <c r="C18" s="336">
        <v>14670</v>
      </c>
      <c r="D18" s="285">
        <v>67</v>
      </c>
      <c r="E18" s="876"/>
      <c r="F18" s="876"/>
      <c r="G18" s="286" t="s">
        <v>154</v>
      </c>
      <c r="H18" s="293" t="s">
        <v>154</v>
      </c>
    </row>
    <row r="19" spans="1:8" ht="13.5" thickBot="1">
      <c r="A19" s="304" t="s">
        <v>166</v>
      </c>
      <c r="B19" s="305">
        <v>380.6</v>
      </c>
      <c r="C19" s="340">
        <v>18983</v>
      </c>
      <c r="D19" s="306">
        <v>57</v>
      </c>
      <c r="E19" s="876"/>
      <c r="F19" s="876"/>
      <c r="G19" s="574" t="s">
        <v>150</v>
      </c>
      <c r="H19" s="575" t="s">
        <v>154</v>
      </c>
    </row>
    <row r="20" spans="1:8" ht="13.5" thickBot="1">
      <c r="A20" s="307" t="s">
        <v>167</v>
      </c>
      <c r="B20" s="308">
        <v>227.9</v>
      </c>
      <c r="C20" s="341">
        <v>16974</v>
      </c>
      <c r="D20" s="309">
        <v>52</v>
      </c>
      <c r="E20" s="310">
        <f>+B20</f>
        <v>227.9</v>
      </c>
      <c r="F20" s="343">
        <f>+C20</f>
        <v>16974</v>
      </c>
      <c r="G20" s="311" t="s">
        <v>150</v>
      </c>
      <c r="H20" s="312" t="s">
        <v>150</v>
      </c>
    </row>
    <row r="21" spans="1:8" ht="12.75">
      <c r="A21" s="313"/>
      <c r="B21" s="314"/>
      <c r="C21" s="342"/>
      <c r="D21" s="313"/>
      <c r="E21" s="172"/>
      <c r="F21" s="172"/>
      <c r="G21" s="313"/>
      <c r="H21" s="313"/>
    </row>
    <row r="22" spans="1:8" ht="16.5" thickBot="1">
      <c r="A22" s="316" t="s">
        <v>168</v>
      </c>
      <c r="B22" s="314"/>
      <c r="C22" s="342"/>
      <c r="D22" s="313"/>
      <c r="E22" s="172"/>
      <c r="F22" s="172"/>
      <c r="G22" s="313"/>
      <c r="H22" s="313"/>
    </row>
    <row r="23" spans="1:4" ht="12.75">
      <c r="A23" s="288" t="s">
        <v>166</v>
      </c>
      <c r="B23" s="289">
        <v>73</v>
      </c>
      <c r="C23" s="337">
        <v>3285</v>
      </c>
      <c r="D23" s="292">
        <v>6</v>
      </c>
    </row>
    <row r="24" spans="1:4" ht="12.75">
      <c r="A24" s="283" t="s">
        <v>158</v>
      </c>
      <c r="B24" s="284">
        <v>3877</v>
      </c>
      <c r="C24" s="336">
        <v>150.2</v>
      </c>
      <c r="D24" s="293">
        <v>16</v>
      </c>
    </row>
    <row r="25" spans="1:4" ht="13.5" thickBot="1">
      <c r="A25" s="294" t="s">
        <v>161</v>
      </c>
      <c r="B25" s="295">
        <v>580</v>
      </c>
      <c r="C25" s="338">
        <v>13.2</v>
      </c>
      <c r="D25" s="303">
        <v>3</v>
      </c>
    </row>
    <row r="26" spans="1:8" ht="12.75">
      <c r="A26" s="313"/>
      <c r="B26" s="314"/>
      <c r="C26" s="315"/>
      <c r="D26" s="313"/>
      <c r="E26" s="172"/>
      <c r="F26" s="172"/>
      <c r="G26" s="313"/>
      <c r="H26" s="313"/>
    </row>
    <row r="27" spans="1:8" ht="12.75">
      <c r="A27" s="313"/>
      <c r="B27" s="314"/>
      <c r="C27" s="315"/>
      <c r="D27" s="313"/>
      <c r="E27" s="172"/>
      <c r="F27" s="172"/>
      <c r="G27" s="313"/>
      <c r="H27" s="313"/>
    </row>
    <row r="28" ht="16.5" thickBot="1">
      <c r="A28" s="316" t="s">
        <v>169</v>
      </c>
    </row>
    <row r="29" spans="1:7" s="320" customFormat="1" ht="23.25" customHeight="1" thickBot="1">
      <c r="A29" s="317" t="s">
        <v>180</v>
      </c>
      <c r="B29" s="318" t="s">
        <v>170</v>
      </c>
      <c r="C29" s="318" t="s">
        <v>171</v>
      </c>
      <c r="D29" s="318" t="s">
        <v>172</v>
      </c>
      <c r="E29" s="319" t="s">
        <v>54</v>
      </c>
      <c r="G29" s="313"/>
    </row>
    <row r="30" spans="1:7" s="320" customFormat="1" ht="15.75" customHeight="1">
      <c r="A30" s="321" t="s">
        <v>154</v>
      </c>
      <c r="B30" s="322" t="s">
        <v>173</v>
      </c>
      <c r="C30" s="322">
        <v>1</v>
      </c>
      <c r="D30" s="322">
        <v>1</v>
      </c>
      <c r="E30" s="323">
        <v>2</v>
      </c>
      <c r="G30" s="324"/>
    </row>
    <row r="31" spans="1:7" s="320" customFormat="1" ht="15.75" customHeight="1">
      <c r="A31" s="325" t="s">
        <v>150</v>
      </c>
      <c r="B31" s="326">
        <v>1</v>
      </c>
      <c r="C31" s="326">
        <v>1</v>
      </c>
      <c r="D31" s="326">
        <v>1</v>
      </c>
      <c r="E31" s="327">
        <v>3</v>
      </c>
      <c r="G31" s="324"/>
    </row>
    <row r="32" spans="1:7" s="320" customFormat="1" ht="15.75" customHeight="1" thickBot="1">
      <c r="A32" s="328" t="s">
        <v>174</v>
      </c>
      <c r="B32" s="329">
        <v>1</v>
      </c>
      <c r="C32" s="329">
        <v>1</v>
      </c>
      <c r="D32" s="329" t="s">
        <v>175</v>
      </c>
      <c r="E32" s="330">
        <v>2</v>
      </c>
      <c r="G32" s="324"/>
    </row>
    <row r="34" ht="16.5" thickBot="1">
      <c r="A34" s="331" t="s">
        <v>176</v>
      </c>
    </row>
    <row r="35" spans="1:5" ht="20.25" customHeight="1" thickBot="1">
      <c r="A35" s="867" t="s">
        <v>177</v>
      </c>
      <c r="B35" s="318" t="s">
        <v>170</v>
      </c>
      <c r="C35" s="318" t="s">
        <v>171</v>
      </c>
      <c r="D35" s="318" t="s">
        <v>172</v>
      </c>
      <c r="E35" s="319" t="s">
        <v>54</v>
      </c>
    </row>
    <row r="36" spans="1:5" s="334" customFormat="1" ht="18.75" customHeight="1" thickBot="1">
      <c r="A36" s="868"/>
      <c r="B36" s="332" t="s">
        <v>173</v>
      </c>
      <c r="C36" s="332">
        <v>2</v>
      </c>
      <c r="D36" s="332">
        <v>1</v>
      </c>
      <c r="E36" s="333">
        <v>3</v>
      </c>
    </row>
  </sheetData>
  <mergeCells count="18">
    <mergeCell ref="E17:E19"/>
    <mergeCell ref="F17:F19"/>
    <mergeCell ref="E13:E16"/>
    <mergeCell ref="F13:F16"/>
    <mergeCell ref="E7:E9"/>
    <mergeCell ref="F7:F9"/>
    <mergeCell ref="E10:E12"/>
    <mergeCell ref="F10:F12"/>
    <mergeCell ref="E3:E4"/>
    <mergeCell ref="F3:F4"/>
    <mergeCell ref="G3:H3"/>
    <mergeCell ref="A35:A36"/>
    <mergeCell ref="A3:A4"/>
    <mergeCell ref="B3:B4"/>
    <mergeCell ref="C3:C4"/>
    <mergeCell ref="D3:D4"/>
    <mergeCell ref="E5:E6"/>
    <mergeCell ref="F5:F6"/>
  </mergeCells>
  <printOptions horizontalCentered="1"/>
  <pageMargins left="0.2362204724409449" right="0.1968503937007874" top="0.42" bottom="0.28" header="0.2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USZS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USZS V JIHLAVE</dc:creator>
  <cp:keywords/>
  <dc:description/>
  <cp:lastModifiedBy>hosek</cp:lastModifiedBy>
  <cp:lastPrinted>2005-12-05T16:32:52Z</cp:lastPrinted>
  <dcterms:created xsi:type="dcterms:W3CDTF">2003-11-10T07:40:35Z</dcterms:created>
  <dcterms:modified xsi:type="dcterms:W3CDTF">2005-12-05T17:05:22Z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