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  <externalReference r:id="rId13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0">#REF!</definedName>
    <definedName name="_1971">#REF!</definedName>
    <definedName name="_1972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'!$A$1:$F$26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<sst xmlns="http://schemas.openxmlformats.org/spreadsheetml/2006/main" count="320" uniqueCount="150">
  <si>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</si>
  <si>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</si>
  <si>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</si>
  <si>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</si>
  <si>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</si>
  <si>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</si>
  <si>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</si>
  <si>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</si>
  <si>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</si>
  <si>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</si>
  <si>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</si>
  <si>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</si>
  <si>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</si>
  <si>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</si>
  <si>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</si>
  <si>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</si>
  <si>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</si>
  <si>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</si>
  <si>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</si>
  <si>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</si>
  <si>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</si>
  <si>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</si>
  <si>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</si>
  <si>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</si>
  <si>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</si>
  <si>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</si>
  <si>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</si>
  <si>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</si>
  <si>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</si>
  <si>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</si>
  <si>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</si>
  <si>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</si>
  <si>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</si>
  <si>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</si>
  <si>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</si>
  <si>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</si>
  <si>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</si>
  <si>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</si>
  <si>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</si>
  <si>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</si>
  <si>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</si>
  <si>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</si>
  <si>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</si>
  <si>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</si>
  <si>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</si>
  <si>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</si>
  <si>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</si>
  <si>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</si>
  <si>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</si>
  <si>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</si>
  <si>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</si>
  <si>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</si>
  <si>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</si>
  <si>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</si>
  <si>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</si>
  <si>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</si>
  <si>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</si>
  <si>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</si>
  <si>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</si>
  <si>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</si>
  <si>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</si>
  <si>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</si>
  <si>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</si>
  <si>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</si>
  <si>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</si>
  <si>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</si>
  <si>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</si>
  <si>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</si>
  <si>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</si>
  <si>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</si>
  <si>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</si>
  <si>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</si>
  <si>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</si>
  <si>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</si>
  <si>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</si>
  <si>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</si>
  <si>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</si>
  <si>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</si>
  <si>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</si>
  <si>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</si>
  <si>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</si>
  <si>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</si>
  <si>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</si>
  <si>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</si>
  <si>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</si>
  <si>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</si>
  <si>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</si>
  <si>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</si>
  <si>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</si>
  <si>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</si>
  <si>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</si>
  <si>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</si>
  <si>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</si>
  <si>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</si>
  <si>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</si>
  <si>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</si>
  <si>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</si>
  <si>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</si>
  <si>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</si>
  <si>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</si>
  <si>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</si>
  <si>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</si>
  <si>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</si>
  <si>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</si>
  <si>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</si>
  <si>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</si>
  <si>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</si>
  <si>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</si>
  <si>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</si>
  <si>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</si>
  <si>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</si>
  <si>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</si>
  <si>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</si>
  <si>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</si>
  <si>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</si>
  <si>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</si>
  <si>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</si>
  <si>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</si>
  <si>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</si>
  <si>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Počet stran: 8</t>
  </si>
  <si>
    <t>Zapojení části disponibilního zůstatku kraje za rok 2016 do rozpočtu 2017</t>
  </si>
  <si>
    <t>Zůstatek účtu k 31. 12. 2016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</si>
  <si>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</si>
  <si>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</si>
  <si>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</si>
  <si>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</si>
  <si>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</si>
  <si>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</si>
  <si>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srážkou</t>
  </si>
  <si>
    <t>Splátka kontokorentního úvěru</t>
  </si>
  <si>
    <t>4)  FINANCOVÁNÍ KRAJE VYSOČINA ZA OBDOBÍ 1 - 6/2017</t>
  </si>
  <si>
    <t>Převod z FSR - na kapitolu Kultura, na poskytnutí zápůjčky pro Vysočinu Tourism na financování  projektu "Naplňování národních marketingových témat a zavedení turistické karty na Vysočině"</t>
  </si>
  <si>
    <t>Převod z FSR - na kapitolu Školství, mládeže a sportu, na poskytnutí zápůjčky pro Gymnázium Vincence Makovského se sportovními třídami Nové Město na Moravě na  předfinancování projektu "Maturitu zvládneme"</t>
  </si>
  <si>
    <t>Stav na účtu k  30. 6. 2017</t>
  </si>
  <si>
    <t>6) SOCIÁLNÍ FOND ZA OBDOBÍ 1 - 6/2017</t>
  </si>
  <si>
    <t>Převod z disponobilního zůstatku kraje za rok 2016</t>
  </si>
  <si>
    <t>7)  FOND VYSOČINY ZA OBDOBÍ 1 - 6/2017</t>
  </si>
  <si>
    <t>Stav na účtu k 30. 6. 2017</t>
  </si>
  <si>
    <t>8)  FOND STRATEGICKÝCH REZERV ZA OBDOBÍ 1 - 6/2017</t>
  </si>
  <si>
    <t>Převod části disp. zůstatku ZBÚ z roku 2016</t>
  </si>
  <si>
    <t>5) SROVNÁNÍ VÝVOJE DAŇOVÝCH PŘÍJMŮ V LETECH (bez daně placené krajem, tis. Kč) - červen 2017</t>
  </si>
  <si>
    <t>Ve sledovaném období by alikvotní plnění daň. příjmů mělo činit 50 %, tj. 2 150 000 tis. Kč., ve skutečnosti je plnění daňových příjmů o 93 683 tis. Kč vyšší.</t>
  </si>
  <si>
    <t>Skutečné plnění daňových příjmů za sledované období činí  2 243 683 tis. Kč, což je o 233 249 tis. Kč více než za stejné období minulého roku, tj.  111,6 %.</t>
  </si>
  <si>
    <t>1) HOSPODAŘENÍ KRAJE VYSOČINA ZA OBDOBÍ 1 - 6/2017</t>
  </si>
  <si>
    <t>2) HOSPODAŘENÍ KRAJE VYSOČINA ZA OBDOBÍ 1 - 6/2017</t>
  </si>
  <si>
    <t>3) HOSPODAŘENÍ KRAJE VYSOČINA ZA OBDOBÍ 1 - 6/2017</t>
  </si>
  <si>
    <t>Převod z FSR - na kapitolu Zdravotnictví, na poskytnutí zápůjčky pro Nemocnici  Pelhřimov na projekt "Modernizace a obnova zdravotnické přístrojové techniky"</t>
  </si>
  <si>
    <t>Převod z FSR - na kapitolu Zdravotnictví, na poskytnutí zápůjčky pro Nemocnici Jihlava na projekt "Zvýšení kvality návazné péče Nemocnice Jihlava".</t>
  </si>
  <si>
    <t>Převod z FSR - na kapitolu Zdravotnictví, na poskytnutí zápůjčky pro Nemocnici Havlíčkův Brod ke krytí výdajů spojených s pořízením vybavení zrekonstruované budovy č. 13 a na pořízení vybavení rekonstruovaných gynekologických operačních sálů a oddělení perinatologie</t>
  </si>
  <si>
    <t>RK-24-2017-49,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</si>
</sst>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6">
      <alignment/>
      <protection/>
    </xf>
    <xf numFmtId="0" fontId="26" fillId="0" borderId="38" xfId="56" applyFont="1" applyBorder="1" applyAlignment="1" applyProtection="1">
      <alignment vertical="top" wrapText="1" readingOrder="1"/>
      <protection locked="0"/>
    </xf>
    <xf numFmtId="0" fontId="29" fillId="0" borderId="39" xfId="56" applyFont="1" applyBorder="1" applyAlignment="1" applyProtection="1">
      <alignment horizontal="left" vertical="top" wrapText="1" readingOrder="1"/>
      <protection locked="0"/>
    </xf>
    <xf numFmtId="0" fontId="30" fillId="0" borderId="40" xfId="56" applyFont="1" applyBorder="1" applyAlignment="1" applyProtection="1">
      <alignment vertical="top" wrapText="1" readingOrder="1"/>
      <protection locked="0"/>
    </xf>
    <xf numFmtId="0" fontId="27" fillId="38" borderId="41" xfId="56" applyFont="1" applyFill="1" applyBorder="1" applyAlignment="1" applyProtection="1">
      <alignment horizontal="center" vertical="top" wrapText="1" readingOrder="1"/>
      <protection locked="0"/>
    </xf>
    <xf numFmtId="0" fontId="26" fillId="0" borderId="38" xfId="56" applyFont="1" applyBorder="1" applyAlignment="1" applyProtection="1">
      <alignment vertical="top" wrapText="1" readingOrder="1"/>
      <protection locked="0"/>
    </xf>
    <xf numFmtId="0" fontId="27" fillId="0" borderId="42" xfId="56" applyFont="1" applyBorder="1" applyAlignment="1" applyProtection="1">
      <alignment horizontal="center" vertical="top" wrapText="1" readingOrder="1"/>
      <protection locked="0"/>
    </xf>
    <xf numFmtId="165" fontId="27" fillId="0" borderId="41" xfId="56" applyNumberFormat="1" applyFont="1" applyBorder="1" applyAlignment="1" applyProtection="1">
      <alignment horizontal="right" vertical="top" wrapText="1" readingOrder="1"/>
      <protection locked="0"/>
    </xf>
    <xf numFmtId="165" fontId="28" fillId="0" borderId="41" xfId="56" applyNumberFormat="1" applyFont="1" applyBorder="1" applyAlignment="1" applyProtection="1">
      <alignment vertical="top" wrapText="1" readingOrder="1"/>
      <protection locked="0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27" fillId="0" borderId="41" xfId="56" applyNumberFormat="1" applyFont="1" applyBorder="1" applyAlignment="1" applyProtection="1">
      <alignment horizontal="center" vertical="top" wrapText="1" readingOrder="1"/>
      <protection locked="0"/>
    </xf>
    <xf numFmtId="165" fontId="28" fillId="0" borderId="41" xfId="56" applyNumberFormat="1" applyFont="1" applyBorder="1" applyAlignment="1" applyProtection="1">
      <alignment horizontal="center" vertical="top" wrapText="1" readingOrder="1"/>
      <protection locked="0"/>
    </xf>
    <xf numFmtId="0" fontId="28" fillId="0" borderId="43" xfId="56" applyFont="1" applyBorder="1" applyAlignment="1" applyProtection="1">
      <alignment vertical="top" wrapText="1" readingOrder="1"/>
      <protection locked="0"/>
    </xf>
    <xf numFmtId="4" fontId="0" fillId="36" borderId="22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41" xfId="56" applyFont="1" applyBorder="1" applyAlignment="1" applyProtection="1">
      <alignment vertical="top" wrapText="1" readingOrder="1"/>
      <protection locked="0"/>
    </xf>
    <xf numFmtId="0" fontId="20" fillId="0" borderId="42" xfId="56" applyBorder="1" applyAlignment="1" applyProtection="1">
      <alignment vertical="top" wrapText="1"/>
      <protection locked="0"/>
    </xf>
    <xf numFmtId="0" fontId="31" fillId="0" borderId="0" xfId="56" applyFont="1" applyAlignment="1" applyProtection="1">
      <alignment vertical="top" wrapText="1" readingOrder="1"/>
      <protection locked="0"/>
    </xf>
    <xf numFmtId="0" fontId="20" fillId="0" borderId="0" xfId="56">
      <alignment/>
      <protection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7" fillId="0" borderId="0" xfId="0" applyFont="1" applyAlignment="1" applyProtection="1">
      <alignment vertical="top" wrapText="1" readingOrder="1"/>
      <protection locked="0"/>
    </xf>
    <xf numFmtId="0" fontId="22" fillId="0" borderId="0" xfId="0" applyFont="1" applyFill="1" applyAlignment="1">
      <alignment horizontal="left"/>
    </xf>
    <xf numFmtId="0" fontId="3" fillId="33" borderId="31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7" xfId="0" applyFill="1" applyBorder="1" applyAlignment="1">
      <alignment wrapText="1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7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2 2" xfId="51"/>
    <cellStyle name="Normální 3 3" xfId="52"/>
    <cellStyle name="Normální 4" xfId="53"/>
    <cellStyle name="Normální 5" xfId="54"/>
    <cellStyle name="Normální 6" xfId="55"/>
    <cellStyle name="Normální 7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kova\AppData\Local\Microsoft\Windows\INetCache\IE\8YTZ3S69\da&#328;ov&#233;%20p&#345;&#237;jmy%202017_04_02%20pro%20&#269;e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57" t="s">
        <v>149</v>
      </c>
      <c r="E1" s="240"/>
    </row>
    <row r="2" spans="4:5" ht="15">
      <c r="D2" s="257" t="s">
        <v>119</v>
      </c>
      <c r="E2" s="257"/>
    </row>
    <row r="3" spans="4:5" ht="12.75" customHeight="1">
      <c r="D3" s="34"/>
      <c r="E3" s="34"/>
    </row>
    <row r="4" spans="1:5" s="135" customFormat="1" ht="21.75" customHeight="1">
      <c r="A4" s="258" t="s">
        <v>143</v>
      </c>
      <c r="B4" s="259"/>
      <c r="C4" s="259"/>
      <c r="D4" s="259"/>
      <c r="E4" s="259"/>
    </row>
    <row r="5" spans="1:5" ht="16.5">
      <c r="A5" s="260" t="s">
        <v>93</v>
      </c>
      <c r="B5" s="261"/>
      <c r="C5" s="261"/>
      <c r="D5" s="261"/>
      <c r="E5" s="261"/>
    </row>
    <row r="6" ht="13.5" thickBot="1">
      <c r="E6" s="51" t="s">
        <v>20</v>
      </c>
    </row>
    <row r="7" spans="1:16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N7" s="47"/>
      <c r="P7" s="47"/>
    </row>
    <row r="8" spans="1:16" ht="15.75" customHeight="1">
      <c r="A8" s="175" t="s">
        <v>35</v>
      </c>
      <c r="B8" s="237">
        <v>4331227</v>
      </c>
      <c r="C8" s="173">
        <v>4331227</v>
      </c>
      <c r="D8" s="178">
        <v>2271672</v>
      </c>
      <c r="E8" s="179">
        <f>D8/C8*100</f>
        <v>52.44869409984746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262042</v>
      </c>
      <c r="C9" s="169">
        <v>270052</v>
      </c>
      <c r="D9" s="180">
        <v>135615</v>
      </c>
      <c r="E9" s="181">
        <f>D9/C9*100</f>
        <v>50.2181061425207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22000</v>
      </c>
      <c r="D10" s="180">
        <v>33169</v>
      </c>
      <c r="E10" s="181">
        <f>D10/C10*100</f>
        <v>150.7681818181818</v>
      </c>
      <c r="G10" s="72"/>
      <c r="H10" s="72"/>
      <c r="L10" s="47"/>
      <c r="N10" s="47"/>
      <c r="P10" s="47"/>
    </row>
    <row r="11" spans="1:12" s="11" customFormat="1" ht="15" customHeight="1" thickBot="1">
      <c r="A11" s="177" t="s">
        <v>38</v>
      </c>
      <c r="B11" s="238">
        <v>4313294</v>
      </c>
      <c r="C11" s="174">
        <v>5486623</v>
      </c>
      <c r="D11" s="174">
        <v>3881736</v>
      </c>
      <c r="E11" s="181">
        <f>D11/C11*100</f>
        <v>70.74909283907424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8928563</v>
      </c>
      <c r="C12" s="109">
        <f>SUM(C8:C11)</f>
        <v>10109902</v>
      </c>
      <c r="D12" s="109">
        <f>SUM(D8:D11)</f>
        <v>6322192</v>
      </c>
      <c r="E12" s="114">
        <f>D12/C12*100</f>
        <v>62.53465167120314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Financování!B23</f>
        <v>780244</v>
      </c>
      <c r="C14" s="108">
        <f>Financování!C23</f>
        <v>1850304</v>
      </c>
      <c r="D14" s="108">
        <f>Financování!D23</f>
        <v>554477</v>
      </c>
      <c r="E14" s="115">
        <f>D14/C14*100</f>
        <v>29.96680545467123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9708807</v>
      </c>
      <c r="C16" s="59">
        <f>SUM(C14+C12)</f>
        <v>11960206</v>
      </c>
      <c r="D16" s="150">
        <f>SUM(D14+D12)</f>
        <v>6876669</v>
      </c>
      <c r="E16" s="60">
        <f>D16/C16*100</f>
        <v>57.496242121582185</v>
      </c>
      <c r="G16" s="32"/>
      <c r="H16" s="32"/>
      <c r="J16" t="s">
        <v>92</v>
      </c>
      <c r="L16" s="47"/>
    </row>
    <row r="17" spans="2:16" ht="13.5" thickBot="1">
      <c r="B17" s="47"/>
      <c r="D17" s="47"/>
      <c r="G17" s="72"/>
      <c r="H17" s="72"/>
      <c r="L17" s="47"/>
      <c r="N17" s="47"/>
      <c r="P17" s="47"/>
    </row>
    <row r="18" spans="1:16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  <c r="P18" s="47"/>
    </row>
    <row r="19" spans="1:16" ht="15" customHeight="1">
      <c r="A19" s="182" t="s">
        <v>84</v>
      </c>
      <c r="B19" s="237">
        <v>74540</v>
      </c>
      <c r="C19" s="183">
        <v>76521</v>
      </c>
      <c r="D19" s="173">
        <v>7416</v>
      </c>
      <c r="E19" s="179">
        <f aca="true" t="shared" si="0" ref="E19:E34">D19/C19*100</f>
        <v>9.691457247030227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5081954</v>
      </c>
      <c r="D20" s="169">
        <v>2559925</v>
      </c>
      <c r="E20" s="181">
        <f t="shared" si="0"/>
        <v>50.37284871134213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176794</v>
      </c>
      <c r="D21" s="169">
        <v>76448</v>
      </c>
      <c r="E21" s="181">
        <f t="shared" si="0"/>
        <v>43.24128646899782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810058</v>
      </c>
      <c r="D22" s="169">
        <v>187826</v>
      </c>
      <c r="E22" s="181">
        <f t="shared" si="0"/>
        <v>23.186734777015968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12948</v>
      </c>
      <c r="D23" s="169">
        <v>3103</v>
      </c>
      <c r="E23" s="181">
        <f t="shared" si="0"/>
        <v>23.96509113376583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16</v>
      </c>
      <c r="E24" s="181">
        <f t="shared" si="0"/>
        <v>0.4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2005837</v>
      </c>
      <c r="D25" s="169">
        <v>831599</v>
      </c>
      <c r="E25" s="181">
        <f t="shared" si="0"/>
        <v>41.458952048446605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624692</v>
      </c>
      <c r="D26" s="169">
        <v>570808</v>
      </c>
      <c r="E26" s="181">
        <f t="shared" si="0"/>
        <v>91.37430925960314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38008</v>
      </c>
      <c r="D27" s="169">
        <v>14042</v>
      </c>
      <c r="E27" s="181">
        <f t="shared" si="0"/>
        <v>36.94485371500736</v>
      </c>
      <c r="G27" s="72"/>
      <c r="H27" s="72"/>
      <c r="L27" s="47"/>
      <c r="N27" s="164"/>
      <c r="P27" s="47"/>
    </row>
    <row r="28" spans="1:16" ht="12.75" customHeight="1">
      <c r="A28" s="186" t="s">
        <v>75</v>
      </c>
      <c r="B28" s="187">
        <v>55880</v>
      </c>
      <c r="C28" s="169">
        <v>58917</v>
      </c>
      <c r="D28" s="187">
        <v>25441</v>
      </c>
      <c r="E28" s="181">
        <f t="shared" si="0"/>
        <v>43.18108525552897</v>
      </c>
      <c r="G28" s="72"/>
      <c r="H28" s="72"/>
      <c r="L28" s="47"/>
      <c r="N28" s="47"/>
      <c r="P28" s="47"/>
    </row>
    <row r="29" spans="1:16" ht="15" customHeight="1">
      <c r="A29" s="186" t="s">
        <v>76</v>
      </c>
      <c r="B29" s="187">
        <v>287330</v>
      </c>
      <c r="C29" s="169">
        <v>290919</v>
      </c>
      <c r="D29" s="169">
        <v>128565</v>
      </c>
      <c r="E29" s="181">
        <f t="shared" si="0"/>
        <v>44.19271343569859</v>
      </c>
      <c r="G29" s="72"/>
      <c r="H29" s="72"/>
      <c r="K29" s="47"/>
      <c r="L29" s="47"/>
      <c r="N29" s="47"/>
      <c r="P29" s="47"/>
    </row>
    <row r="30" spans="1:16" ht="15" customHeight="1">
      <c r="A30" s="186" t="s">
        <v>77</v>
      </c>
      <c r="B30" s="187">
        <v>98087</v>
      </c>
      <c r="C30" s="169">
        <v>99294</v>
      </c>
      <c r="D30" s="187">
        <v>21102</v>
      </c>
      <c r="E30" s="181">
        <f t="shared" si="0"/>
        <v>21.252039398150945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78</v>
      </c>
      <c r="B31" s="187">
        <v>678850</v>
      </c>
      <c r="C31" s="185">
        <v>782688</v>
      </c>
      <c r="D31" s="169">
        <v>155638</v>
      </c>
      <c r="E31" s="181">
        <f t="shared" si="0"/>
        <v>19.88506275808496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79</v>
      </c>
      <c r="B32" s="187">
        <v>39901</v>
      </c>
      <c r="C32" s="169">
        <v>43741</v>
      </c>
      <c r="D32" s="169">
        <v>15270</v>
      </c>
      <c r="E32" s="181">
        <f t="shared" si="0"/>
        <v>34.910038636519516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103</v>
      </c>
      <c r="B33" s="187">
        <v>13783</v>
      </c>
      <c r="C33" s="169">
        <v>13783</v>
      </c>
      <c r="D33" s="169">
        <v>5214</v>
      </c>
      <c r="E33" s="181">
        <f t="shared" si="0"/>
        <v>37.829209896249</v>
      </c>
      <c r="G33" s="72"/>
      <c r="H33" s="72"/>
      <c r="L33" s="47"/>
      <c r="N33" s="251"/>
      <c r="P33" s="47"/>
    </row>
    <row r="34" spans="1:16" ht="15" customHeight="1">
      <c r="A34" s="186" t="s">
        <v>80</v>
      </c>
      <c r="B34" s="187">
        <v>60995</v>
      </c>
      <c r="C34" s="169">
        <v>66999</v>
      </c>
      <c r="D34" s="187">
        <v>43168</v>
      </c>
      <c r="E34" s="181">
        <f t="shared" si="0"/>
        <v>64.43081240018508</v>
      </c>
      <c r="F34" s="139"/>
      <c r="G34" s="72"/>
      <c r="H34" s="72"/>
      <c r="L34" s="47"/>
      <c r="N34" s="47"/>
      <c r="P34" s="47"/>
    </row>
    <row r="35" spans="1:16" ht="12" customHeight="1">
      <c r="A35" s="186" t="s">
        <v>81</v>
      </c>
      <c r="B35" s="187">
        <v>200000</v>
      </c>
      <c r="C35" s="169">
        <v>107091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39">
        <v>150000</v>
      </c>
      <c r="C36" s="189">
        <v>62980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39">
        <v>45000</v>
      </c>
      <c r="C37" s="189">
        <v>39111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39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86</v>
      </c>
      <c r="B39" s="187">
        <f>'Rozpočet kapitola EP'!B21</f>
        <v>781244</v>
      </c>
      <c r="C39" s="187">
        <f>'Rozpočet kapitola EP'!C21</f>
        <v>1033632</v>
      </c>
      <c r="D39" s="187">
        <f>'Rozpočet kapitola EP'!D21</f>
        <v>272376</v>
      </c>
      <c r="E39" s="181">
        <f>D39/C39*100</f>
        <v>26.351351351351347</v>
      </c>
      <c r="G39" s="72"/>
      <c r="H39" s="72"/>
      <c r="L39" s="164"/>
      <c r="M39" s="161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11327876</v>
      </c>
      <c r="D40" s="111">
        <f>SUM(D19:D39)</f>
        <v>4917957</v>
      </c>
      <c r="E40" s="116">
        <f>D40/C40*100</f>
        <v>43.41464366311919</v>
      </c>
      <c r="G40" s="72"/>
      <c r="H40" s="72"/>
      <c r="L40" s="164"/>
      <c r="M40" s="161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</row>
    <row r="42" spans="1:16" ht="23.25" customHeight="1" thickBot="1">
      <c r="A42" s="107" t="s">
        <v>28</v>
      </c>
      <c r="B42" s="108">
        <f>Financování!B37</f>
        <v>490400</v>
      </c>
      <c r="C42" s="108">
        <f>Financování!C37</f>
        <v>632330</v>
      </c>
      <c r="D42" s="108">
        <f>Financování!D37</f>
        <v>97149</v>
      </c>
      <c r="E42" s="117">
        <f>D42/C42*100</f>
        <v>15.363655053532174</v>
      </c>
      <c r="G42" s="72"/>
      <c r="H42" s="72"/>
      <c r="L42" s="161"/>
      <c r="M42" s="161"/>
      <c r="N42" s="47"/>
      <c r="P42" s="47"/>
    </row>
    <row r="43" spans="1:16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P43" s="47"/>
    </row>
    <row r="44" spans="1:16" ht="23.25" customHeight="1" thickBot="1">
      <c r="A44" s="68" t="s">
        <v>82</v>
      </c>
      <c r="B44" s="69">
        <f>SUM(B42+B40)</f>
        <v>9708807</v>
      </c>
      <c r="C44" s="69">
        <f>SUM(C42+C40)</f>
        <v>11960206</v>
      </c>
      <c r="D44" s="69">
        <f>SUM(D42+D40)</f>
        <v>5015106</v>
      </c>
      <c r="E44" s="70">
        <f>D44/C44*100</f>
        <v>41.931602181433995</v>
      </c>
      <c r="G44" s="72"/>
      <c r="H44" s="72"/>
      <c r="L44" s="47"/>
      <c r="M44" s="162"/>
      <c r="P44" s="47"/>
    </row>
    <row r="45" spans="2:16" ht="18.75" customHeight="1" thickBot="1">
      <c r="B45" s="47"/>
      <c r="D45" s="47"/>
      <c r="G45" s="72"/>
      <c r="H45" s="72"/>
      <c r="L45" s="47"/>
      <c r="N45" s="47"/>
      <c r="P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1861563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6" ht="12.75" customHeight="1">
      <c r="A50" s="75"/>
      <c r="B50" s="76"/>
      <c r="C50" s="10"/>
      <c r="D50" s="76"/>
      <c r="E50" s="5"/>
      <c r="G50" s="32"/>
      <c r="H50" s="32"/>
      <c r="L50" s="47"/>
      <c r="N50" s="47"/>
      <c r="P50" s="47"/>
    </row>
    <row r="51" spans="1:16" ht="12.75" customHeight="1">
      <c r="A51" s="65"/>
      <c r="B51" s="66"/>
      <c r="C51" s="66"/>
      <c r="D51" s="66"/>
      <c r="E51" s="67"/>
      <c r="G51" s="74"/>
      <c r="H51" s="74"/>
      <c r="L51" s="47"/>
      <c r="N51" s="47"/>
      <c r="P51" s="47"/>
    </row>
    <row r="52" spans="1:16" ht="12.75" customHeight="1">
      <c r="A52" s="65"/>
      <c r="B52" s="66"/>
      <c r="C52" s="66"/>
      <c r="D52" s="66"/>
      <c r="E52" s="67"/>
      <c r="G52" s="74"/>
      <c r="H52" s="74"/>
      <c r="L52" s="47"/>
      <c r="N52" s="47"/>
      <c r="P52" s="47"/>
    </row>
    <row r="53" spans="1:16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  <c r="P53" s="47"/>
    </row>
    <row r="54" spans="1:16" ht="12.75" customHeight="1">
      <c r="A54" s="5"/>
      <c r="B54" s="5"/>
      <c r="C54" s="10"/>
      <c r="D54" s="5"/>
      <c r="E54" s="5"/>
      <c r="G54" s="32"/>
      <c r="H54" s="32"/>
      <c r="L54" s="47"/>
      <c r="N54" s="47"/>
      <c r="P54" s="47"/>
    </row>
    <row r="55" spans="1:16" ht="12.75" customHeight="1">
      <c r="A55" s="49"/>
      <c r="B55" s="64"/>
      <c r="C55" s="64"/>
      <c r="D55" s="64"/>
      <c r="E55" s="57"/>
      <c r="G55" s="74"/>
      <c r="H55" s="74"/>
      <c r="L55" s="47"/>
      <c r="N55" s="47"/>
      <c r="P55" s="47"/>
    </row>
    <row r="56" spans="1:16" ht="12.75" customHeight="1">
      <c r="A56" s="49"/>
      <c r="B56" s="64"/>
      <c r="C56" s="64"/>
      <c r="D56" s="64"/>
      <c r="E56" s="57"/>
      <c r="G56" s="74"/>
      <c r="H56" s="74"/>
      <c r="L56" s="47"/>
      <c r="N56" s="47"/>
      <c r="P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2"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4.875" style="0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58" t="s">
        <v>144</v>
      </c>
      <c r="B2" s="259"/>
      <c r="C2" s="259"/>
      <c r="D2" s="259"/>
      <c r="E2" s="259"/>
    </row>
    <row r="3" spans="1:5" ht="16.5">
      <c r="A3" s="262" t="s">
        <v>46</v>
      </c>
      <c r="B3" s="261"/>
      <c r="C3" s="261"/>
      <c r="D3" s="261"/>
      <c r="E3" s="261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L6" s="47"/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1" t="s">
        <v>19</v>
      </c>
      <c r="L7" s="47"/>
      <c r="N7" s="47"/>
    </row>
    <row r="8" spans="1:14" ht="18" customHeight="1">
      <c r="A8" s="176" t="s">
        <v>36</v>
      </c>
      <c r="B8" s="187">
        <v>1000</v>
      </c>
      <c r="C8" s="192">
        <v>1235</v>
      </c>
      <c r="D8" s="193">
        <v>1257</v>
      </c>
      <c r="E8" s="181">
        <f>D8/C8*100</f>
        <v>101.78137651821861</v>
      </c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81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107427</v>
      </c>
      <c r="D10" s="174">
        <v>109122</v>
      </c>
      <c r="E10" s="181">
        <f>D10/C10*100</f>
        <v>101.57781563294144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108662</v>
      </c>
      <c r="D11" s="105">
        <f>SUM(D7:D10)</f>
        <v>110379</v>
      </c>
      <c r="E11" s="106">
        <f>D11/C11*100</f>
        <v>101.58012920800279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Financování!B21</f>
        <v>780244</v>
      </c>
      <c r="C13" s="109">
        <f>Financování!C21</f>
        <v>1066900</v>
      </c>
      <c r="D13" s="109">
        <f>Financování!D21</f>
        <v>449880</v>
      </c>
      <c r="E13" s="106">
        <f>D13/C13*100</f>
        <v>42.16702596307058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1175562</v>
      </c>
      <c r="D15" s="59">
        <f>D11+D13</f>
        <v>560259</v>
      </c>
      <c r="E15" s="60">
        <f>D15/C15*100</f>
        <v>47.65882190815967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s="47" t="s">
        <v>92</v>
      </c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J18" s="47"/>
      <c r="K18" s="47"/>
      <c r="L18" s="47"/>
      <c r="N18" s="47"/>
      <c r="O18" s="47"/>
      <c r="Q18" s="47"/>
    </row>
    <row r="19" spans="1:17" ht="18" customHeight="1">
      <c r="A19" s="194" t="s">
        <v>50</v>
      </c>
      <c r="B19" s="205">
        <v>94836</v>
      </c>
      <c r="C19" s="172">
        <v>164143</v>
      </c>
      <c r="D19" s="195">
        <v>38790</v>
      </c>
      <c r="E19" s="196">
        <f>D19/C19*100</f>
        <v>23.63183321859598</v>
      </c>
      <c r="F19" s="66"/>
      <c r="J19" s="47"/>
      <c r="K19" s="47"/>
      <c r="L19" s="47"/>
      <c r="N19" s="47"/>
      <c r="O19" s="47"/>
      <c r="Q19" s="47"/>
    </row>
    <row r="20" spans="1:17" ht="18" customHeight="1" thickBot="1">
      <c r="A20" s="197" t="s">
        <v>51</v>
      </c>
      <c r="B20" s="206">
        <v>686408</v>
      </c>
      <c r="C20" s="206">
        <v>869489</v>
      </c>
      <c r="D20" s="198">
        <v>233586</v>
      </c>
      <c r="E20" s="199">
        <f>D20/C20*100</f>
        <v>26.864744694872506</v>
      </c>
      <c r="J20" s="47"/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1033632</v>
      </c>
      <c r="D21" s="111">
        <f>SUM(D19:D20)</f>
        <v>272376</v>
      </c>
      <c r="E21" s="116">
        <f>D21/C21*100</f>
        <v>26.351351351351347</v>
      </c>
      <c r="J21" s="47"/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J22" s="47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Financování!C35</f>
        <v>141930</v>
      </c>
      <c r="D23" s="111">
        <f>Financování!D35</f>
        <v>76953</v>
      </c>
      <c r="E23" s="151">
        <f>D23/C23*100</f>
        <v>54.218981187909534</v>
      </c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1175562</v>
      </c>
      <c r="D25" s="69">
        <f>D21+D23</f>
        <v>349329</v>
      </c>
      <c r="E25" s="140">
        <f>D25/C25*100</f>
        <v>29.715914600846233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0</v>
      </c>
      <c r="D27" s="69">
        <f>D15-D25</f>
        <v>210930</v>
      </c>
      <c r="E27" s="86" t="s">
        <v>19</v>
      </c>
      <c r="L27" s="47"/>
      <c r="N27" s="47"/>
    </row>
    <row r="28" spans="12:14" ht="12.75">
      <c r="L28" s="47"/>
      <c r="N28" s="47"/>
    </row>
    <row r="29" spans="1:14" ht="12.75" customHeight="1">
      <c r="A29" t="s">
        <v>98</v>
      </c>
      <c r="N29" s="47"/>
    </row>
    <row r="30" ht="12.75">
      <c r="N30" s="47"/>
    </row>
    <row r="31" spans="14:15" ht="12.75">
      <c r="N31" s="47"/>
      <c r="O31" s="163"/>
    </row>
    <row r="32" ht="12.75">
      <c r="N32" s="47"/>
    </row>
    <row r="33" ht="12.75"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58" t="s">
        <v>145</v>
      </c>
      <c r="B2" s="263"/>
      <c r="C2" s="263"/>
      <c r="D2" s="263"/>
      <c r="E2" s="263"/>
    </row>
    <row r="3" spans="1:5" ht="20.25" customHeight="1">
      <c r="A3" s="264" t="s">
        <v>94</v>
      </c>
      <c r="B3" s="265"/>
      <c r="C3" s="265"/>
      <c r="D3" s="265"/>
      <c r="E3" s="265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1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  <c r="M6" s="47"/>
      <c r="O6" s="47"/>
    </row>
    <row r="7" spans="1:15" ht="15" customHeight="1">
      <c r="A7" s="175" t="s">
        <v>35</v>
      </c>
      <c r="B7" s="237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2271672</v>
      </c>
      <c r="E7" s="179">
        <f>D7/C7*100</f>
        <v>52.44869409984746</v>
      </c>
      <c r="G7" s="32"/>
      <c r="H7" s="32"/>
      <c r="I7" s="32"/>
      <c r="M7" s="250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v>268816</v>
      </c>
      <c r="D8" s="169">
        <v>134359</v>
      </c>
      <c r="E8" s="181">
        <f>D8/C8*100</f>
        <v>49.98177191833819</v>
      </c>
      <c r="G8" s="72"/>
      <c r="H8" s="72"/>
      <c r="I8" s="72"/>
      <c r="M8" s="47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33169</v>
      </c>
      <c r="E9" s="181">
        <f>D9/C9*100</f>
        <v>150.7681818181818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810512</v>
      </c>
      <c r="D10" s="173">
        <v>718264</v>
      </c>
      <c r="E10" s="181">
        <f>D10/C10*100</f>
        <v>88.61855222377953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4694955</v>
      </c>
      <c r="C11" s="105">
        <f>SUM(C7:C10)</f>
        <v>5432555</v>
      </c>
      <c r="D11" s="119">
        <f>SUM(D7:D10)</f>
        <v>3157464</v>
      </c>
      <c r="E11" s="106">
        <f>D11/C11*100</f>
        <v>58.12116030118425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15" ht="20.25" customHeight="1" thickBot="1">
      <c r="A13" s="107" t="s">
        <v>30</v>
      </c>
      <c r="B13" s="108">
        <f>Financování!B15</f>
        <v>0</v>
      </c>
      <c r="C13" s="108">
        <f>Financování!C15</f>
        <v>783404</v>
      </c>
      <c r="D13" s="108">
        <f>Financování!D15</f>
        <v>104597</v>
      </c>
      <c r="E13" s="117">
        <f>D13/C13*100</f>
        <v>13.35160402550919</v>
      </c>
      <c r="G13" s="72"/>
      <c r="H13" s="72"/>
      <c r="I13" s="72"/>
      <c r="M13" s="47"/>
      <c r="O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4694955</v>
      </c>
      <c r="C15" s="59">
        <f>SUM(C13+C11)</f>
        <v>6215959</v>
      </c>
      <c r="D15" s="59">
        <f>SUM(D13+D11)</f>
        <v>3262061</v>
      </c>
      <c r="E15" s="60">
        <f>D15/C15*100</f>
        <v>52.47880495994263</v>
      </c>
      <c r="G15" s="72"/>
      <c r="H15" s="72"/>
      <c r="I15" s="72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37">
        <f>'Rozpočet včetně kapitoly EP'!B19</f>
        <v>74540</v>
      </c>
      <c r="C18" s="173">
        <f>'Rozpočet včetně kapitoly EP'!C19</f>
        <v>76521</v>
      </c>
      <c r="D18" s="173">
        <f>'Rozpočet včetně kapitoly EP'!D19</f>
        <v>7416</v>
      </c>
      <c r="E18" s="179">
        <f aca="true" t="shared" si="0" ref="E18:E33">D18/C18*100</f>
        <v>9.691457247030227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37">
        <v>381014</v>
      </c>
      <c r="C19" s="173">
        <v>513269</v>
      </c>
      <c r="D19" s="173">
        <v>303023</v>
      </c>
      <c r="E19" s="181">
        <f t="shared" si="0"/>
        <v>59.03785344526944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37">
        <f>'Rozpočet včetně kapitoly EP'!B21</f>
        <v>171713</v>
      </c>
      <c r="C20" s="173">
        <f>'Rozpočet včetně kapitoly EP'!C21</f>
        <v>176794</v>
      </c>
      <c r="D20" s="173">
        <f>'Rozpočet včetně kapitoly EP'!D21</f>
        <v>76448</v>
      </c>
      <c r="E20" s="181">
        <f t="shared" si="0"/>
        <v>43.24128646899782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37">
        <f>'Rozpočet včetně kapitoly EP'!B22</f>
        <v>350285</v>
      </c>
      <c r="C21" s="173">
        <f>'Rozpočet včetně kapitoly EP'!C22</f>
        <v>810058</v>
      </c>
      <c r="D21" s="173">
        <f>'Rozpočet včetně kapitoly EP'!D22</f>
        <v>187826</v>
      </c>
      <c r="E21" s="181">
        <f t="shared" si="0"/>
        <v>23.186734777015968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37">
        <f>'Rozpočet včetně kapitoly EP'!B23</f>
        <v>12694</v>
      </c>
      <c r="C22" s="173">
        <f>'Rozpočet včetně kapitoly EP'!C23</f>
        <v>12948</v>
      </c>
      <c r="D22" s="173">
        <f>'Rozpočet včetně kapitoly EP'!D23</f>
        <v>3103</v>
      </c>
      <c r="E22" s="181">
        <f t="shared" si="0"/>
        <v>23.96509113376583</v>
      </c>
      <c r="G22" s="72"/>
      <c r="H22" s="72"/>
      <c r="I22" s="72"/>
      <c r="M22" s="47"/>
      <c r="N22" s="47"/>
      <c r="O22" s="47"/>
    </row>
    <row r="23" spans="1:15" ht="15" customHeight="1">
      <c r="A23" s="186" t="s">
        <v>72</v>
      </c>
      <c r="B23" s="237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16</v>
      </c>
      <c r="E23" s="181">
        <f t="shared" si="0"/>
        <v>0.4</v>
      </c>
      <c r="G23" s="72"/>
      <c r="H23" s="72"/>
      <c r="I23" s="72"/>
      <c r="L23" s="47"/>
      <c r="M23" s="47"/>
      <c r="N23" s="47"/>
      <c r="O23" s="47"/>
    </row>
    <row r="24" spans="1:15" ht="15" customHeight="1">
      <c r="A24" s="186" t="s">
        <v>73</v>
      </c>
      <c r="B24" s="237">
        <f>'Rozpočet včetně kapitoly EP'!B25</f>
        <v>1620337</v>
      </c>
      <c r="C24" s="173">
        <f>'Rozpočet včetně kapitoly EP'!C25</f>
        <v>2005837</v>
      </c>
      <c r="D24" s="173">
        <f>'Rozpočet včetně kapitoly EP'!D25</f>
        <v>831599</v>
      </c>
      <c r="E24" s="181">
        <f t="shared" si="0"/>
        <v>41.458952048446605</v>
      </c>
      <c r="G24" s="72"/>
      <c r="H24" s="72"/>
      <c r="I24" s="72"/>
      <c r="L24" s="47"/>
      <c r="M24" s="47"/>
      <c r="N24" s="47"/>
      <c r="O24" s="47"/>
    </row>
    <row r="25" spans="1:15" ht="15" customHeight="1">
      <c r="A25" s="186" t="s">
        <v>74</v>
      </c>
      <c r="B25" s="237">
        <f>'Rozpočet včetně kapitoly EP'!B26</f>
        <v>140466</v>
      </c>
      <c r="C25" s="173">
        <f>'Rozpočet včetně kapitoly EP'!C26</f>
        <v>624692</v>
      </c>
      <c r="D25" s="173">
        <f>'Rozpočet včetně kapitoly EP'!D26</f>
        <v>570808</v>
      </c>
      <c r="E25" s="181">
        <f t="shared" si="0"/>
        <v>91.37430925960314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37">
        <f>'Rozpočet včetně kapitoly EP'!B27</f>
        <v>14680</v>
      </c>
      <c r="C26" s="173">
        <f>'Rozpočet včetně kapitoly EP'!C27</f>
        <v>38008</v>
      </c>
      <c r="D26" s="173">
        <f>'Rozpočet včetně kapitoly EP'!D27</f>
        <v>14042</v>
      </c>
      <c r="E26" s="181">
        <f t="shared" si="0"/>
        <v>36.94485371500736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37">
        <f>'Rozpočet včetně kapitoly EP'!B28</f>
        <v>55880</v>
      </c>
      <c r="C27" s="173">
        <f>'Rozpočet včetně kapitoly EP'!C28</f>
        <v>58917</v>
      </c>
      <c r="D27" s="173">
        <f>'Rozpočet včetně kapitoly EP'!D28</f>
        <v>25441</v>
      </c>
      <c r="E27" s="181">
        <f t="shared" si="0"/>
        <v>43.18108525552897</v>
      </c>
      <c r="G27" s="72"/>
      <c r="H27" s="72"/>
      <c r="I27" s="72"/>
      <c r="M27" s="47"/>
      <c r="O27" s="47"/>
    </row>
    <row r="28" spans="1:15" ht="12.75" customHeight="1">
      <c r="A28" s="186" t="s">
        <v>76</v>
      </c>
      <c r="B28" s="237">
        <f>'Rozpočet včetně kapitoly EP'!B29</f>
        <v>287330</v>
      </c>
      <c r="C28" s="173">
        <f>'Rozpočet včetně kapitoly EP'!C29</f>
        <v>290919</v>
      </c>
      <c r="D28" s="173">
        <f>'Rozpočet včetně kapitoly EP'!D29</f>
        <v>128565</v>
      </c>
      <c r="E28" s="181">
        <f t="shared" si="0"/>
        <v>44.19271343569859</v>
      </c>
      <c r="G28" s="72"/>
      <c r="H28" s="72"/>
      <c r="I28" s="72"/>
      <c r="M28" s="47"/>
      <c r="O28" s="47"/>
    </row>
    <row r="29" spans="1:15" ht="15" customHeight="1">
      <c r="A29" s="186" t="s">
        <v>77</v>
      </c>
      <c r="B29" s="237">
        <f>'Rozpočet včetně kapitoly EP'!B30</f>
        <v>98087</v>
      </c>
      <c r="C29" s="173">
        <f>'Rozpočet včetně kapitoly EP'!C30</f>
        <v>99294</v>
      </c>
      <c r="D29" s="173">
        <f>'Rozpočet včetně kapitoly EP'!D30</f>
        <v>21102</v>
      </c>
      <c r="E29" s="181">
        <f t="shared" si="0"/>
        <v>21.252039398150945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37">
        <f>'Rozpočet včetně kapitoly EP'!B31</f>
        <v>678850</v>
      </c>
      <c r="C30" s="173">
        <f>'Rozpočet včetně kapitoly EP'!C31</f>
        <v>782688</v>
      </c>
      <c r="D30" s="173">
        <f>'Rozpočet včetně kapitoly EP'!D31</f>
        <v>155638</v>
      </c>
      <c r="E30" s="181">
        <f t="shared" si="0"/>
        <v>19.88506275808496</v>
      </c>
      <c r="G30" s="72"/>
      <c r="H30" s="72"/>
      <c r="I30" s="72"/>
      <c r="M30" s="47"/>
      <c r="N30" s="47"/>
      <c r="O30" s="47"/>
    </row>
    <row r="31" spans="1:15" ht="15" customHeight="1">
      <c r="A31" s="186" t="s">
        <v>79</v>
      </c>
      <c r="B31" s="237">
        <f>'Rozpočet včetně kapitoly EP'!B32</f>
        <v>39901</v>
      </c>
      <c r="C31" s="173">
        <f>'Rozpočet včetně kapitoly EP'!C32</f>
        <v>43741</v>
      </c>
      <c r="D31" s="173">
        <f>'Rozpočet včetně kapitoly EP'!D32</f>
        <v>15270</v>
      </c>
      <c r="E31" s="181">
        <f t="shared" si="0"/>
        <v>34.910038636519516</v>
      </c>
      <c r="G31" s="72"/>
      <c r="H31" s="72"/>
      <c r="I31" s="72"/>
      <c r="M31" s="47"/>
      <c r="N31" s="47"/>
      <c r="O31" s="47"/>
    </row>
    <row r="32" spans="1:15" ht="15" customHeight="1">
      <c r="A32" s="186" t="s">
        <v>103</v>
      </c>
      <c r="B32" s="237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5214</v>
      </c>
      <c r="E32" s="181">
        <f t="shared" si="0"/>
        <v>37.829209896249</v>
      </c>
      <c r="G32" s="72"/>
      <c r="H32" s="72"/>
      <c r="I32" s="72"/>
      <c r="M32" s="47"/>
      <c r="N32" s="47"/>
      <c r="O32" s="47"/>
    </row>
    <row r="33" spans="1:15" ht="15" customHeight="1">
      <c r="A33" s="186" t="s">
        <v>80</v>
      </c>
      <c r="B33" s="237">
        <f>'Rozpočet včetně kapitoly EP'!B34</f>
        <v>60995</v>
      </c>
      <c r="C33" s="173">
        <f>'Rozpočet včetně kapitoly EP'!C34</f>
        <v>66999</v>
      </c>
      <c r="D33" s="173">
        <f>'Rozpočet včetně kapitoly EP'!D34</f>
        <v>43168</v>
      </c>
      <c r="E33" s="181">
        <f t="shared" si="0"/>
        <v>64.43081240018508</v>
      </c>
      <c r="G33" s="72"/>
      <c r="H33" s="72"/>
      <c r="I33" s="72"/>
      <c r="M33" s="47"/>
      <c r="N33" s="47"/>
      <c r="O33" s="47"/>
    </row>
    <row r="34" spans="1:15" ht="15" customHeight="1">
      <c r="A34" s="186" t="s">
        <v>81</v>
      </c>
      <c r="B34" s="237">
        <v>200000</v>
      </c>
      <c r="C34" s="173">
        <f>'Rozpočet včetně kapitoly EP'!C35</f>
        <v>107091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39">
        <v>150000</v>
      </c>
      <c r="C35" s="239">
        <f>'Rozpočet včetně kapitoly EP'!C36</f>
        <v>62980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39">
        <v>45000</v>
      </c>
      <c r="C36" s="239">
        <f>'Rozpočet včetně kapitoly EP'!C37</f>
        <v>39111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3" ht="12" customHeight="1" thickBot="1">
      <c r="A37" s="188" t="s">
        <v>44</v>
      </c>
      <c r="B37" s="239">
        <v>5000</v>
      </c>
      <c r="C37" s="239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5725559</v>
      </c>
      <c r="D38" s="111">
        <f>SUM(D18:D37)</f>
        <v>2388679</v>
      </c>
      <c r="E38" s="116">
        <f>D38/C38*100</f>
        <v>41.71957707535631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Financování!B37</f>
        <v>490400</v>
      </c>
      <c r="C40" s="108">
        <f>Financování!C30</f>
        <v>490400</v>
      </c>
      <c r="D40" s="108">
        <f>Financování!D30</f>
        <v>20196</v>
      </c>
      <c r="E40" s="117">
        <f>D40/C40*100</f>
        <v>4.118270799347471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6215959</v>
      </c>
      <c r="D42" s="69">
        <f>SUM(D38+D40)</f>
        <v>2408875</v>
      </c>
      <c r="E42" s="70">
        <f>D42/C42*100</f>
        <v>38.75307092598262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853186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66" t="s">
        <v>130</v>
      </c>
      <c r="B1" s="263"/>
      <c r="C1" s="263"/>
      <c r="D1" s="263"/>
      <c r="E1" s="263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116</v>
      </c>
      <c r="B4" s="169">
        <v>0</v>
      </c>
      <c r="C4" s="187">
        <v>2812</v>
      </c>
      <c r="D4" s="169">
        <v>0</v>
      </c>
      <c r="E4" s="169">
        <f aca="true" t="shared" si="0" ref="E4:E15">D4*100/C4</f>
        <v>0</v>
      </c>
    </row>
    <row r="5" spans="1:5" ht="38.25">
      <c r="A5" s="170" t="s">
        <v>117</v>
      </c>
      <c r="B5" s="169">
        <v>0</v>
      </c>
      <c r="C5" s="187">
        <v>6791</v>
      </c>
      <c r="D5" s="169">
        <v>0</v>
      </c>
      <c r="E5" s="169">
        <f t="shared" si="0"/>
        <v>0</v>
      </c>
    </row>
    <row r="6" spans="1:5" ht="52.5" customHeight="1">
      <c r="A6" s="170" t="s">
        <v>146</v>
      </c>
      <c r="B6" s="169">
        <v>0</v>
      </c>
      <c r="C6" s="187">
        <v>91900</v>
      </c>
      <c r="D6" s="169">
        <v>0</v>
      </c>
      <c r="E6" s="169">
        <f t="shared" si="0"/>
        <v>0</v>
      </c>
    </row>
    <row r="7" spans="1:5" ht="76.5">
      <c r="A7" s="170" t="s">
        <v>148</v>
      </c>
      <c r="B7" s="169">
        <v>0</v>
      </c>
      <c r="C7" s="187">
        <v>2500</v>
      </c>
      <c r="D7" s="169">
        <v>0</v>
      </c>
      <c r="E7" s="169">
        <f t="shared" si="0"/>
        <v>0</v>
      </c>
    </row>
    <row r="8" spans="1:5" ht="39" customHeight="1">
      <c r="A8" s="170" t="s">
        <v>122</v>
      </c>
      <c r="B8" s="169">
        <v>0</v>
      </c>
      <c r="C8" s="187">
        <v>90905</v>
      </c>
      <c r="D8" s="169">
        <v>0</v>
      </c>
      <c r="E8" s="169">
        <f t="shared" si="0"/>
        <v>0</v>
      </c>
    </row>
    <row r="9" spans="1:5" ht="42" customHeight="1">
      <c r="A9" s="170" t="s">
        <v>124</v>
      </c>
      <c r="B9" s="169">
        <v>0</v>
      </c>
      <c r="C9" s="187">
        <v>88435</v>
      </c>
      <c r="D9" s="169">
        <v>0</v>
      </c>
      <c r="E9" s="169">
        <f t="shared" si="0"/>
        <v>0</v>
      </c>
    </row>
    <row r="10" spans="1:5" ht="39" customHeight="1">
      <c r="A10" s="170" t="s">
        <v>123</v>
      </c>
      <c r="B10" s="169">
        <v>0</v>
      </c>
      <c r="C10" s="187">
        <v>10000</v>
      </c>
      <c r="D10" s="169">
        <v>0</v>
      </c>
      <c r="E10" s="169">
        <f t="shared" si="0"/>
        <v>0</v>
      </c>
    </row>
    <row r="11" spans="1:5" ht="38.25">
      <c r="A11" s="170" t="s">
        <v>147</v>
      </c>
      <c r="B11" s="169">
        <v>0</v>
      </c>
      <c r="C11" s="187">
        <v>98997</v>
      </c>
      <c r="D11" s="169">
        <v>0</v>
      </c>
      <c r="E11" s="169">
        <f t="shared" si="0"/>
        <v>0</v>
      </c>
    </row>
    <row r="12" spans="1:5" ht="51">
      <c r="A12" s="170" t="s">
        <v>131</v>
      </c>
      <c r="B12" s="169">
        <v>0</v>
      </c>
      <c r="C12" s="187">
        <v>1620</v>
      </c>
      <c r="D12" s="169">
        <v>0</v>
      </c>
      <c r="E12" s="169">
        <f t="shared" si="0"/>
        <v>0</v>
      </c>
    </row>
    <row r="13" spans="1:5" ht="63.75">
      <c r="A13" s="170" t="s">
        <v>132</v>
      </c>
      <c r="B13" s="169">
        <v>0</v>
      </c>
      <c r="C13" s="187">
        <v>2793</v>
      </c>
      <c r="D13" s="169">
        <v>0</v>
      </c>
      <c r="E13" s="169">
        <f t="shared" si="0"/>
        <v>0</v>
      </c>
    </row>
    <row r="14" spans="1:5" ht="25.5" customHeight="1">
      <c r="A14" s="170" t="s">
        <v>120</v>
      </c>
      <c r="B14" s="169">
        <v>0</v>
      </c>
      <c r="C14" s="187">
        <v>386651</v>
      </c>
      <c r="D14" s="187">
        <v>104597</v>
      </c>
      <c r="E14" s="169">
        <f t="shared" si="0"/>
        <v>27.052044350072805</v>
      </c>
    </row>
    <row r="15" spans="1:14" ht="20.25" customHeight="1">
      <c r="A15" s="124" t="s">
        <v>55</v>
      </c>
      <c r="B15" s="120">
        <f>SUM(B4:B14)</f>
        <v>0</v>
      </c>
      <c r="C15" s="120">
        <f>SUM(C4:C14)</f>
        <v>783404</v>
      </c>
      <c r="D15" s="120">
        <f>SUM(D4:D14)</f>
        <v>104597</v>
      </c>
      <c r="E15" s="120">
        <f t="shared" si="0"/>
        <v>13.351604025509188</v>
      </c>
      <c r="N15" s="47"/>
    </row>
    <row r="16" ht="15" customHeight="1">
      <c r="N16" s="47"/>
    </row>
    <row r="17" spans="1:14" ht="25.5">
      <c r="A17" s="123" t="s">
        <v>56</v>
      </c>
      <c r="B17" s="20" t="s">
        <v>54</v>
      </c>
      <c r="C17" s="20" t="s">
        <v>33</v>
      </c>
      <c r="D17" s="20" t="s">
        <v>85</v>
      </c>
      <c r="E17" s="20" t="s">
        <v>34</v>
      </c>
      <c r="N17" s="47"/>
    </row>
    <row r="18" spans="1:14" ht="15.75" customHeight="1">
      <c r="A18" s="170" t="s">
        <v>95</v>
      </c>
      <c r="B18" s="187">
        <v>570805</v>
      </c>
      <c r="C18" s="256">
        <v>736216</v>
      </c>
      <c r="D18" s="256">
        <v>219480</v>
      </c>
      <c r="E18" s="169">
        <f>D18*100/C18</f>
        <v>29.81190302845904</v>
      </c>
      <c r="N18" s="47"/>
    </row>
    <row r="19" spans="1:14" ht="25.5">
      <c r="A19" s="171" t="s">
        <v>125</v>
      </c>
      <c r="B19" s="187">
        <v>9439</v>
      </c>
      <c r="C19" s="256">
        <v>230398</v>
      </c>
      <c r="D19" s="256">
        <v>230398</v>
      </c>
      <c r="E19" s="169">
        <f>D19*100/C19</f>
        <v>100</v>
      </c>
      <c r="N19" s="47"/>
    </row>
    <row r="20" spans="1:14" ht="15.75" customHeight="1">
      <c r="A20" s="171" t="s">
        <v>57</v>
      </c>
      <c r="B20" s="187">
        <v>200000</v>
      </c>
      <c r="C20" s="256">
        <v>100286</v>
      </c>
      <c r="D20" s="256">
        <v>2</v>
      </c>
      <c r="E20" s="169">
        <f>D20*100/C20</f>
        <v>0.001994296312546118</v>
      </c>
      <c r="F20" s="149"/>
      <c r="N20" s="47"/>
    </row>
    <row r="21" spans="1:14" ht="25.5" customHeight="1">
      <c r="A21" s="125" t="s">
        <v>58</v>
      </c>
      <c r="B21" s="120">
        <f>SUM(B18:B20)</f>
        <v>780244</v>
      </c>
      <c r="C21" s="120">
        <f>SUM(C18:C20)</f>
        <v>1066900</v>
      </c>
      <c r="D21" s="120">
        <f>SUM(D18:D20)</f>
        <v>449880</v>
      </c>
      <c r="E21" s="120">
        <f>D21*100/C21</f>
        <v>42.16702596307058</v>
      </c>
      <c r="N21" s="47"/>
    </row>
    <row r="22" spans="2:14" ht="13.5" thickBot="1">
      <c r="B22" s="6"/>
      <c r="C22" s="6"/>
      <c r="D22" s="6"/>
      <c r="E22" s="6"/>
      <c r="N22" s="47"/>
    </row>
    <row r="23" spans="1:14" ht="18.75" customHeight="1" thickBot="1">
      <c r="A23" s="84" t="s">
        <v>59</v>
      </c>
      <c r="B23" s="59">
        <f>B15+B21</f>
        <v>780244</v>
      </c>
      <c r="C23" s="59">
        <f>SUM(C21+C15)</f>
        <v>1850304</v>
      </c>
      <c r="D23" s="59">
        <f>D21+D15</f>
        <v>554477</v>
      </c>
      <c r="E23" s="60">
        <f>D23/C23*100</f>
        <v>29.96680545467123</v>
      </c>
      <c r="N23" s="47"/>
    </row>
    <row r="24" spans="1:14" ht="14.25" customHeight="1">
      <c r="A24" s="56"/>
      <c r="B24" s="126"/>
      <c r="C24" s="126"/>
      <c r="D24" s="126"/>
      <c r="E24" s="127"/>
      <c r="N24" s="47"/>
    </row>
    <row r="25" spans="1:14" ht="15">
      <c r="A25" s="39" t="s">
        <v>28</v>
      </c>
      <c r="E25" s="51" t="s">
        <v>20</v>
      </c>
      <c r="N25" s="47"/>
    </row>
    <row r="26" spans="1:14" ht="12.75" customHeight="1">
      <c r="A26" s="128" t="s">
        <v>60</v>
      </c>
      <c r="B26" s="129" t="s">
        <v>90</v>
      </c>
      <c r="C26" s="129" t="s">
        <v>91</v>
      </c>
      <c r="D26" s="130" t="s">
        <v>85</v>
      </c>
      <c r="E26" s="129" t="s">
        <v>34</v>
      </c>
      <c r="F26" s="134"/>
      <c r="N26" s="47"/>
    </row>
    <row r="27" spans="1:14" ht="9.75" customHeight="1">
      <c r="A27" s="131"/>
      <c r="B27" s="122"/>
      <c r="C27" s="122"/>
      <c r="D27" s="121"/>
      <c r="E27" s="122"/>
      <c r="N27" s="47"/>
    </row>
    <row r="28" spans="1:14" ht="15.75" customHeight="1">
      <c r="A28" s="171" t="s">
        <v>88</v>
      </c>
      <c r="B28" s="187">
        <v>40400</v>
      </c>
      <c r="C28" s="192">
        <v>40400</v>
      </c>
      <c r="D28" s="172">
        <v>20196</v>
      </c>
      <c r="E28" s="192">
        <f>D28*100/C28</f>
        <v>49.99009900990099</v>
      </c>
      <c r="N28" s="47"/>
    </row>
    <row r="29" spans="1:14" ht="25.5">
      <c r="A29" s="171" t="s">
        <v>118</v>
      </c>
      <c r="B29" s="187">
        <v>450000</v>
      </c>
      <c r="C29" s="192">
        <v>450000</v>
      </c>
      <c r="D29" s="172">
        <v>0</v>
      </c>
      <c r="E29" s="192">
        <f>D29*100/C29</f>
        <v>0</v>
      </c>
      <c r="N29" s="47"/>
    </row>
    <row r="30" spans="1:14" ht="20.25" customHeight="1">
      <c r="A30" s="124" t="s">
        <v>61</v>
      </c>
      <c r="B30" s="120">
        <f>SUM(B28:B29)</f>
        <v>490400</v>
      </c>
      <c r="C30" s="120">
        <f>SUM(C28:C29)</f>
        <v>490400</v>
      </c>
      <c r="D30" s="120">
        <f>SUM(D28:D29)</f>
        <v>20196</v>
      </c>
      <c r="E30" s="120">
        <f>D30*100/C30</f>
        <v>4.118270799347472</v>
      </c>
      <c r="N30" s="47"/>
    </row>
    <row r="31" spans="1:14" ht="12.75" customHeight="1">
      <c r="A31" s="132"/>
      <c r="B31" s="133"/>
      <c r="C31" s="133"/>
      <c r="D31" s="133"/>
      <c r="E31" s="133"/>
      <c r="N31" s="47"/>
    </row>
    <row r="32" spans="1:14" ht="25.5">
      <c r="A32" s="123" t="s">
        <v>62</v>
      </c>
      <c r="B32" s="20" t="s">
        <v>54</v>
      </c>
      <c r="C32" s="20" t="s">
        <v>47</v>
      </c>
      <c r="D32" s="20" t="s">
        <v>48</v>
      </c>
      <c r="E32" s="20" t="s">
        <v>34</v>
      </c>
      <c r="N32" s="47"/>
    </row>
    <row r="33" spans="1:14" ht="15.75" customHeight="1">
      <c r="A33" s="171" t="s">
        <v>96</v>
      </c>
      <c r="B33" s="169">
        <v>0</v>
      </c>
      <c r="C33" s="169">
        <v>128435</v>
      </c>
      <c r="D33" s="169">
        <v>63458</v>
      </c>
      <c r="E33" s="169">
        <f>D33*100/C33</f>
        <v>49.408650290029975</v>
      </c>
      <c r="N33" s="47"/>
    </row>
    <row r="34" spans="1:14" ht="12.75">
      <c r="A34" s="171" t="s">
        <v>129</v>
      </c>
      <c r="B34" s="169">
        <v>0</v>
      </c>
      <c r="C34" s="169">
        <v>13495</v>
      </c>
      <c r="D34" s="169">
        <v>13495</v>
      </c>
      <c r="E34" s="169">
        <f>D34*100/C34</f>
        <v>100</v>
      </c>
      <c r="N34" s="47"/>
    </row>
    <row r="35" spans="1:14" ht="26.25" customHeight="1">
      <c r="A35" s="125" t="s">
        <v>63</v>
      </c>
      <c r="B35" s="120">
        <f>SUM(B33:B33)</f>
        <v>0</v>
      </c>
      <c r="C35" s="120">
        <f>SUM(C33:C34)</f>
        <v>141930</v>
      </c>
      <c r="D35" s="120">
        <f>SUM(D33:D34)</f>
        <v>76953</v>
      </c>
      <c r="E35" s="158">
        <f>D35/C35*100</f>
        <v>54.218981187909534</v>
      </c>
      <c r="N35" s="47"/>
    </row>
    <row r="36" spans="2:14" ht="12" customHeight="1" thickBot="1">
      <c r="B36" s="6"/>
      <c r="C36" s="6"/>
      <c r="D36" s="6"/>
      <c r="E36" s="6"/>
      <c r="N36" s="47"/>
    </row>
    <row r="37" spans="1:14" ht="21.75" customHeight="1" thickBot="1">
      <c r="A37" s="84" t="s">
        <v>64</v>
      </c>
      <c r="B37" s="59">
        <f>SUM(B35+B30)</f>
        <v>490400</v>
      </c>
      <c r="C37" s="59">
        <f>SUM(C35+C30)</f>
        <v>632330</v>
      </c>
      <c r="D37" s="59">
        <f>SUM(D35+D30)</f>
        <v>97149</v>
      </c>
      <c r="E37" s="60">
        <f>D37/C37*100</f>
        <v>15.363655053532174</v>
      </c>
      <c r="N37" s="47"/>
    </row>
    <row r="38" ht="12" customHeight="1" thickBot="1">
      <c r="N38" s="47"/>
    </row>
    <row r="39" spans="1:14" ht="22.5" customHeight="1" thickBot="1">
      <c r="A39" s="84" t="s">
        <v>65</v>
      </c>
      <c r="B39" s="59">
        <f>B23-B37</f>
        <v>289844</v>
      </c>
      <c r="C39" s="59">
        <f>C23-C37</f>
        <v>1217974</v>
      </c>
      <c r="D39" s="59">
        <f>D23-D37</f>
        <v>457328</v>
      </c>
      <c r="E39" s="60" t="s">
        <v>19</v>
      </c>
      <c r="N39" s="47"/>
    </row>
    <row r="40" ht="12.75">
      <c r="N40" s="47"/>
    </row>
    <row r="41" ht="12.75">
      <c r="N41" s="47"/>
    </row>
    <row r="42" ht="12.75">
      <c r="N42" s="47"/>
    </row>
    <row r="43" ht="12.75">
      <c r="N43" s="47"/>
    </row>
    <row r="44" ht="12.75">
      <c r="N44" s="47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showGridLines="0" zoomScalePageLayoutView="0" workbookViewId="0" topLeftCell="A1">
      <selection activeCell="B12" sqref="B12:R12"/>
    </sheetView>
  </sheetViews>
  <sheetFormatPr defaultColWidth="9.00390625" defaultRowHeight="12.75"/>
  <cols>
    <col min="1" max="1" width="2.625" style="241" customWidth="1"/>
    <col min="2" max="2" width="20.125" style="241" customWidth="1"/>
    <col min="3" max="3" width="5.25390625" style="241" customWidth="1"/>
    <col min="4" max="15" width="8.00390625" style="241" customWidth="1"/>
    <col min="16" max="16" width="10.75390625" style="241" customWidth="1"/>
    <col min="17" max="18" width="9.375" style="241" customWidth="1"/>
    <col min="19" max="19" width="0" style="241" hidden="1" customWidth="1"/>
    <col min="20" max="20" width="4.00390625" style="241" customWidth="1"/>
    <col min="21" max="16384" width="9.125" style="241" customWidth="1"/>
  </cols>
  <sheetData>
    <row r="1" ht="21" customHeight="1"/>
    <row r="2" spans="2:18" ht="18" customHeight="1">
      <c r="B2" s="269" t="s">
        <v>140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4" spans="2:18" ht="22.5">
      <c r="B4" s="243">
        <v>2017</v>
      </c>
      <c r="C4" s="244"/>
      <c r="D4" s="245" t="s">
        <v>0</v>
      </c>
      <c r="E4" s="245" t="s">
        <v>1</v>
      </c>
      <c r="F4" s="245" t="s">
        <v>2</v>
      </c>
      <c r="G4" s="245" t="s">
        <v>3</v>
      </c>
      <c r="H4" s="245" t="s">
        <v>4</v>
      </c>
      <c r="I4" s="245" t="s">
        <v>5</v>
      </c>
      <c r="J4" s="245" t="s">
        <v>6</v>
      </c>
      <c r="K4" s="245" t="s">
        <v>7</v>
      </c>
      <c r="L4" s="245" t="s">
        <v>8</v>
      </c>
      <c r="M4" s="245" t="s">
        <v>9</v>
      </c>
      <c r="N4" s="245" t="s">
        <v>10</v>
      </c>
      <c r="O4" s="245" t="s">
        <v>11</v>
      </c>
      <c r="P4" s="245" t="s">
        <v>12</v>
      </c>
      <c r="Q4" s="245" t="s">
        <v>15</v>
      </c>
      <c r="R4" s="245" t="s">
        <v>13</v>
      </c>
    </row>
    <row r="5" spans="2:18" ht="22.5">
      <c r="B5" s="242" t="s">
        <v>126</v>
      </c>
      <c r="C5" s="247">
        <v>1111</v>
      </c>
      <c r="D5" s="248">
        <v>92752.75734</v>
      </c>
      <c r="E5" s="248">
        <v>94079.66293</v>
      </c>
      <c r="F5" s="248">
        <v>76068.73711</v>
      </c>
      <c r="G5" s="248">
        <v>67038.27085</v>
      </c>
      <c r="H5" s="248">
        <v>82845.21959000001</v>
      </c>
      <c r="I5" s="248">
        <v>98298.98269</v>
      </c>
      <c r="J5" s="248">
        <v>0</v>
      </c>
      <c r="K5" s="248">
        <v>0</v>
      </c>
      <c r="L5" s="248">
        <v>0</v>
      </c>
      <c r="M5" s="248">
        <v>0</v>
      </c>
      <c r="N5" s="248">
        <v>0</v>
      </c>
      <c r="O5" s="248">
        <v>0</v>
      </c>
      <c r="P5" s="248">
        <v>511083.63051</v>
      </c>
      <c r="Q5" s="248">
        <v>950000</v>
      </c>
      <c r="R5" s="252">
        <v>53.79827689578948</v>
      </c>
    </row>
    <row r="6" spans="2:18" ht="22.5">
      <c r="B6" s="242" t="s">
        <v>127</v>
      </c>
      <c r="C6" s="247">
        <v>1112</v>
      </c>
      <c r="D6" s="248">
        <v>2713.81372</v>
      </c>
      <c r="E6" s="248">
        <v>1214.8616000000002</v>
      </c>
      <c r="F6" s="248">
        <v>3013.6483399999997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0</v>
      </c>
      <c r="P6" s="248">
        <v>6942.32366</v>
      </c>
      <c r="Q6" s="248">
        <v>20000</v>
      </c>
      <c r="R6" s="252">
        <v>34.711618300000005</v>
      </c>
    </row>
    <row r="7" spans="2:18" ht="22.5">
      <c r="B7" s="242" t="s">
        <v>128</v>
      </c>
      <c r="C7" s="247">
        <v>1113</v>
      </c>
      <c r="D7" s="248">
        <v>7976.1345</v>
      </c>
      <c r="E7" s="248">
        <v>10245.78542</v>
      </c>
      <c r="F7" s="248">
        <v>5478.42262</v>
      </c>
      <c r="G7" s="248">
        <v>6341.10837</v>
      </c>
      <c r="H7" s="248">
        <v>7315.89417</v>
      </c>
      <c r="I7" s="248">
        <v>9093.53902</v>
      </c>
      <c r="J7" s="248"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  <c r="P7" s="248">
        <v>46450.88410000001</v>
      </c>
      <c r="Q7" s="248">
        <v>95000</v>
      </c>
      <c r="R7" s="252">
        <v>48.89566747368422</v>
      </c>
    </row>
    <row r="8" spans="2:18" ht="22.5">
      <c r="B8" s="242" t="s">
        <v>112</v>
      </c>
      <c r="C8" s="247">
        <v>1121</v>
      </c>
      <c r="D8" s="248">
        <v>27181.298</v>
      </c>
      <c r="E8" s="248">
        <v>9720.30106</v>
      </c>
      <c r="F8" s="248">
        <v>192752.90093</v>
      </c>
      <c r="G8" s="248">
        <v>60991.85964</v>
      </c>
      <c r="H8" s="248">
        <v>661.38176</v>
      </c>
      <c r="I8" s="248">
        <v>201967.14692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493274.88830999995</v>
      </c>
      <c r="Q8" s="248">
        <v>1035000</v>
      </c>
      <c r="R8" s="252">
        <v>47.65940949855072</v>
      </c>
    </row>
    <row r="9" spans="2:18" ht="12.75">
      <c r="B9" s="246" t="s">
        <v>113</v>
      </c>
      <c r="C9" s="247">
        <v>1211</v>
      </c>
      <c r="D9" s="248">
        <v>219765.51668</v>
      </c>
      <c r="E9" s="248">
        <v>270405.08371</v>
      </c>
      <c r="F9" s="248">
        <v>118145.55948000001</v>
      </c>
      <c r="G9" s="248">
        <v>144706.88163999998</v>
      </c>
      <c r="H9" s="248">
        <v>273060.77287</v>
      </c>
      <c r="I9" s="248">
        <v>159847.77503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1185931.58941</v>
      </c>
      <c r="Q9" s="248">
        <v>2200000</v>
      </c>
      <c r="R9" s="252">
        <v>53.905981336818186</v>
      </c>
    </row>
    <row r="10" spans="2:18" ht="12.75">
      <c r="B10" s="267" t="s">
        <v>14</v>
      </c>
      <c r="C10" s="268"/>
      <c r="D10" s="249">
        <v>350389.52024</v>
      </c>
      <c r="E10" s="249">
        <v>385665.69472</v>
      </c>
      <c r="F10" s="249">
        <v>395459.26848</v>
      </c>
      <c r="G10" s="249">
        <v>279078.1205</v>
      </c>
      <c r="H10" s="249">
        <v>363883.26839000004</v>
      </c>
      <c r="I10" s="249">
        <v>469207.44366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2243683.3159899996</v>
      </c>
      <c r="Q10" s="249">
        <v>4300000</v>
      </c>
      <c r="R10" s="253">
        <v>52.1786817672093</v>
      </c>
    </row>
    <row r="11" spans="2:18" ht="12.75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2" spans="1:18" ht="13.5" customHeight="1">
      <c r="A12"/>
      <c r="B12" s="271" t="s">
        <v>114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8" ht="13.5" customHeight="1">
      <c r="A13"/>
      <c r="B13" s="273" t="s">
        <v>141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18" ht="13.5" customHeight="1">
      <c r="A14"/>
      <c r="B14" s="273" t="s">
        <v>142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6" spans="2:18" ht="33.75">
      <c r="B16" s="243">
        <v>2016</v>
      </c>
      <c r="C16" s="244"/>
      <c r="D16" s="245" t="s">
        <v>0</v>
      </c>
      <c r="E16" s="245" t="s">
        <v>1</v>
      </c>
      <c r="F16" s="245" t="s">
        <v>2</v>
      </c>
      <c r="G16" s="245" t="s">
        <v>3</v>
      </c>
      <c r="H16" s="245" t="s">
        <v>4</v>
      </c>
      <c r="I16" s="245" t="s">
        <v>5</v>
      </c>
      <c r="J16" s="245" t="s">
        <v>6</v>
      </c>
      <c r="K16" s="245" t="s">
        <v>7</v>
      </c>
      <c r="L16" s="245" t="s">
        <v>8</v>
      </c>
      <c r="M16" s="245" t="s">
        <v>9</v>
      </c>
      <c r="N16" s="245" t="s">
        <v>10</v>
      </c>
      <c r="O16" s="245" t="s">
        <v>11</v>
      </c>
      <c r="P16" s="245" t="s">
        <v>99</v>
      </c>
      <c r="Q16" s="245" t="s">
        <v>16</v>
      </c>
      <c r="R16" s="245" t="s">
        <v>13</v>
      </c>
    </row>
    <row r="17" spans="2:18" ht="33.75">
      <c r="B17" s="246" t="s">
        <v>109</v>
      </c>
      <c r="C17" s="247">
        <v>1111</v>
      </c>
      <c r="D17" s="248">
        <v>91214.03659</v>
      </c>
      <c r="E17" s="248">
        <v>79567.63265</v>
      </c>
      <c r="F17" s="248">
        <v>68885.08558</v>
      </c>
      <c r="G17" s="248">
        <v>61284.3558</v>
      </c>
      <c r="H17" s="248">
        <v>68791.86186</v>
      </c>
      <c r="I17" s="248">
        <v>86087.97269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455830.9451700001</v>
      </c>
      <c r="Q17" s="248">
        <v>975780.63494</v>
      </c>
      <c r="R17" s="252">
        <v>46.71448979903447</v>
      </c>
    </row>
    <row r="18" spans="2:18" ht="33.75">
      <c r="B18" s="246" t="s">
        <v>110</v>
      </c>
      <c r="C18" s="247">
        <v>1112</v>
      </c>
      <c r="D18" s="248">
        <v>2546.67691</v>
      </c>
      <c r="E18" s="248">
        <v>979.71263</v>
      </c>
      <c r="F18" s="248">
        <v>1608.90872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5135.29826</v>
      </c>
      <c r="Q18" s="248">
        <v>26745.57543</v>
      </c>
      <c r="R18" s="252">
        <v>19.200552530419046</v>
      </c>
    </row>
    <row r="19" spans="2:18" ht="33.75">
      <c r="B19" s="246" t="s">
        <v>111</v>
      </c>
      <c r="C19" s="247">
        <v>1113</v>
      </c>
      <c r="D19" s="248">
        <v>7615.19012</v>
      </c>
      <c r="E19" s="248">
        <v>11735.91842</v>
      </c>
      <c r="F19" s="248">
        <v>6018.38317</v>
      </c>
      <c r="G19" s="248">
        <v>7366.36707</v>
      </c>
      <c r="H19" s="248">
        <v>6891.75654</v>
      </c>
      <c r="I19" s="248">
        <v>8365.17193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47992.78725000001</v>
      </c>
      <c r="Q19" s="248">
        <v>105258.86939000002</v>
      </c>
      <c r="R19" s="252">
        <v>45.59500546427064</v>
      </c>
    </row>
    <row r="20" spans="2:18" ht="22.5">
      <c r="B20" s="246" t="s">
        <v>112</v>
      </c>
      <c r="C20" s="247">
        <v>1121</v>
      </c>
      <c r="D20" s="248">
        <v>35742.084259999996</v>
      </c>
      <c r="E20" s="248">
        <v>7994.686</v>
      </c>
      <c r="F20" s="248">
        <v>173165.24698</v>
      </c>
      <c r="G20" s="248">
        <v>59012.58665</v>
      </c>
      <c r="H20" s="248">
        <v>2011.17068</v>
      </c>
      <c r="I20" s="248">
        <v>184607.90557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462533.68013999995</v>
      </c>
      <c r="Q20" s="248">
        <v>1087775.44046</v>
      </c>
      <c r="R20" s="252">
        <v>42.5210629819334</v>
      </c>
    </row>
    <row r="21" spans="2:18" ht="12.75">
      <c r="B21" s="246" t="s">
        <v>113</v>
      </c>
      <c r="C21" s="247">
        <v>1211</v>
      </c>
      <c r="D21" s="248">
        <v>166538.18811000002</v>
      </c>
      <c r="E21" s="248">
        <v>258198.26541</v>
      </c>
      <c r="F21" s="248">
        <v>82769.64356</v>
      </c>
      <c r="G21" s="248">
        <v>155853.51956000002</v>
      </c>
      <c r="H21" s="248">
        <v>220057.18634000001</v>
      </c>
      <c r="I21" s="248">
        <v>155524.07389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1038940.87687</v>
      </c>
      <c r="Q21" s="248">
        <v>2235400.03379</v>
      </c>
      <c r="R21" s="252">
        <v>46.47673173326977</v>
      </c>
    </row>
    <row r="22" spans="2:18" ht="12.75">
      <c r="B22" s="267" t="s">
        <v>14</v>
      </c>
      <c r="C22" s="268"/>
      <c r="D22" s="249">
        <v>303656.17599</v>
      </c>
      <c r="E22" s="249">
        <v>358476.21511</v>
      </c>
      <c r="F22" s="249">
        <v>332447.26801</v>
      </c>
      <c r="G22" s="249">
        <v>283516.82908</v>
      </c>
      <c r="H22" s="249">
        <v>297751.97542000003</v>
      </c>
      <c r="I22" s="249">
        <v>434585.12408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2010433.58769</v>
      </c>
      <c r="Q22" s="249">
        <v>4430960.55401</v>
      </c>
      <c r="R22" s="253">
        <v>45.372409959067824</v>
      </c>
    </row>
    <row r="23" spans="2:18" ht="12.75"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</sheetData>
  <sheetProtection/>
  <mergeCells count="6">
    <mergeCell ref="B22:C22"/>
    <mergeCell ref="B2:R2"/>
    <mergeCell ref="B10:C10"/>
    <mergeCell ref="B12:R12"/>
    <mergeCell ref="B13:R13"/>
    <mergeCell ref="B14:R14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10.125" style="0" bestFit="1" customWidth="1"/>
    <col min="15" max="15" width="11.75390625" style="0" bestFit="1" customWidth="1"/>
    <col min="17" max="17" width="12.75390625" style="0" bestFit="1" customWidth="1"/>
  </cols>
  <sheetData>
    <row r="1" spans="1:16" ht="18.75">
      <c r="A1" s="274" t="s">
        <v>134</v>
      </c>
      <c r="B1" s="274"/>
      <c r="C1" s="274"/>
      <c r="D1" s="274"/>
      <c r="E1" s="274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121</v>
      </c>
      <c r="B4" s="1"/>
      <c r="D4" s="45">
        <v>7504005.14</v>
      </c>
      <c r="E4" s="1" t="s">
        <v>89</v>
      </c>
    </row>
    <row r="5" spans="1:5" ht="18" customHeight="1">
      <c r="A5" s="1"/>
      <c r="B5" s="1"/>
      <c r="D5" s="40"/>
      <c r="E5" s="2"/>
    </row>
    <row r="6" spans="1:2" ht="18" customHeight="1">
      <c r="A6" s="1"/>
      <c r="B6" s="1"/>
    </row>
    <row r="7" spans="1:6" ht="15.75">
      <c r="A7" s="1" t="s">
        <v>66</v>
      </c>
      <c r="B7" s="1"/>
      <c r="E7" s="51" t="s">
        <v>83</v>
      </c>
      <c r="F7" s="2"/>
    </row>
    <row r="8" spans="1:5" ht="25.5" customHeight="1">
      <c r="A8" s="231"/>
      <c r="B8" s="222" t="s">
        <v>90</v>
      </c>
      <c r="C8" s="217" t="s">
        <v>91</v>
      </c>
      <c r="D8" s="216" t="s">
        <v>85</v>
      </c>
      <c r="E8" s="217" t="s">
        <v>34</v>
      </c>
    </row>
    <row r="9" spans="1:5" ht="22.5" customHeight="1">
      <c r="A9" s="232" t="s">
        <v>105</v>
      </c>
      <c r="B9" s="185">
        <v>7205000</v>
      </c>
      <c r="C9" s="185">
        <v>7266000</v>
      </c>
      <c r="D9" s="200">
        <v>3633000</v>
      </c>
      <c r="E9" s="212">
        <f>D9/C9*100</f>
        <v>50</v>
      </c>
    </row>
    <row r="10" spans="1:5" ht="22.5" customHeight="1">
      <c r="A10" s="232" t="s">
        <v>106</v>
      </c>
      <c r="B10" s="185">
        <v>407000</v>
      </c>
      <c r="C10" s="185">
        <v>422000</v>
      </c>
      <c r="D10" s="200">
        <v>211000</v>
      </c>
      <c r="E10" s="212">
        <f>D10/C10*100</f>
        <v>50</v>
      </c>
    </row>
    <row r="11" spans="1:5" ht="22.5" customHeight="1">
      <c r="A11" s="232" t="s">
        <v>24</v>
      </c>
      <c r="B11" s="185">
        <v>383000</v>
      </c>
      <c r="C11" s="185">
        <v>383000</v>
      </c>
      <c r="D11" s="200">
        <v>191500</v>
      </c>
      <c r="E11" s="212">
        <f>D11/C11*100</f>
        <v>50</v>
      </c>
    </row>
    <row r="12" spans="1:5" ht="22.5" customHeight="1">
      <c r="A12" s="233" t="s">
        <v>115</v>
      </c>
      <c r="B12" s="201">
        <v>0</v>
      </c>
      <c r="C12" s="201">
        <v>0</v>
      </c>
      <c r="D12" s="255">
        <v>5811</v>
      </c>
      <c r="E12" s="212" t="s">
        <v>19</v>
      </c>
    </row>
    <row r="13" spans="1:5" ht="25.5" customHeight="1">
      <c r="A13" s="227" t="s">
        <v>21</v>
      </c>
      <c r="B13" s="213">
        <f>SUM(B9:B12)</f>
        <v>7995000</v>
      </c>
      <c r="C13" s="213">
        <f>SUM(C9:C12)</f>
        <v>8071000</v>
      </c>
      <c r="D13" s="214">
        <f>SUM(D9:D12)</f>
        <v>4041311</v>
      </c>
      <c r="E13" s="226">
        <f>D13/C13*100</f>
        <v>50.071998513195396</v>
      </c>
    </row>
    <row r="14" spans="1:5" ht="18" customHeight="1">
      <c r="A14" s="3"/>
      <c r="B14" s="8"/>
      <c r="C14" s="8"/>
      <c r="D14" s="8"/>
      <c r="E14" s="21"/>
    </row>
    <row r="15" spans="1:5" ht="18" customHeight="1">
      <c r="A15" s="11"/>
      <c r="B15" s="11"/>
      <c r="C15" s="11"/>
      <c r="D15" s="11"/>
      <c r="E15" s="11"/>
    </row>
    <row r="16" spans="1:17" s="36" customFormat="1" ht="15.75">
      <c r="A16" s="17" t="s">
        <v>26</v>
      </c>
      <c r="B16" s="11"/>
      <c r="C16" s="11"/>
      <c r="D16" s="45">
        <f>SUM(D4+D13)</f>
        <v>11545316.14</v>
      </c>
      <c r="E16" s="17" t="s">
        <v>89</v>
      </c>
      <c r="O16"/>
      <c r="P16"/>
      <c r="Q16"/>
    </row>
    <row r="18" ht="12.75">
      <c r="J18" t="s">
        <v>92</v>
      </c>
    </row>
    <row r="19" spans="1:5" ht="17.25" customHeight="1">
      <c r="A19" s="1" t="s">
        <v>67</v>
      </c>
      <c r="B19" s="1"/>
      <c r="D19" s="11"/>
      <c r="E19" s="51" t="s">
        <v>83</v>
      </c>
    </row>
    <row r="20" spans="1:5" ht="25.5">
      <c r="A20" s="227"/>
      <c r="B20" s="222" t="s">
        <v>90</v>
      </c>
      <c r="C20" s="217" t="s">
        <v>91</v>
      </c>
      <c r="D20" s="228" t="s">
        <v>85</v>
      </c>
      <c r="E20" s="217" t="s">
        <v>34</v>
      </c>
    </row>
    <row r="21" spans="1:6" ht="27" customHeight="1">
      <c r="A21" s="234" t="s">
        <v>17</v>
      </c>
      <c r="B21" s="185">
        <v>1814000</v>
      </c>
      <c r="C21" s="185">
        <v>1814000</v>
      </c>
      <c r="D21" s="200">
        <v>762900</v>
      </c>
      <c r="E21" s="235">
        <f aca="true" t="shared" si="0" ref="E21:E26">D21/C21*100</f>
        <v>42.056229327453146</v>
      </c>
      <c r="F21" s="4"/>
    </row>
    <row r="22" spans="1:6" ht="27" customHeight="1">
      <c r="A22" s="234" t="s">
        <v>18</v>
      </c>
      <c r="B22" s="185">
        <v>2066000</v>
      </c>
      <c r="C22" s="185">
        <v>2066000</v>
      </c>
      <c r="D22" s="200">
        <v>983100</v>
      </c>
      <c r="E22" s="235">
        <f t="shared" si="0"/>
        <v>47.584704743465636</v>
      </c>
      <c r="F22" s="15"/>
    </row>
    <row r="23" spans="1:6" ht="38.25" customHeight="1">
      <c r="A23" s="234" t="s">
        <v>108</v>
      </c>
      <c r="B23" s="185">
        <v>108000</v>
      </c>
      <c r="C23" s="185">
        <v>108000</v>
      </c>
      <c r="D23" s="200">
        <v>60000</v>
      </c>
      <c r="E23" s="235">
        <f t="shared" si="0"/>
        <v>55.55555555555556</v>
      </c>
      <c r="F23" s="15"/>
    </row>
    <row r="24" spans="1:6" ht="27" customHeight="1">
      <c r="A24" s="234" t="s">
        <v>107</v>
      </c>
      <c r="B24" s="185">
        <v>0</v>
      </c>
      <c r="C24" s="185">
        <v>7580005</v>
      </c>
      <c r="D24" s="200">
        <v>1104751.51</v>
      </c>
      <c r="E24" s="235">
        <f t="shared" si="0"/>
        <v>14.574548565601212</v>
      </c>
      <c r="F24" s="15"/>
    </row>
    <row r="25" spans="1:6" ht="28.5" customHeight="1">
      <c r="A25" s="236" t="s">
        <v>97</v>
      </c>
      <c r="B25" s="201">
        <v>4007000</v>
      </c>
      <c r="C25" s="201">
        <v>4007000</v>
      </c>
      <c r="D25" s="200">
        <v>521290</v>
      </c>
      <c r="E25" s="235">
        <f t="shared" si="0"/>
        <v>13.009483404042923</v>
      </c>
      <c r="F25" s="15"/>
    </row>
    <row r="26" spans="1:6" ht="25.5" customHeight="1">
      <c r="A26" s="227" t="s">
        <v>22</v>
      </c>
      <c r="B26" s="213">
        <f>SUM(B21:B25)</f>
        <v>7995000</v>
      </c>
      <c r="C26" s="213">
        <f>SUM(C21:C25)</f>
        <v>15575005</v>
      </c>
      <c r="D26" s="214">
        <f>SUM(D21:D25)</f>
        <v>3432041.51</v>
      </c>
      <c r="E26" s="230">
        <f t="shared" si="0"/>
        <v>22.035572444439023</v>
      </c>
      <c r="F26" s="15"/>
    </row>
    <row r="27" ht="12.75">
      <c r="F27" s="12"/>
    </row>
    <row r="29" spans="4:15" ht="12.75">
      <c r="D29" s="11"/>
      <c r="N29" s="47"/>
      <c r="O29" s="47"/>
    </row>
    <row r="30" spans="1:15" ht="17.25" customHeight="1">
      <c r="A30" s="1" t="s">
        <v>133</v>
      </c>
      <c r="B30" s="1"/>
      <c r="D30" s="45">
        <f>SUM(D16-D26)</f>
        <v>8113274.630000001</v>
      </c>
      <c r="E30" s="1" t="s">
        <v>89</v>
      </c>
      <c r="N30" s="47"/>
      <c r="O30" s="47"/>
    </row>
    <row r="31" spans="4:15" ht="15" customHeight="1">
      <c r="D31" s="11"/>
      <c r="F31" s="42"/>
      <c r="G31" s="42"/>
      <c r="N31" s="47"/>
      <c r="O31" s="47"/>
    </row>
    <row r="32" spans="1:15" ht="18.75">
      <c r="A32" s="25"/>
      <c r="D32" s="40"/>
      <c r="N32" s="47"/>
      <c r="O32" s="47"/>
    </row>
    <row r="33" spans="1:15" ht="18.75">
      <c r="A33" s="25"/>
      <c r="D33" s="40"/>
      <c r="N33" s="47"/>
      <c r="O33" s="47"/>
    </row>
    <row r="34" spans="1:15" ht="18.75">
      <c r="A34" s="27"/>
      <c r="N34" s="47"/>
      <c r="O34" s="47"/>
    </row>
    <row r="35" spans="1:15" ht="18.75">
      <c r="A35" s="27"/>
      <c r="N35" s="47"/>
      <c r="O35" s="47"/>
    </row>
    <row r="36" spans="1:15" ht="12" customHeight="1">
      <c r="A36" s="29"/>
      <c r="N36" s="47"/>
      <c r="O36" s="47"/>
    </row>
    <row r="37" spans="1:15" ht="18.75">
      <c r="A37" s="27"/>
      <c r="N37" s="47"/>
      <c r="O37" s="47"/>
    </row>
    <row r="38" spans="1:15" ht="12" customHeight="1">
      <c r="A38" s="27"/>
      <c r="N38" s="47"/>
      <c r="O38" s="47"/>
    </row>
    <row r="39" spans="1:15" ht="18.75">
      <c r="A39" s="27"/>
      <c r="N39" s="47"/>
      <c r="O39" s="47"/>
    </row>
    <row r="40" spans="1:15" ht="18.75">
      <c r="A40" s="31"/>
      <c r="N40" s="47"/>
      <c r="O40" s="47"/>
    </row>
    <row r="41" spans="1:15" ht="18.75">
      <c r="A41" s="31"/>
      <c r="N41" s="47"/>
      <c r="O41" s="47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7.2539062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74" t="s">
        <v>136</v>
      </c>
      <c r="B1" s="274"/>
      <c r="C1" s="274"/>
      <c r="D1" s="274"/>
      <c r="E1" s="274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121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1"/>
      <c r="B8" s="222" t="s">
        <v>90</v>
      </c>
      <c r="C8" s="217" t="s">
        <v>91</v>
      </c>
      <c r="D8" s="216" t="s">
        <v>85</v>
      </c>
      <c r="E8" s="217" t="s">
        <v>34</v>
      </c>
    </row>
    <row r="9" spans="1:5" ht="25.5" customHeight="1">
      <c r="A9" s="223" t="s">
        <v>135</v>
      </c>
      <c r="B9" s="201">
        <v>0</v>
      </c>
      <c r="C9" s="201">
        <v>0</v>
      </c>
      <c r="D9" s="200">
        <v>54600000</v>
      </c>
      <c r="E9" s="224" t="s">
        <v>19</v>
      </c>
    </row>
    <row r="10" spans="1:5" ht="22.5" customHeight="1">
      <c r="A10" s="223" t="s">
        <v>104</v>
      </c>
      <c r="B10" s="201">
        <v>0</v>
      </c>
      <c r="C10" s="201">
        <v>0</v>
      </c>
      <c r="D10" s="200">
        <v>66.88</v>
      </c>
      <c r="E10" s="224" t="s">
        <v>19</v>
      </c>
    </row>
    <row r="11" spans="1:5" ht="25.5" customHeight="1">
      <c r="A11" s="225" t="s">
        <v>21</v>
      </c>
      <c r="B11" s="219">
        <v>0</v>
      </c>
      <c r="C11" s="219">
        <v>0</v>
      </c>
      <c r="D11" s="214">
        <f>SUM(D9:D10)</f>
        <v>54600066.88</v>
      </c>
      <c r="E11" s="226" t="s">
        <v>19</v>
      </c>
    </row>
    <row r="12" spans="1:5" ht="18" customHeight="1">
      <c r="A12" s="7"/>
      <c r="D12" s="11"/>
      <c r="E12" s="11"/>
    </row>
    <row r="13" spans="1:5" ht="18" customHeight="1">
      <c r="A13" s="7"/>
      <c r="D13" s="11"/>
      <c r="E13" s="11"/>
    </row>
    <row r="14" spans="1:5" ht="15.75" customHeight="1">
      <c r="A14" s="1" t="s">
        <v>26</v>
      </c>
      <c r="B14" s="1"/>
      <c r="D14" s="142">
        <f>D4+D11</f>
        <v>115625142.48</v>
      </c>
      <c r="E14" s="138" t="s">
        <v>89</v>
      </c>
    </row>
    <row r="15" spans="4:12" ht="18" customHeight="1">
      <c r="D15" s="11"/>
      <c r="E15" s="11"/>
      <c r="L15" s="168"/>
    </row>
    <row r="16" ht="18" customHeight="1">
      <c r="J16" t="s">
        <v>92</v>
      </c>
    </row>
    <row r="17" spans="1:5" ht="15.75">
      <c r="A17" s="1" t="s">
        <v>67</v>
      </c>
      <c r="B17" s="1"/>
      <c r="E17" s="51" t="s">
        <v>83</v>
      </c>
    </row>
    <row r="18" spans="1:5" ht="25.5" customHeight="1">
      <c r="A18" s="227"/>
      <c r="B18" s="222" t="s">
        <v>90</v>
      </c>
      <c r="C18" s="217" t="s">
        <v>91</v>
      </c>
      <c r="D18" s="228" t="s">
        <v>85</v>
      </c>
      <c r="E18" s="217" t="s">
        <v>34</v>
      </c>
    </row>
    <row r="19" spans="1:5" ht="22.5" customHeight="1">
      <c r="A19" s="229" t="s">
        <v>23</v>
      </c>
      <c r="B19" s="201">
        <v>0</v>
      </c>
      <c r="C19" s="200">
        <v>115625076</v>
      </c>
      <c r="D19" s="200">
        <v>18237841</v>
      </c>
      <c r="E19" s="212">
        <f>D19/C19*100</f>
        <v>15.773257524172351</v>
      </c>
    </row>
    <row r="20" spans="1:5" ht="25.5" customHeight="1">
      <c r="A20" s="227" t="s">
        <v>22</v>
      </c>
      <c r="B20" s="219">
        <f>SUM(B19:B19)</f>
        <v>0</v>
      </c>
      <c r="C20" s="214">
        <f>SUM(C19)</f>
        <v>115625076</v>
      </c>
      <c r="D20" s="214">
        <f>D19</f>
        <v>18237841</v>
      </c>
      <c r="E20" s="230">
        <f>D20/C20*100</f>
        <v>15.773257524172351</v>
      </c>
    </row>
    <row r="21" ht="12.75">
      <c r="C21" s="6"/>
    </row>
    <row r="22" spans="3:5" ht="12.75">
      <c r="C22" s="6"/>
      <c r="D22" s="5"/>
      <c r="E22" s="5"/>
    </row>
    <row r="23" spans="4:14" ht="12.75">
      <c r="D23" s="19"/>
      <c r="E23" s="11"/>
      <c r="N23" s="47"/>
    </row>
    <row r="24" spans="1:5" ht="15.75">
      <c r="A24" s="46" t="s">
        <v>137</v>
      </c>
      <c r="D24" s="142">
        <f>D14-D20</f>
        <v>97387301.48</v>
      </c>
      <c r="E24" s="167" t="s">
        <v>89</v>
      </c>
    </row>
    <row r="25" spans="4:5" ht="12.75">
      <c r="D25" s="19"/>
      <c r="E25" s="11"/>
    </row>
    <row r="26" spans="4:5" ht="12.75">
      <c r="D26" s="11"/>
      <c r="E26" s="11"/>
    </row>
    <row r="27" spans="4:5" ht="12.75">
      <c r="D27" s="11"/>
      <c r="E27" s="11"/>
    </row>
    <row r="28" spans="4:5" ht="12.75" customHeight="1">
      <c r="D28" s="19"/>
      <c r="E28" s="11"/>
    </row>
    <row r="29" spans="4:5" ht="12.75">
      <c r="D29" s="11"/>
      <c r="E29" s="11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66" t="s">
        <v>138</v>
      </c>
      <c r="B1" s="266"/>
      <c r="C1" s="266"/>
      <c r="D1" s="266"/>
      <c r="E1" s="266"/>
      <c r="F1" s="266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8" ht="16.5" customHeight="1">
      <c r="A4" s="284" t="s">
        <v>121</v>
      </c>
      <c r="B4" s="284"/>
      <c r="E4" s="142">
        <v>1312981194.11</v>
      </c>
      <c r="F4" s="1" t="s">
        <v>89</v>
      </c>
      <c r="H4" s="24"/>
    </row>
    <row r="5" spans="2:8" ht="18" customHeight="1">
      <c r="B5" s="1"/>
      <c r="E5" s="96"/>
      <c r="H5" s="24"/>
    </row>
    <row r="6" spans="2:8" ht="18" customHeight="1">
      <c r="B6" s="1"/>
      <c r="E6" s="24"/>
      <c r="H6" s="24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285"/>
      <c r="B8" s="286"/>
      <c r="C8" s="209" t="s">
        <v>90</v>
      </c>
      <c r="D8" s="209" t="s">
        <v>91</v>
      </c>
      <c r="E8" s="210" t="s">
        <v>85</v>
      </c>
      <c r="F8" s="211" t="s">
        <v>34</v>
      </c>
      <c r="G8" s="207"/>
      <c r="H8" s="11"/>
    </row>
    <row r="9" spans="1:8" ht="51.75" customHeight="1">
      <c r="A9" s="287" t="s">
        <v>100</v>
      </c>
      <c r="B9" s="288"/>
      <c r="C9" s="202">
        <v>0</v>
      </c>
      <c r="D9" s="202">
        <v>0</v>
      </c>
      <c r="E9" s="203">
        <v>63458379.5</v>
      </c>
      <c r="F9" s="212" t="s">
        <v>19</v>
      </c>
      <c r="G9" s="207"/>
      <c r="H9" s="101"/>
    </row>
    <row r="10" spans="1:8" ht="12.75">
      <c r="A10" s="287" t="s">
        <v>139</v>
      </c>
      <c r="B10" s="288"/>
      <c r="C10" s="202">
        <v>0</v>
      </c>
      <c r="D10" s="202">
        <v>0</v>
      </c>
      <c r="E10" s="203">
        <v>65597571.54</v>
      </c>
      <c r="F10" s="212"/>
      <c r="G10" s="207"/>
      <c r="H10" s="101"/>
    </row>
    <row r="11" spans="1:15" ht="18" customHeight="1">
      <c r="A11" s="277" t="s">
        <v>87</v>
      </c>
      <c r="B11" s="278"/>
      <c r="C11" s="202">
        <v>0</v>
      </c>
      <c r="D11" s="202">
        <v>0</v>
      </c>
      <c r="E11" s="204">
        <v>2.85</v>
      </c>
      <c r="F11" s="212" t="s">
        <v>19</v>
      </c>
      <c r="G11" s="207"/>
      <c r="H11" s="95"/>
      <c r="O11" s="47"/>
    </row>
    <row r="12" spans="1:15" ht="15" customHeight="1">
      <c r="A12" s="275" t="s">
        <v>21</v>
      </c>
      <c r="B12" s="276"/>
      <c r="C12" s="213">
        <f>SUM(C9:C11)</f>
        <v>0</v>
      </c>
      <c r="D12" s="213">
        <f>SUM(D9:D11)</f>
        <v>0</v>
      </c>
      <c r="E12" s="214">
        <f>SUM(E9:E11)</f>
        <v>129055953.88999999</v>
      </c>
      <c r="F12" s="215" t="s">
        <v>19</v>
      </c>
      <c r="G12" s="207"/>
      <c r="H12" s="11"/>
      <c r="O12" s="47"/>
    </row>
    <row r="13" spans="1:15" ht="18" customHeight="1">
      <c r="A13" s="97"/>
      <c r="B13" s="41"/>
      <c r="C13" s="8"/>
      <c r="D13" s="8"/>
      <c r="E13" s="8"/>
      <c r="F13" s="98"/>
      <c r="G13" s="22"/>
      <c r="O13" s="47"/>
    </row>
    <row r="14" spans="1:15" ht="17.25" customHeight="1">
      <c r="A14" s="11"/>
      <c r="B14" s="3"/>
      <c r="C14" s="8"/>
      <c r="D14" s="8"/>
      <c r="E14" s="8"/>
      <c r="F14" s="21"/>
      <c r="G14" s="11"/>
      <c r="J14" t="s">
        <v>92</v>
      </c>
      <c r="O14" s="47"/>
    </row>
    <row r="15" spans="1:15" ht="15.75" customHeight="1">
      <c r="A15" s="17" t="s">
        <v>25</v>
      </c>
      <c r="B15" s="17"/>
      <c r="C15" s="8"/>
      <c r="D15" s="8"/>
      <c r="E15" s="142">
        <f>E4+E12</f>
        <v>1442037148</v>
      </c>
      <c r="F15" s="138" t="s">
        <v>89</v>
      </c>
      <c r="G15" s="11"/>
      <c r="I15" s="143"/>
      <c r="O15" s="47"/>
    </row>
    <row r="16" spans="1:15" ht="18" customHeight="1">
      <c r="A16" s="17"/>
      <c r="B16" s="17"/>
      <c r="C16" s="8"/>
      <c r="D16" s="8"/>
      <c r="E16" s="142"/>
      <c r="F16" s="138"/>
      <c r="G16" s="11"/>
      <c r="I16" s="143"/>
      <c r="O16" s="47"/>
    </row>
    <row r="17" spans="1:15" ht="18" customHeight="1">
      <c r="A17" s="11"/>
      <c r="B17" s="11"/>
      <c r="C17" s="11"/>
      <c r="D17" s="11"/>
      <c r="E17" s="95"/>
      <c r="F17" s="14"/>
      <c r="O17" s="47"/>
    </row>
    <row r="18" spans="1:6" ht="15.75">
      <c r="A18" s="1" t="s">
        <v>101</v>
      </c>
      <c r="F18" s="51" t="s">
        <v>83</v>
      </c>
    </row>
    <row r="19" spans="1:15" ht="25.5">
      <c r="A19" s="281"/>
      <c r="B19" s="280"/>
      <c r="C19" s="137" t="s">
        <v>90</v>
      </c>
      <c r="D19" s="137" t="s">
        <v>91</v>
      </c>
      <c r="E19" s="216" t="s">
        <v>85</v>
      </c>
      <c r="F19" s="217" t="s">
        <v>34</v>
      </c>
      <c r="G19" s="279"/>
      <c r="H19" s="280"/>
      <c r="I19" s="137"/>
      <c r="O19" s="47"/>
    </row>
    <row r="20" spans="1:9" ht="24.75" customHeight="1">
      <c r="A20" s="282" t="s">
        <v>102</v>
      </c>
      <c r="B20" s="283"/>
      <c r="C20" s="202">
        <v>0</v>
      </c>
      <c r="D20" s="202">
        <v>0</v>
      </c>
      <c r="E20" s="203">
        <v>219479678.96</v>
      </c>
      <c r="F20" s="218" t="s">
        <v>19</v>
      </c>
      <c r="G20" s="208"/>
      <c r="H20" s="166"/>
      <c r="I20" s="166"/>
    </row>
    <row r="21" spans="1:6" ht="16.5" customHeight="1">
      <c r="A21" s="275" t="s">
        <v>22</v>
      </c>
      <c r="B21" s="276" t="e">
        <f>SUM(#REF!)</f>
        <v>#REF!</v>
      </c>
      <c r="C21" s="219">
        <f>SUM(C20:C20)</f>
        <v>0</v>
      </c>
      <c r="D21" s="219">
        <f>SUM(D20:D20)</f>
        <v>0</v>
      </c>
      <c r="E21" s="220">
        <f>SUM(E20:E20)</f>
        <v>219479678.96</v>
      </c>
      <c r="F21" s="215" t="s">
        <v>19</v>
      </c>
    </row>
    <row r="22" ht="12.75">
      <c r="O22" s="47"/>
    </row>
    <row r="23" ht="12.75">
      <c r="O23" s="47"/>
    </row>
    <row r="24" ht="12.75">
      <c r="O24" s="47"/>
    </row>
    <row r="25" spans="1:15" ht="15" customHeight="1">
      <c r="A25" s="17" t="s">
        <v>137</v>
      </c>
      <c r="B25" s="17"/>
      <c r="C25" s="8"/>
      <c r="D25" s="13"/>
      <c r="E25" s="142">
        <f>E15-E21</f>
        <v>1222557469.04</v>
      </c>
      <c r="F25" s="138" t="s">
        <v>89</v>
      </c>
      <c r="O25" s="47"/>
    </row>
  </sheetData>
  <sheetProtection/>
  <mergeCells count="11">
    <mergeCell ref="A10:B10"/>
    <mergeCell ref="A21:B21"/>
    <mergeCell ref="A11:B11"/>
    <mergeCell ref="G19:H19"/>
    <mergeCell ref="A19:B19"/>
    <mergeCell ref="A20:B20"/>
    <mergeCell ref="A1:F1"/>
    <mergeCell ref="A4:B4"/>
    <mergeCell ref="A8:B8"/>
    <mergeCell ref="A12:B12"/>
    <mergeCell ref="A9:B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2017-07-20T14:01:00Z</cp:lastPrinted>
  <dcterms:created xsi:type="dcterms:W3CDTF">1997-01-24T11:07:25Z</dcterms:created>
  <dcterms:modified xsi:type="dcterms:W3CDTF">2017-07-20T14:01:04Z</dcterms:modified>
  <cp:category/>
  <cp:version/>
  <cp:contentType/>
  <cp:contentStatus/>
</cp:coreProperties>
</file>