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1820" activeTab="0"/>
  </bookViews>
  <sheets>
    <sheet name="RK-16-2015-30, př. 2" sheetId="1" r:id="rId1"/>
  </sheets>
  <externalReferences>
    <externalReference r:id="rId4"/>
  </externalReferences>
  <definedNames>
    <definedName name="_xlnm.Print_Titles" localSheetId="0">'RK-16-2015-30, př. 2'!$1:$14</definedName>
    <definedName name="_xlnm.Print_Area" localSheetId="0">'RK-16-2015-30, př. 2'!$A$1:$W$71</definedName>
  </definedNames>
  <calcPr fullCalcOnLoad="1"/>
</workbook>
</file>

<file path=xl/comments1.xml><?xml version="1.0" encoding="utf-8"?>
<comments xmlns="http://schemas.openxmlformats.org/spreadsheetml/2006/main">
  <authors>
    <author>Pavel Rieger</author>
    <author>Beranov? Veronika</author>
  </authors>
  <commentList>
    <comment ref="Z1" authorId="0">
      <text>
        <r>
          <rPr>
            <b/>
            <sz val="8"/>
            <rFont val="Tahoma"/>
            <family val="2"/>
          </rPr>
          <t>Pavel Rieger:</t>
        </r>
        <r>
          <rPr>
            <sz val="8"/>
            <rFont val="Tahoma"/>
            <family val="2"/>
          </rPr>
          <t xml:space="preserve">
Číselník o dvou hodnotách (NIV - neinvestice, IV -investice).</t>
        </r>
      </text>
    </comment>
    <comment ref="I7" authorId="1">
      <text>
        <r>
          <rPr>
            <b/>
            <sz val="8"/>
            <rFont val="Tahoma"/>
            <family val="2"/>
          </rPr>
          <t>Beranová Veronika:</t>
        </r>
        <r>
          <rPr>
            <sz val="8"/>
            <rFont val="Tahoma"/>
            <family val="2"/>
          </rPr>
          <t xml:space="preserve">
Kurz doplnit dle měsíce, kdy byla soupiska zpracována. Viz pokyny pro vyplňování.</t>
        </r>
      </text>
    </comment>
  </commentList>
</comments>
</file>

<file path=xl/sharedStrings.xml><?xml version="1.0" encoding="utf-8"?>
<sst xmlns="http://schemas.openxmlformats.org/spreadsheetml/2006/main" count="354" uniqueCount="222">
  <si>
    <t>Soupiska výdajů vynaložených  partnerem - příloha Finanční zprávy za období  ….</t>
  </si>
  <si>
    <t>A</t>
  </si>
  <si>
    <t>Mzdové výdaje</t>
  </si>
  <si>
    <t>Sociální pojištění zaměstnavatele</t>
  </si>
  <si>
    <t>Číslo soupisky výdajů:</t>
  </si>
  <si>
    <t>Název partnera:</t>
  </si>
  <si>
    <t>B</t>
  </si>
  <si>
    <t>Ostatní zákonné výdaje</t>
  </si>
  <si>
    <t>Registrační číslo projektu:</t>
  </si>
  <si>
    <t>Zkratka projektu:</t>
  </si>
  <si>
    <t>RECOM CZ-AT</t>
  </si>
  <si>
    <t>C</t>
  </si>
  <si>
    <t>Cestovní náhrady a spotřeba PHM</t>
  </si>
  <si>
    <t>D</t>
  </si>
  <si>
    <t>Nákup služeb</t>
  </si>
  <si>
    <t>Plátce DPH:</t>
  </si>
  <si>
    <t>ANO</t>
  </si>
  <si>
    <t>E</t>
  </si>
  <si>
    <t>Pořízení majetku</t>
  </si>
  <si>
    <t>U plátců DPH: 
mám nárok na odpočet DPH u níže uvedených výdajů  v rámci mého daňového přiznání?</t>
  </si>
  <si>
    <t>NE</t>
  </si>
  <si>
    <t>Kurz EUR/CZK:</t>
  </si>
  <si>
    <t>F</t>
  </si>
  <si>
    <t>Výdaje v naturáliích - věcné příspěvky</t>
  </si>
  <si>
    <t>Datum zpracování:</t>
  </si>
  <si>
    <t>G</t>
  </si>
  <si>
    <t>Leasing / Nájem</t>
  </si>
  <si>
    <t>H</t>
  </si>
  <si>
    <t>Režie</t>
  </si>
  <si>
    <t>I</t>
  </si>
  <si>
    <t xml:space="preserve">Odpisy </t>
  </si>
  <si>
    <t>Vyplní partner</t>
  </si>
  <si>
    <t>Vyplňuje CRR ČR</t>
  </si>
  <si>
    <t>J</t>
  </si>
  <si>
    <t>DPH</t>
  </si>
  <si>
    <t>Podkapitola rozpočtu</t>
  </si>
  <si>
    <t>Specifikace výdaje</t>
  </si>
  <si>
    <t>Číslo dokladu (faktury)</t>
  </si>
  <si>
    <t>Číslo dokladu v účetnictví partnera</t>
  </si>
  <si>
    <t>Dodavatel</t>
  </si>
  <si>
    <t>Datum vystavení dokladu</t>
  </si>
  <si>
    <t>Datum úhrady</t>
  </si>
  <si>
    <t>Měna dokladu/
sestavy</t>
  </si>
  <si>
    <t>Nárokovaná částka v měně dokladu</t>
  </si>
  <si>
    <t>Nárokovaná částka v EUR 
(Celkem vč. DPH )</t>
  </si>
  <si>
    <t>Počet stran dokladu</t>
  </si>
  <si>
    <t>Korekce v měně dokladu</t>
  </si>
  <si>
    <t>Celkem vč. DPH</t>
  </si>
  <si>
    <t>Stručný důvod neuznání výdaje/ Poznámka</t>
  </si>
  <si>
    <t>Jiné (kombinace)</t>
  </si>
  <si>
    <t>Název plnění / Předmět fakturace</t>
  </si>
  <si>
    <t>Druh výdaje dle náležitostí dokladování</t>
  </si>
  <si>
    <t>Účel / Aktivita projektu</t>
  </si>
  <si>
    <t>Výdaj investiční (IV) nebo neinvestiční (NIV)</t>
  </si>
  <si>
    <t>Název</t>
  </si>
  <si>
    <t>IČ</t>
  </si>
  <si>
    <t>Částka bez DPH</t>
  </si>
  <si>
    <t xml:space="preserve">DPH </t>
  </si>
  <si>
    <t xml:space="preserve">Celkem vč. DPH </t>
  </si>
  <si>
    <t>DPH odloženo</t>
  </si>
  <si>
    <t>CZK</t>
  </si>
  <si>
    <t>EUR</t>
  </si>
  <si>
    <t>(14a)</t>
  </si>
  <si>
    <r>
      <t xml:space="preserve">Kap. 1 
</t>
    </r>
    <r>
      <rPr>
        <sz val="10"/>
        <rFont val="Arial"/>
        <family val="2"/>
      </rPr>
      <t>Personální výdaje</t>
    </r>
  </si>
  <si>
    <t>1.1.1/1</t>
  </si>
  <si>
    <t>mzdy 07/14 - 03/15</t>
  </si>
  <si>
    <t>NIV</t>
  </si>
  <si>
    <t>201502901</t>
  </si>
  <si>
    <t>1.1.1/2</t>
  </si>
  <si>
    <t>sociální a zdravotní pojištění 07/14 - 03/15</t>
  </si>
  <si>
    <t>1.2.1</t>
  </si>
  <si>
    <t>cestovní náhrady v CZK</t>
  </si>
  <si>
    <t xml:space="preserve">cestovní náhrady za tuzemské pracovní cesty a za zahraniční pracovní cesty vyúčtované v CZK </t>
  </si>
  <si>
    <t>201501249</t>
  </si>
  <si>
    <t>Mezisoučet kapitoly 1: Personální výdaje</t>
  </si>
  <si>
    <t>2.1.2</t>
  </si>
  <si>
    <t>výukový materiál</t>
  </si>
  <si>
    <t>knihy pro výuku NJ</t>
  </si>
  <si>
    <t>20500089</t>
  </si>
  <si>
    <t>201403631</t>
  </si>
  <si>
    <t>Knihkupectví Otava s.r.o.</t>
  </si>
  <si>
    <t>27682641</t>
  </si>
  <si>
    <r>
      <t xml:space="preserve">Kap.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Věcné a externí výdaje</t>
    </r>
  </si>
  <si>
    <t>2.2.1/1</t>
  </si>
  <si>
    <t>odborné vzdělávání</t>
  </si>
  <si>
    <t>odborné vzdělávání - AJ za 07/2014</t>
  </si>
  <si>
    <t>2140129</t>
  </si>
  <si>
    <t>201403737</t>
  </si>
  <si>
    <t>Jazyková škola U Pivovaru, s.r.o.</t>
  </si>
  <si>
    <t>26938472</t>
  </si>
  <si>
    <t>2.2.1/2</t>
  </si>
  <si>
    <t>odborné vzdělávání - NJ za 07/2014</t>
  </si>
  <si>
    <t>140100051</t>
  </si>
  <si>
    <t>201403801</t>
  </si>
  <si>
    <t>ALBION-jazyková a vzdělávací agentura, spol. s r.o.</t>
  </si>
  <si>
    <t>47670002</t>
  </si>
  <si>
    <t>2.2.1/3</t>
  </si>
  <si>
    <t>odborné vzdělávání - AJ za 08/2014</t>
  </si>
  <si>
    <t>2140144</t>
  </si>
  <si>
    <t>201404116</t>
  </si>
  <si>
    <t>2.2.1/4</t>
  </si>
  <si>
    <t>odborné vzdělávání - NJ za 08/2014</t>
  </si>
  <si>
    <t>140100062</t>
  </si>
  <si>
    <t>201404373</t>
  </si>
  <si>
    <t>2.2.1/5</t>
  </si>
  <si>
    <t>odborné vzdělávání - AJ za 09/2014</t>
  </si>
  <si>
    <t>2140160</t>
  </si>
  <si>
    <t>201405073</t>
  </si>
  <si>
    <t>2.2.1/6</t>
  </si>
  <si>
    <t>odborné vzdělávání - NJ za 09/2014</t>
  </si>
  <si>
    <t>140100068</t>
  </si>
  <si>
    <t>201405015</t>
  </si>
  <si>
    <t>2.2.1/7</t>
  </si>
  <si>
    <t>odborné vzdělávání - AJ za 10/2014</t>
  </si>
  <si>
    <t>2140193</t>
  </si>
  <si>
    <t>201405609</t>
  </si>
  <si>
    <t>2.2.1/8</t>
  </si>
  <si>
    <t>odborné vzdělávání - NJ za 10/2014</t>
  </si>
  <si>
    <t>140100075</t>
  </si>
  <si>
    <t>201405656</t>
  </si>
  <si>
    <t>2.2.1/9</t>
  </si>
  <si>
    <t>odborné vzdělávání - AJ za 11/2014</t>
  </si>
  <si>
    <t>2140216</t>
  </si>
  <si>
    <t>201406320</t>
  </si>
  <si>
    <t>2.2.1/10</t>
  </si>
  <si>
    <t>odborné vzdělávání - NJ za 11/2014</t>
  </si>
  <si>
    <t>140100081</t>
  </si>
  <si>
    <t>201406438</t>
  </si>
  <si>
    <t>2.2.1/11</t>
  </si>
  <si>
    <t>odborné vzdělávání - AJ za 12/2014</t>
  </si>
  <si>
    <t>2140245</t>
  </si>
  <si>
    <t>201407072</t>
  </si>
  <si>
    <t>2.2.1/12</t>
  </si>
  <si>
    <t>odborné vzdělávání - NJ za 12/2014</t>
  </si>
  <si>
    <t>140100090</t>
  </si>
  <si>
    <t>201407071</t>
  </si>
  <si>
    <t>2.2.1/13</t>
  </si>
  <si>
    <t>odborné vzdělávání - AJ za 01/2015</t>
  </si>
  <si>
    <t>2150011</t>
  </si>
  <si>
    <t>201500600</t>
  </si>
  <si>
    <t>2.2.1/14</t>
  </si>
  <si>
    <t>150100001</t>
  </si>
  <si>
    <t>201500704</t>
  </si>
  <si>
    <t>2.2.1/15</t>
  </si>
  <si>
    <t>odborné vzdělávání - AJ za 02/2015</t>
  </si>
  <si>
    <t>2150032</t>
  </si>
  <si>
    <t>201501068</t>
  </si>
  <si>
    <t>2.2.1/16</t>
  </si>
  <si>
    <t>odborné vzdělávání - NJ za 02/2015</t>
  </si>
  <si>
    <t>150100007</t>
  </si>
  <si>
    <t>201501155</t>
  </si>
  <si>
    <t>2.2.1/17</t>
  </si>
  <si>
    <t>odborné vzdělávání - AJ za 03/2015</t>
  </si>
  <si>
    <t>2150053</t>
  </si>
  <si>
    <t>201501614</t>
  </si>
  <si>
    <t>2.2.1/18</t>
  </si>
  <si>
    <t>odborné vzdělávání - NJ za 03/2015</t>
  </si>
  <si>
    <t>150100012</t>
  </si>
  <si>
    <t>201501612</t>
  </si>
  <si>
    <t>2.2.2</t>
  </si>
  <si>
    <t>překlady</t>
  </si>
  <si>
    <t>překlad z češtiny do němčiny a z němčiny do češtiny</t>
  </si>
  <si>
    <t>288-2014</t>
  </si>
  <si>
    <t>201403560</t>
  </si>
  <si>
    <t>Lucie Butcher</t>
  </si>
  <si>
    <t>72244933</t>
  </si>
  <si>
    <t>Mezisoučet kapitoly 2: Věcné a externí výdaje</t>
  </si>
  <si>
    <r>
      <t>Kap. 3</t>
    </r>
    <r>
      <rPr>
        <sz val="10"/>
        <rFont val="Arial"/>
        <family val="2"/>
      </rPr>
      <t xml:space="preserve"> 
Investice</t>
    </r>
  </si>
  <si>
    <t>Mezisoučet kapitoly 3: Investice</t>
  </si>
  <si>
    <t>A.</t>
  </si>
  <si>
    <t>C E L K E M   VÝDAJE    D L E   PARTNERA :</t>
  </si>
  <si>
    <t>B.</t>
  </si>
  <si>
    <t xml:space="preserve">PŘÍJMY Z REALIZACE: </t>
  </si>
  <si>
    <t>C.</t>
  </si>
  <si>
    <t xml:space="preserve">CELKEM ZPŮSOBILÉ VÝDAJE (ř. A-B) </t>
  </si>
  <si>
    <t>Z toho výdaje na přípravu:</t>
  </si>
  <si>
    <t>Výdaje na přípravu</t>
  </si>
  <si>
    <t>Mezisoučet kapitoly 4: Výdaje na přípravu</t>
  </si>
  <si>
    <t>Celkové uznané výdaje dle CRR ČR v EUR:</t>
  </si>
  <si>
    <t>Kontrola</t>
  </si>
  <si>
    <t>Jako partner prohlašuji:</t>
  </si>
  <si>
    <t>Rozdělení SR na NIV a IV</t>
  </si>
  <si>
    <t>Celkové neuznané výdaje dle CRR ČR v EUR:</t>
  </si>
  <si>
    <t>pomocný výpočet</t>
  </si>
  <si>
    <t>NIV/IV</t>
  </si>
  <si>
    <t>SR</t>
  </si>
  <si>
    <t>1.</t>
  </si>
  <si>
    <t>veškeré vynaložené výdaje jsou v souladu s Application form/Subsidy contract/Partnership agreement a závaznou dokumentací programu,</t>
  </si>
  <si>
    <t>IV</t>
  </si>
  <si>
    <t>Celkové investiční uznané výdaje dle CRR ČR v EUR:</t>
  </si>
  <si>
    <t>2.</t>
  </si>
  <si>
    <t>soupiska obsahuje skutečně vzniklé výdaje,</t>
  </si>
  <si>
    <t>Celkové neinvestiční uznané výdaje dle CRR ČR v EUR:</t>
  </si>
  <si>
    <t>3.</t>
  </si>
  <si>
    <t>projekt nebyl podpořen jiným finannčním nástrojem EU, ani z jiných národních veřejných zdrojů s výjimkou stanoveného spolufinancování,</t>
  </si>
  <si>
    <t>kontrola</t>
  </si>
  <si>
    <t>4.</t>
  </si>
  <si>
    <t xml:space="preserve">při realizaci projektu byla dodržena pravidla veřejné podpory, </t>
  </si>
  <si>
    <t>Spolufinancování</t>
  </si>
  <si>
    <t>5.</t>
  </si>
  <si>
    <t>při realizaci projektu byla dodržena pravidla zadávání veřejných zakázek, ochrany životního prostředí, rovnosti příležitostí,</t>
  </si>
  <si>
    <t>Zdroj</t>
  </si>
  <si>
    <t>Míra spolufin.</t>
  </si>
  <si>
    <t>6.</t>
  </si>
  <si>
    <t xml:space="preserve">všechny transakce jsou věrně zobrazeny v účetnictví (v analytické evidenci pro projekt) a předložené kopie dokladů jsou v souladu s originály v účetnictví </t>
  </si>
  <si>
    <t>Prostředky Cíle 3</t>
  </si>
  <si>
    <t>7.</t>
  </si>
  <si>
    <t xml:space="preserve">nemám dluhy vůči orgánům veřejné správy po lhůtě splatnosti (tj. daňové nedoplatky a penále, nedoplatky na pojistném a na penále </t>
  </si>
  <si>
    <t>Prostředky SR</t>
  </si>
  <si>
    <t xml:space="preserve">  na veřejné zdravotní pojištění, na pojistném a penále na sociální zabezpečení a príspěvku na státní politiku zaměstnanosti ČR),</t>
  </si>
  <si>
    <t>Vlastní prostředky</t>
  </si>
  <si>
    <t xml:space="preserve">  odvody za porušení rozpočtové kázně či další nevypořádané finanční závazky z jiných projektů spolufinancovaných z rozpočtu EU).</t>
  </si>
  <si>
    <t>Celkem</t>
  </si>
  <si>
    <t xml:space="preserve">8. </t>
  </si>
  <si>
    <t>veškeré příjmy z projektu byly reportovány.</t>
  </si>
  <si>
    <t>Za projektového partnera (statutárního zástupce):</t>
  </si>
  <si>
    <t>Za příslušné pracoviště CRR ČR:</t>
  </si>
  <si>
    <t>MUDr. Jiří Běhounek, hejtman</t>
  </si>
  <si>
    <t>(titul, jméno, příjmení, funkce)</t>
  </si>
  <si>
    <t>(datum, podpis, razítko)</t>
  </si>
  <si>
    <t>počet stran: 2</t>
  </si>
  <si>
    <t>RK-16-2015-30, př. 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</si>
</sst>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(\ #\)"/>
    <numFmt numFmtId="165" formatCode="d/m/yy;@"/>
    <numFmt numFmtId="166" formatCode="#,##0.00\ _K_č"/>
    <numFmt numFmtId="167" formatCode="#,##0.00\ [$EUR]"/>
    <numFmt numFmtId="168" formatCode="[$€-2]\ #,##0.00"/>
    <numFmt numFmtId="169" formatCode="_-* #,##0.00_-;\-* #,##0.00_-;_-* &quot;-&quot;??_-;_-@_-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sz val="12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1"/>
      <name val="Arial CE"/>
      <family val="0"/>
    </font>
    <font>
      <sz val="11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10"/>
      <color indexed="60"/>
      <name val="Arial CE"/>
      <family val="0"/>
    </font>
    <font>
      <sz val="10"/>
      <color indexed="60"/>
      <name val="Arial"/>
      <family val="2"/>
    </font>
    <font>
      <sz val="10"/>
      <color indexed="8"/>
      <name val="Arial CE"/>
      <family val="0"/>
    </font>
    <font>
      <b/>
      <sz val="11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i/>
      <sz val="10"/>
      <name val="Arial CE"/>
      <family val="0"/>
    </font>
    <font>
      <sz val="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0"/>
      <color indexed="10"/>
      <name val="Arial CE"/>
      <family val="0"/>
    </font>
    <font>
      <sz val="11"/>
      <color indexed="8"/>
      <name val="Arial CE"/>
      <family val="0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43" fillId="0" borderId="0" applyFont="0" applyFill="0" applyBorder="0" applyAlignment="0" applyProtection="0"/>
    <xf numFmtId="169" fontId="26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3" borderId="6" applyNumberFormat="0" applyFont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hidden="1"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14" fontId="0" fillId="0" borderId="0" xfId="0" applyNumberFormat="1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 locked="0"/>
    </xf>
    <xf numFmtId="4" fontId="0" fillId="0" borderId="0" xfId="0" applyNumberFormat="1" applyFont="1" applyAlignment="1" applyProtection="1">
      <alignment/>
      <protection hidden="1"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/>
      <protection hidden="1" locked="0"/>
    </xf>
    <xf numFmtId="0" fontId="5" fillId="0" borderId="0" xfId="0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 applyProtection="1">
      <alignment/>
      <protection hidden="1" locked="0"/>
    </xf>
    <xf numFmtId="0" fontId="0" fillId="0" borderId="10" xfId="0" applyFill="1" applyBorder="1" applyAlignment="1">
      <alignment/>
    </xf>
    <xf numFmtId="4" fontId="7" fillId="0" borderId="0" xfId="0" applyNumberFormat="1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7" fillId="0" borderId="0" xfId="0" applyFont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right"/>
      <protection hidden="1" locked="0"/>
    </xf>
    <xf numFmtId="0" fontId="9" fillId="0" borderId="0" xfId="0" applyFont="1" applyFill="1" applyBorder="1" applyAlignment="1" applyProtection="1">
      <alignment horizontal="center"/>
      <protection hidden="1" locked="0"/>
    </xf>
    <xf numFmtId="3" fontId="9" fillId="0" borderId="0" xfId="0" applyNumberFormat="1" applyFont="1" applyFill="1" applyBorder="1" applyAlignment="1" applyProtection="1">
      <alignment/>
      <protection hidden="1" locked="0"/>
    </xf>
    <xf numFmtId="0" fontId="9" fillId="0" borderId="0" xfId="0" applyFont="1" applyFill="1" applyBorder="1" applyAlignment="1" applyProtection="1">
      <alignment/>
      <protection hidden="1" locked="0"/>
    </xf>
    <xf numFmtId="4" fontId="9" fillId="0" borderId="0" xfId="0" applyNumberFormat="1" applyFont="1" applyFill="1" applyBorder="1" applyAlignment="1" applyProtection="1">
      <alignment/>
      <protection hidden="1" locked="0"/>
    </xf>
    <xf numFmtId="0" fontId="7" fillId="0" borderId="0" xfId="0" applyFont="1" applyAlignment="1">
      <alignment/>
    </xf>
    <xf numFmtId="0" fontId="0" fillId="0" borderId="13" xfId="0" applyFont="1" applyBorder="1" applyAlignment="1" applyProtection="1">
      <alignment/>
      <protection locked="0"/>
    </xf>
    <xf numFmtId="4" fontId="4" fillId="34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2" xfId="0" applyFont="1" applyFill="1" applyBorder="1" applyAlignment="1" applyProtection="1">
      <alignment horizontal="center" vertical="center" wrapText="1"/>
      <protection hidden="1" locked="0"/>
    </xf>
    <xf numFmtId="0" fontId="4" fillId="33" borderId="15" xfId="0" applyFont="1" applyFill="1" applyBorder="1" applyAlignment="1" applyProtection="1">
      <alignment horizontal="center" vertical="center" wrapText="1"/>
      <protection hidden="1" locked="0"/>
    </xf>
    <xf numFmtId="0" fontId="4" fillId="33" borderId="16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ont="1" applyBorder="1" applyAlignment="1" applyProtection="1">
      <alignment horizontal="center"/>
      <protection locked="0"/>
    </xf>
    <xf numFmtId="164" fontId="0" fillId="35" borderId="18" xfId="0" applyNumberFormat="1" applyFont="1" applyFill="1" applyBorder="1" applyAlignment="1" applyProtection="1">
      <alignment horizontal="center" vertical="center"/>
      <protection locked="0"/>
    </xf>
    <xf numFmtId="164" fontId="0" fillId="35" borderId="19" xfId="0" applyNumberFormat="1" applyFont="1" applyFill="1" applyBorder="1" applyAlignment="1" applyProtection="1">
      <alignment horizontal="center" vertical="center"/>
      <protection locked="0"/>
    </xf>
    <xf numFmtId="164" fontId="0" fillId="35" borderId="20" xfId="0" applyNumberFormat="1" applyFont="1" applyFill="1" applyBorder="1" applyAlignment="1" applyProtection="1">
      <alignment horizontal="center" vertical="center"/>
      <protection locked="0"/>
    </xf>
    <xf numFmtId="164" fontId="0" fillId="35" borderId="21" xfId="0" applyNumberFormat="1" applyFont="1" applyFill="1" applyBorder="1" applyAlignment="1" applyProtection="1">
      <alignment horizontal="center" vertical="center"/>
      <protection locked="0"/>
    </xf>
    <xf numFmtId="164" fontId="0" fillId="35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22" xfId="0" applyNumberFormat="1" applyFont="1" applyFill="1" applyBorder="1" applyAlignment="1" applyProtection="1">
      <alignment/>
      <protection locked="0"/>
    </xf>
    <xf numFmtId="49" fontId="4" fillId="0" borderId="14" xfId="0" applyNumberFormat="1" applyFont="1" applyBorder="1" applyAlignment="1" applyProtection="1">
      <alignment horizontal="center" vertical="center"/>
      <protection hidden="1" locked="0"/>
    </xf>
    <xf numFmtId="49" fontId="9" fillId="0" borderId="23" xfId="0" applyNumberFormat="1" applyFont="1" applyBorder="1" applyAlignment="1" applyProtection="1">
      <alignment vertical="center"/>
      <protection hidden="1" locked="0"/>
    </xf>
    <xf numFmtId="49" fontId="4" fillId="0" borderId="14" xfId="0" applyNumberFormat="1" applyFont="1" applyBorder="1" applyAlignment="1" applyProtection="1">
      <alignment horizontal="center" vertical="center" wrapText="1"/>
      <protection hidden="1" locked="0"/>
    </xf>
    <xf numFmtId="49" fontId="6" fillId="0" borderId="23" xfId="0" applyNumberFormat="1" applyFont="1" applyFill="1" applyBorder="1" applyAlignment="1" applyProtection="1">
      <alignment horizontal="left" vertical="center"/>
      <protection hidden="1" locked="0"/>
    </xf>
    <xf numFmtId="49" fontId="13" fillId="0" borderId="24" xfId="0" applyNumberFormat="1" applyFont="1" applyFill="1" applyBorder="1" applyAlignment="1" applyProtection="1">
      <alignment/>
      <protection locked="0"/>
    </xf>
    <xf numFmtId="49" fontId="4" fillId="0" borderId="25" xfId="0" applyNumberFormat="1" applyFont="1" applyFill="1" applyBorder="1" applyAlignment="1" applyProtection="1">
      <alignment vertical="center"/>
      <protection hidden="1" locked="0"/>
    </xf>
    <xf numFmtId="49" fontId="6" fillId="0" borderId="24" xfId="0" applyNumberFormat="1" applyFont="1" applyFill="1" applyBorder="1" applyAlignment="1" applyProtection="1">
      <alignment vertical="center"/>
      <protection hidden="1" locked="0"/>
    </xf>
    <xf numFmtId="1" fontId="6" fillId="0" borderId="23" xfId="0" applyNumberFormat="1" applyFont="1" applyFill="1" applyBorder="1" applyAlignment="1" applyProtection="1">
      <alignment horizontal="left" vertical="center"/>
      <protection hidden="1" locked="0"/>
    </xf>
    <xf numFmtId="165" fontId="14" fillId="0" borderId="14" xfId="0" applyNumberFormat="1" applyFont="1" applyFill="1" applyBorder="1" applyAlignment="1" applyProtection="1">
      <alignment vertical="center"/>
      <protection hidden="1" locked="0"/>
    </xf>
    <xf numFmtId="49" fontId="6" fillId="0" borderId="26" xfId="0" applyNumberFormat="1" applyFont="1" applyFill="1" applyBorder="1" applyAlignment="1" applyProtection="1">
      <alignment horizontal="left" vertical="center"/>
      <protection hidden="1" locked="0"/>
    </xf>
    <xf numFmtId="4" fontId="4" fillId="0" borderId="22" xfId="0" applyNumberFormat="1" applyFont="1" applyFill="1" applyBorder="1" applyAlignment="1" applyProtection="1">
      <alignment horizontal="right" vertical="center" wrapText="1"/>
      <protection hidden="1" locked="0"/>
    </xf>
    <xf numFmtId="4" fontId="4" fillId="0" borderId="23" xfId="0" applyNumberFormat="1" applyFont="1" applyFill="1" applyBorder="1" applyAlignment="1" applyProtection="1">
      <alignment horizontal="right" vertical="center" wrapText="1"/>
      <protection hidden="1" locked="0"/>
    </xf>
    <xf numFmtId="4" fontId="6" fillId="36" borderId="27" xfId="0" applyNumberFormat="1" applyFont="1" applyFill="1" applyBorder="1" applyAlignment="1" applyProtection="1">
      <alignment horizontal="right" vertical="center"/>
      <protection hidden="1" locked="0"/>
    </xf>
    <xf numFmtId="3" fontId="15" fillId="0" borderId="28" xfId="0" applyNumberFormat="1" applyFont="1" applyBorder="1" applyAlignment="1" applyProtection="1">
      <alignment horizontal="center" vertical="center"/>
      <protection hidden="1" locked="0"/>
    </xf>
    <xf numFmtId="4" fontId="4" fillId="36" borderId="22" xfId="0" applyNumberFormat="1" applyFont="1" applyFill="1" applyBorder="1" applyAlignment="1" applyProtection="1">
      <alignment horizontal="right" vertical="center" wrapText="1"/>
      <protection hidden="1" locked="0"/>
    </xf>
    <xf numFmtId="4" fontId="8" fillId="33" borderId="23" xfId="0" applyNumberFormat="1" applyFont="1" applyFill="1" applyBorder="1" applyAlignment="1" applyProtection="1">
      <alignment horizontal="right" vertical="center"/>
      <protection hidden="1" locked="0"/>
    </xf>
    <xf numFmtId="0" fontId="4" fillId="36" borderId="27" xfId="0" applyNumberFormat="1" applyFont="1" applyFill="1" applyBorder="1" applyAlignment="1" applyProtection="1">
      <alignment horizontal="center" vertical="top" wrapText="1"/>
      <protection hidden="1" locked="0"/>
    </xf>
    <xf numFmtId="0" fontId="5" fillId="37" borderId="29" xfId="0" applyFont="1" applyFill="1" applyBorder="1" applyAlignment="1" applyProtection="1">
      <alignment horizontal="center" vertical="center" textRotation="90" wrapText="1"/>
      <protection locked="0"/>
    </xf>
    <xf numFmtId="49" fontId="9" fillId="0" borderId="23" xfId="0" applyNumberFormat="1" applyFont="1" applyBorder="1" applyAlignment="1" applyProtection="1">
      <alignment vertical="center" wrapText="1"/>
      <protection hidden="1" locked="0"/>
    </xf>
    <xf numFmtId="49" fontId="4" fillId="0" borderId="24" xfId="0" applyNumberFormat="1" applyFont="1" applyFill="1" applyBorder="1" applyAlignment="1" applyProtection="1">
      <alignment vertical="center" wrapText="1"/>
      <protection hidden="1" locked="0"/>
    </xf>
    <xf numFmtId="0" fontId="4" fillId="36" borderId="30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25" xfId="0" applyNumberFormat="1" applyFont="1" applyBorder="1" applyAlignment="1" applyProtection="1">
      <alignment wrapText="1"/>
      <protection locked="0"/>
    </xf>
    <xf numFmtId="49" fontId="0" fillId="0" borderId="25" xfId="0" applyNumberFormat="1" applyFont="1" applyBorder="1" applyAlignment="1" applyProtection="1">
      <alignment/>
      <protection locked="0"/>
    </xf>
    <xf numFmtId="4" fontId="0" fillId="0" borderId="31" xfId="0" applyNumberFormat="1" applyFont="1" applyBorder="1" applyAlignment="1" applyProtection="1">
      <alignment horizontal="right" vertical="center"/>
      <protection locked="0"/>
    </xf>
    <xf numFmtId="4" fontId="0" fillId="0" borderId="25" xfId="0" applyNumberFormat="1" applyFont="1" applyBorder="1" applyAlignment="1" applyProtection="1">
      <alignment horizontal="right" vertical="center"/>
      <protection locked="0"/>
    </xf>
    <xf numFmtId="3" fontId="15" fillId="0" borderId="32" xfId="0" applyNumberFormat="1" applyFont="1" applyBorder="1" applyAlignment="1" applyProtection="1">
      <alignment horizontal="center" vertical="center"/>
      <protection hidden="1" locked="0"/>
    </xf>
    <xf numFmtId="4" fontId="16" fillId="35" borderId="33" xfId="0" applyNumberFormat="1" applyFont="1" applyFill="1" applyBorder="1" applyAlignment="1" applyProtection="1">
      <alignment horizontal="right" vertical="center"/>
      <protection hidden="1" locked="0"/>
    </xf>
    <xf numFmtId="4" fontId="16" fillId="35" borderId="34" xfId="0" applyNumberFormat="1" applyFont="1" applyFill="1" applyBorder="1" applyAlignment="1" applyProtection="1">
      <alignment horizontal="right" vertical="center"/>
      <protection hidden="1" locked="0"/>
    </xf>
    <xf numFmtId="3" fontId="15" fillId="35" borderId="35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33" xfId="0" applyNumberFormat="1" applyFont="1" applyFill="1" applyBorder="1" applyAlignment="1" applyProtection="1">
      <alignment horizontal="center" vertical="center"/>
      <protection hidden="1" locked="0"/>
    </xf>
    <xf numFmtId="49" fontId="4" fillId="0" borderId="23" xfId="0" applyNumberFormat="1" applyFont="1" applyBorder="1" applyAlignment="1" applyProtection="1">
      <alignment horizontal="center" vertical="center"/>
      <protection hidden="1" locked="0"/>
    </xf>
    <xf numFmtId="49" fontId="4" fillId="0" borderId="23" xfId="0" applyNumberFormat="1" applyFont="1" applyBorder="1" applyAlignment="1" applyProtection="1">
      <alignment vertical="center"/>
      <protection hidden="1" locked="0"/>
    </xf>
    <xf numFmtId="49" fontId="4" fillId="0" borderId="23" xfId="0" applyNumberFormat="1" applyFont="1" applyBorder="1" applyAlignment="1" applyProtection="1">
      <alignment horizontal="center" vertical="center" wrapText="1"/>
      <protection hidden="1" locked="0"/>
    </xf>
    <xf numFmtId="49" fontId="4" fillId="0" borderId="23" xfId="0" applyNumberFormat="1" applyFont="1" applyFill="1" applyBorder="1" applyAlignment="1" applyProtection="1">
      <alignment vertical="center"/>
      <protection hidden="1" locked="0"/>
    </xf>
    <xf numFmtId="49" fontId="5" fillId="0" borderId="22" xfId="0" applyNumberFormat="1" applyFont="1" applyBorder="1" applyAlignment="1" applyProtection="1">
      <alignment/>
      <protection locked="0"/>
    </xf>
    <xf numFmtId="49" fontId="4" fillId="0" borderId="24" xfId="0" applyNumberFormat="1" applyFont="1" applyBorder="1" applyAlignment="1" applyProtection="1">
      <alignment vertical="center"/>
      <protection hidden="1"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36" xfId="0" applyFont="1" applyBorder="1" applyAlignment="1">
      <alignment wrapText="1"/>
    </xf>
    <xf numFmtId="3" fontId="8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Fill="1" applyAlignment="1">
      <alignment/>
    </xf>
    <xf numFmtId="0" fontId="0" fillId="0" borderId="37" xfId="0" applyFont="1" applyBorder="1" applyAlignment="1" applyProtection="1">
      <alignment/>
      <protection locked="0"/>
    </xf>
    <xf numFmtId="166" fontId="6" fillId="35" borderId="38" xfId="0" applyNumberFormat="1" applyFont="1" applyFill="1" applyBorder="1" applyAlignment="1" applyProtection="1">
      <alignment vertical="center"/>
      <protection hidden="1" locked="0"/>
    </xf>
    <xf numFmtId="3" fontId="6" fillId="35" borderId="38" xfId="0" applyNumberFormat="1" applyFont="1" applyFill="1" applyBorder="1" applyAlignment="1" applyProtection="1">
      <alignment horizontal="center" vertical="center"/>
      <protection hidden="1" locked="0"/>
    </xf>
    <xf numFmtId="0" fontId="5" fillId="0" borderId="38" xfId="0" applyFont="1" applyBorder="1" applyAlignment="1" applyProtection="1">
      <alignment horizontal="left"/>
      <protection locked="0"/>
    </xf>
    <xf numFmtId="166" fontId="8" fillId="0" borderId="38" xfId="0" applyNumberFormat="1" applyFont="1" applyFill="1" applyBorder="1" applyAlignment="1" applyProtection="1">
      <alignment vertical="center"/>
      <protection hidden="1" locked="0"/>
    </xf>
    <xf numFmtId="166" fontId="8" fillId="35" borderId="38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Fill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 vertical="center"/>
      <protection hidden="1" locked="0"/>
    </xf>
    <xf numFmtId="0" fontId="19" fillId="0" borderId="0" xfId="0" applyFont="1" applyFill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11" xfId="0" applyNumberFormat="1" applyFont="1" applyBorder="1" applyAlignment="1" applyProtection="1">
      <alignment/>
      <protection locked="0"/>
    </xf>
    <xf numFmtId="49" fontId="4" fillId="0" borderId="39" xfId="0" applyNumberFormat="1" applyFont="1" applyBorder="1" applyAlignment="1" applyProtection="1">
      <alignment horizontal="center" vertical="center"/>
      <protection hidden="1" locked="0"/>
    </xf>
    <xf numFmtId="49" fontId="9" fillId="0" borderId="39" xfId="0" applyNumberFormat="1" applyFont="1" applyBorder="1" applyAlignment="1" applyProtection="1">
      <alignment vertical="center"/>
      <protection hidden="1" locked="0"/>
    </xf>
    <xf numFmtId="49" fontId="4" fillId="0" borderId="40" xfId="0" applyNumberFormat="1" applyFont="1" applyBorder="1" applyAlignment="1" applyProtection="1">
      <alignment vertical="center"/>
      <protection hidden="1" locked="0"/>
    </xf>
    <xf numFmtId="49" fontId="6" fillId="0" borderId="39" xfId="0" applyNumberFormat="1" applyFont="1" applyFill="1" applyBorder="1" applyAlignment="1" applyProtection="1">
      <alignment horizontal="left" vertical="center"/>
      <protection hidden="1" locked="0"/>
    </xf>
    <xf numFmtId="49" fontId="4" fillId="0" borderId="39" xfId="0" applyNumberFormat="1" applyFont="1" applyBorder="1" applyAlignment="1" applyProtection="1">
      <alignment vertical="center"/>
      <protection hidden="1" locked="0"/>
    </xf>
    <xf numFmtId="165" fontId="14" fillId="0" borderId="39" xfId="0" applyNumberFormat="1" applyFont="1" applyFill="1" applyBorder="1" applyAlignment="1" applyProtection="1">
      <alignment vertical="center"/>
      <protection hidden="1" locked="0"/>
    </xf>
    <xf numFmtId="49" fontId="6" fillId="0" borderId="41" xfId="0" applyNumberFormat="1" applyFont="1" applyFill="1" applyBorder="1" applyAlignment="1" applyProtection="1">
      <alignment horizontal="left" vertical="center"/>
      <protection hidden="1"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hidden="1" locked="0"/>
    </xf>
    <xf numFmtId="4" fontId="4" fillId="0" borderId="39" xfId="0" applyNumberFormat="1" applyFont="1" applyFill="1" applyBorder="1" applyAlignment="1" applyProtection="1">
      <alignment horizontal="right" vertical="center" wrapText="1"/>
      <protection hidden="1" locked="0"/>
    </xf>
    <xf numFmtId="4" fontId="6" fillId="36" borderId="10" xfId="0" applyNumberFormat="1" applyFont="1" applyFill="1" applyBorder="1" applyAlignment="1" applyProtection="1">
      <alignment horizontal="right" vertical="center"/>
      <protection hidden="1" locked="0"/>
    </xf>
    <xf numFmtId="3" fontId="15" fillId="0" borderId="42" xfId="0" applyNumberFormat="1" applyFont="1" applyBorder="1" applyAlignment="1" applyProtection="1">
      <alignment horizontal="center" vertical="center"/>
      <protection hidden="1" locked="0"/>
    </xf>
    <xf numFmtId="4" fontId="4" fillId="36" borderId="11" xfId="0" applyNumberFormat="1" applyFont="1" applyFill="1" applyBorder="1" applyAlignment="1" applyProtection="1">
      <alignment horizontal="right" vertical="center" wrapText="1"/>
      <protection hidden="1" locked="0"/>
    </xf>
    <xf numFmtId="4" fontId="4" fillId="33" borderId="39" xfId="0" applyNumberFormat="1" applyFont="1" applyFill="1" applyBorder="1" applyAlignment="1" applyProtection="1">
      <alignment horizontal="right" vertical="center"/>
      <protection hidden="1" locked="0"/>
    </xf>
    <xf numFmtId="0" fontId="4" fillId="36" borderId="10" xfId="0" applyNumberFormat="1" applyFont="1" applyFill="1" applyBorder="1" applyAlignment="1" applyProtection="1">
      <alignment horizontal="center" vertical="top" wrapText="1"/>
      <protection hidden="1" locked="0"/>
    </xf>
    <xf numFmtId="0" fontId="2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vertical="center"/>
      <protection hidden="1" locked="0"/>
    </xf>
    <xf numFmtId="3" fontId="4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Border="1" applyAlignment="1">
      <alignment/>
    </xf>
    <xf numFmtId="167" fontId="6" fillId="38" borderId="37" xfId="0" applyNumberFormat="1" applyFont="1" applyFill="1" applyBorder="1" applyAlignment="1" applyProtection="1">
      <alignment/>
      <protection hidden="1"/>
    </xf>
    <xf numFmtId="0" fontId="19" fillId="0" borderId="43" xfId="0" applyFont="1" applyBorder="1" applyAlignment="1">
      <alignment/>
    </xf>
    <xf numFmtId="0" fontId="0" fillId="0" borderId="44" xfId="0" applyBorder="1" applyAlignment="1" applyProtection="1">
      <alignment/>
      <protection locked="0"/>
    </xf>
    <xf numFmtId="0" fontId="4" fillId="0" borderId="44" xfId="0" applyFont="1" applyFill="1" applyBorder="1" applyAlignment="1" applyProtection="1">
      <alignment horizontal="center" vertical="center"/>
      <protection hidden="1" locked="0"/>
    </xf>
    <xf numFmtId="0" fontId="4" fillId="0" borderId="44" xfId="0" applyFont="1" applyFill="1" applyBorder="1" applyAlignment="1" applyProtection="1">
      <alignment vertical="center"/>
      <protection hidden="1" locked="0"/>
    </xf>
    <xf numFmtId="3" fontId="4" fillId="0" borderId="44" xfId="0" applyNumberFormat="1" applyFont="1" applyFill="1" applyBorder="1" applyAlignment="1" applyProtection="1">
      <alignment vertical="center"/>
      <protection hidden="1" locked="0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0" xfId="0" applyBorder="1" applyAlignment="1">
      <alignment/>
    </xf>
    <xf numFmtId="3" fontId="21" fillId="0" borderId="0" xfId="0" applyNumberFormat="1" applyFont="1" applyBorder="1" applyAlignment="1" applyProtection="1">
      <alignment vertical="center"/>
      <protection hidden="1" locked="0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3" fontId="4" fillId="0" borderId="0" xfId="0" applyNumberFormat="1" applyFont="1" applyBorder="1" applyAlignment="1" applyProtection="1">
      <alignment vertical="center"/>
      <protection hidden="1" locked="0"/>
    </xf>
    <xf numFmtId="0" fontId="0" fillId="0" borderId="46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 applyProtection="1">
      <alignment horizontal="center" vertical="center"/>
      <protection hidden="1" locked="0"/>
    </xf>
    <xf numFmtId="0" fontId="0" fillId="0" borderId="47" xfId="0" applyBorder="1" applyAlignment="1">
      <alignment/>
    </xf>
    <xf numFmtId="168" fontId="5" fillId="38" borderId="31" xfId="0" applyNumberFormat="1" applyFont="1" applyFill="1" applyBorder="1" applyAlignment="1">
      <alignment horizontal="right"/>
    </xf>
    <xf numFmtId="0" fontId="5" fillId="39" borderId="30" xfId="0" applyFont="1" applyFill="1" applyBorder="1" applyAlignment="1">
      <alignment horizontal="right"/>
    </xf>
    <xf numFmtId="167" fontId="6" fillId="40" borderId="37" xfId="0" applyNumberFormat="1" applyFont="1" applyFill="1" applyBorder="1" applyAlignment="1" applyProtection="1">
      <alignment/>
      <protection hidden="1"/>
    </xf>
    <xf numFmtId="167" fontId="22" fillId="33" borderId="37" xfId="0" applyNumberFormat="1" applyFont="1" applyFill="1" applyBorder="1" applyAlignment="1" applyProtection="1">
      <alignment/>
      <protection hidden="1"/>
    </xf>
    <xf numFmtId="10" fontId="4" fillId="0" borderId="14" xfId="0" applyNumberFormat="1" applyFont="1" applyFill="1" applyBorder="1" applyAlignment="1" applyProtection="1">
      <alignment vertical="center"/>
      <protection hidden="1" locked="0"/>
    </xf>
    <xf numFmtId="0" fontId="0" fillId="0" borderId="47" xfId="0" applyFill="1" applyBorder="1" applyAlignment="1">
      <alignment/>
    </xf>
    <xf numFmtId="168" fontId="5" fillId="38" borderId="12" xfId="0" applyNumberFormat="1" applyFont="1" applyFill="1" applyBorder="1" applyAlignment="1">
      <alignment horizontal="right"/>
    </xf>
    <xf numFmtId="0" fontId="5" fillId="39" borderId="16" xfId="0" applyFont="1" applyFill="1" applyBorder="1" applyAlignment="1">
      <alignment horizontal="right"/>
    </xf>
    <xf numFmtId="0" fontId="23" fillId="0" borderId="0" xfId="0" applyFont="1" applyFill="1" applyAlignment="1">
      <alignment/>
    </xf>
    <xf numFmtId="168" fontId="23" fillId="0" borderId="0" xfId="0" applyNumberFormat="1" applyFont="1" applyFill="1" applyAlignment="1">
      <alignment/>
    </xf>
    <xf numFmtId="3" fontId="21" fillId="0" borderId="0" xfId="0" applyNumberFormat="1" applyFont="1" applyFill="1" applyBorder="1" applyAlignment="1" applyProtection="1">
      <alignment vertical="center"/>
      <protection hidden="1" locked="0"/>
    </xf>
    <xf numFmtId="10" fontId="0" fillId="0" borderId="14" xfId="0" applyNumberFormat="1" applyFont="1" applyFill="1" applyBorder="1" applyAlignment="1">
      <alignment/>
    </xf>
    <xf numFmtId="166" fontId="4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0" xfId="0" applyFont="1" applyFill="1" applyBorder="1" applyAlignment="1" applyProtection="1">
      <alignment horizontal="center"/>
      <protection hidden="1"/>
    </xf>
    <xf numFmtId="4" fontId="0" fillId="0" borderId="0" xfId="0" applyNumberFormat="1" applyFont="1" applyAlignment="1" applyProtection="1">
      <alignment/>
      <protection hidden="1"/>
    </xf>
    <xf numFmtId="166" fontId="4" fillId="33" borderId="14" xfId="0" applyNumberFormat="1" applyFont="1" applyFill="1" applyBorder="1" applyAlignment="1" applyProtection="1">
      <alignment horizontal="left" vertical="top" wrapText="1"/>
      <protection hidden="1" locked="0"/>
    </xf>
    <xf numFmtId="0" fontId="0" fillId="33" borderId="30" xfId="0" applyFont="1" applyFill="1" applyBorder="1" applyAlignment="1">
      <alignment horizontal="left"/>
    </xf>
    <xf numFmtId="9" fontId="8" fillId="0" borderId="14" xfId="0" applyNumberFormat="1" applyFont="1" applyFill="1" applyBorder="1" applyAlignment="1" applyProtection="1">
      <alignment horizontal="right" vertical="center"/>
      <protection hidden="1" locked="0"/>
    </xf>
    <xf numFmtId="167" fontId="8" fillId="33" borderId="30" xfId="0" applyNumberFormat="1" applyFont="1" applyFill="1" applyBorder="1" applyAlignment="1" applyProtection="1">
      <alignment horizontal="right" vertical="center"/>
      <protection hidden="1" locked="0"/>
    </xf>
    <xf numFmtId="4" fontId="0" fillId="0" borderId="0" xfId="0" applyNumberFormat="1" applyFont="1" applyBorder="1" applyAlignment="1" applyProtection="1">
      <alignment/>
      <protection hidden="1"/>
    </xf>
    <xf numFmtId="9" fontId="8" fillId="0" borderId="14" xfId="0" applyNumberFormat="1" applyFont="1" applyFill="1" applyBorder="1" applyAlignment="1" applyProtection="1">
      <alignment horizontal="right"/>
      <protection hidden="1" locked="0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9" fontId="8" fillId="33" borderId="14" xfId="0" applyNumberFormat="1" applyFont="1" applyFill="1" applyBorder="1" applyAlignment="1" applyProtection="1">
      <alignment horizontal="right" vertical="center"/>
      <protection hidden="1" locked="0"/>
    </xf>
    <xf numFmtId="0" fontId="0" fillId="0" borderId="46" xfId="0" applyBorder="1" applyAlignment="1">
      <alignment/>
    </xf>
    <xf numFmtId="9" fontId="4" fillId="33" borderId="15" xfId="0" applyNumberFormat="1" applyFont="1" applyFill="1" applyBorder="1" applyAlignment="1" applyProtection="1">
      <alignment horizontal="right" vertical="center"/>
      <protection hidden="1" locked="0"/>
    </xf>
    <xf numFmtId="167" fontId="8" fillId="33" borderId="16" xfId="0" applyNumberFormat="1" applyFont="1" applyFill="1" applyBorder="1" applyAlignment="1" applyProtection="1">
      <alignment horizontal="right" vertical="center"/>
      <protection hidden="1" locked="0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4" fontId="0" fillId="41" borderId="37" xfId="0" applyNumberFormat="1" applyFont="1" applyFill="1" applyBorder="1" applyAlignment="1" applyProtection="1">
      <alignment horizontal="center"/>
      <protection hidden="1" locked="0"/>
    </xf>
    <xf numFmtId="14" fontId="0" fillId="41" borderId="35" xfId="0" applyNumberFormat="1" applyFont="1" applyFill="1" applyBorder="1" applyAlignment="1" applyProtection="1">
      <alignment horizontal="center"/>
      <protection hidden="1" locked="0"/>
    </xf>
    <xf numFmtId="0" fontId="4" fillId="33" borderId="11" xfId="0" applyFont="1" applyFill="1" applyBorder="1" applyAlignment="1" applyProtection="1">
      <alignment horizontal="left"/>
      <protection hidden="1" locked="0"/>
    </xf>
    <xf numFmtId="0" fontId="4" fillId="33" borderId="39" xfId="0" applyFont="1" applyFill="1" applyBorder="1" applyAlignment="1" applyProtection="1">
      <alignment horizontal="left"/>
      <protection hidden="1" locked="0"/>
    </xf>
    <xf numFmtId="0" fontId="5" fillId="41" borderId="41" xfId="0" applyFont="1" applyFill="1" applyBorder="1" applyAlignment="1" applyProtection="1">
      <alignment horizontal="left"/>
      <protection locked="0"/>
    </xf>
    <xf numFmtId="0" fontId="5" fillId="41" borderId="50" xfId="0" applyFont="1" applyFill="1" applyBorder="1" applyAlignment="1" applyProtection="1">
      <alignment horizontal="left"/>
      <protection locked="0"/>
    </xf>
    <xf numFmtId="0" fontId="8" fillId="33" borderId="51" xfId="0" applyFont="1" applyFill="1" applyBorder="1" applyAlignment="1" applyProtection="1">
      <alignment horizontal="center"/>
      <protection hidden="1" locked="0"/>
    </xf>
    <xf numFmtId="0" fontId="8" fillId="33" borderId="50" xfId="0" applyFont="1" applyFill="1" applyBorder="1" applyAlignment="1" applyProtection="1">
      <alignment horizontal="center"/>
      <protection hidden="1" locked="0"/>
    </xf>
    <xf numFmtId="0" fontId="0" fillId="41" borderId="51" xfId="0" applyFont="1" applyFill="1" applyBorder="1" applyAlignment="1">
      <alignment horizontal="left"/>
    </xf>
    <xf numFmtId="0" fontId="0" fillId="41" borderId="42" xfId="0" applyFont="1" applyFill="1" applyBorder="1" applyAlignment="1">
      <alignment horizontal="left"/>
    </xf>
    <xf numFmtId="0" fontId="0" fillId="41" borderId="50" xfId="0" applyFont="1" applyFill="1" applyBorder="1" applyAlignment="1">
      <alignment horizontal="left"/>
    </xf>
    <xf numFmtId="0" fontId="4" fillId="33" borderId="12" xfId="0" applyFont="1" applyFill="1" applyBorder="1" applyAlignment="1" applyProtection="1">
      <alignment horizontal="left"/>
      <protection hidden="1" locked="0"/>
    </xf>
    <xf numFmtId="0" fontId="4" fillId="33" borderId="15" xfId="0" applyFont="1" applyFill="1" applyBorder="1" applyAlignment="1" applyProtection="1">
      <alignment horizontal="left"/>
      <protection hidden="1" locked="0"/>
    </xf>
    <xf numFmtId="0" fontId="5" fillId="41" borderId="52" xfId="0" applyFont="1" applyFill="1" applyBorder="1" applyAlignment="1" applyProtection="1">
      <alignment horizontal="left"/>
      <protection locked="0"/>
    </xf>
    <xf numFmtId="0" fontId="5" fillId="41" borderId="53" xfId="0" applyFont="1" applyFill="1" applyBorder="1" applyAlignment="1" applyProtection="1">
      <alignment horizontal="left"/>
      <protection locked="0"/>
    </xf>
    <xf numFmtId="0" fontId="8" fillId="33" borderId="54" xfId="0" applyFont="1" applyFill="1" applyBorder="1" applyAlignment="1" applyProtection="1">
      <alignment horizontal="center"/>
      <protection hidden="1" locked="0"/>
    </xf>
    <xf numFmtId="0" fontId="8" fillId="33" borderId="53" xfId="0" applyFont="1" applyFill="1" applyBorder="1" applyAlignment="1" applyProtection="1">
      <alignment horizontal="center"/>
      <protection hidden="1" locked="0"/>
    </xf>
    <xf numFmtId="0" fontId="0" fillId="41" borderId="54" xfId="0" applyFont="1" applyFill="1" applyBorder="1" applyAlignment="1">
      <alignment horizontal="left"/>
    </xf>
    <xf numFmtId="0" fontId="0" fillId="41" borderId="55" xfId="0" applyFont="1" applyFill="1" applyBorder="1" applyAlignment="1">
      <alignment horizontal="left"/>
    </xf>
    <xf numFmtId="0" fontId="0" fillId="41" borderId="53" xfId="0" applyFont="1" applyFill="1" applyBorder="1" applyAlignment="1">
      <alignment horizontal="left"/>
    </xf>
    <xf numFmtId="0" fontId="5" fillId="33" borderId="51" xfId="0" applyFont="1" applyFill="1" applyBorder="1" applyAlignment="1">
      <alignment horizontal="left"/>
    </xf>
    <xf numFmtId="0" fontId="5" fillId="33" borderId="40" xfId="0" applyFont="1" applyFill="1" applyBorder="1" applyAlignment="1">
      <alignment horizontal="left"/>
    </xf>
    <xf numFmtId="0" fontId="0" fillId="33" borderId="56" xfId="0" applyFont="1" applyFill="1" applyBorder="1" applyAlignment="1">
      <alignment horizontal="left" wrapText="1"/>
    </xf>
    <xf numFmtId="0" fontId="0" fillId="33" borderId="57" xfId="0" applyFont="1" applyFill="1" applyBorder="1" applyAlignment="1">
      <alignment horizontal="left" wrapText="1"/>
    </xf>
    <xf numFmtId="0" fontId="0" fillId="33" borderId="46" xfId="0" applyFont="1" applyFill="1" applyBorder="1" applyAlignment="1">
      <alignment horizontal="left" wrapText="1"/>
    </xf>
    <xf numFmtId="0" fontId="0" fillId="33" borderId="58" xfId="0" applyFont="1" applyFill="1" applyBorder="1" applyAlignment="1">
      <alignment horizontal="left" wrapText="1"/>
    </xf>
    <xf numFmtId="0" fontId="0" fillId="33" borderId="48" xfId="0" applyFont="1" applyFill="1" applyBorder="1" applyAlignment="1">
      <alignment horizontal="left" wrapText="1"/>
    </xf>
    <xf numFmtId="0" fontId="0" fillId="33" borderId="59" xfId="0" applyFont="1" applyFill="1" applyBorder="1" applyAlignment="1">
      <alignment horizontal="left" wrapText="1"/>
    </xf>
    <xf numFmtId="0" fontId="0" fillId="0" borderId="60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14" fontId="0" fillId="0" borderId="52" xfId="0" applyNumberFormat="1" applyFont="1" applyFill="1" applyBorder="1" applyAlignment="1">
      <alignment horizontal="center"/>
    </xf>
    <xf numFmtId="14" fontId="0" fillId="0" borderId="55" xfId="0" applyNumberFormat="1" applyFont="1" applyFill="1" applyBorder="1" applyAlignment="1">
      <alignment horizontal="center"/>
    </xf>
    <xf numFmtId="14" fontId="0" fillId="0" borderId="53" xfId="0" applyNumberFormat="1" applyFont="1" applyFill="1" applyBorder="1" applyAlignment="1">
      <alignment horizontal="center"/>
    </xf>
    <xf numFmtId="0" fontId="8" fillId="0" borderId="37" xfId="0" applyFont="1" applyFill="1" applyBorder="1" applyAlignment="1" applyProtection="1">
      <alignment horizontal="center"/>
      <protection hidden="1" locked="0"/>
    </xf>
    <xf numFmtId="0" fontId="8" fillId="0" borderId="61" xfId="0" applyFont="1" applyFill="1" applyBorder="1" applyAlignment="1" applyProtection="1">
      <alignment horizontal="center"/>
      <protection hidden="1" locked="0"/>
    </xf>
    <xf numFmtId="0" fontId="8" fillId="0" borderId="35" xfId="0" applyFont="1" applyFill="1" applyBorder="1" applyAlignment="1" applyProtection="1">
      <alignment horizontal="center"/>
      <protection hidden="1" locked="0"/>
    </xf>
    <xf numFmtId="49" fontId="10" fillId="36" borderId="37" xfId="0" applyNumberFormat="1" applyFont="1" applyFill="1" applyBorder="1" applyAlignment="1" applyProtection="1">
      <alignment horizontal="center"/>
      <protection hidden="1" locked="0"/>
    </xf>
    <xf numFmtId="0" fontId="11" fillId="0" borderId="61" xfId="0" applyFont="1" applyBorder="1" applyAlignment="1">
      <alignment/>
    </xf>
    <xf numFmtId="0" fontId="11" fillId="0" borderId="35" xfId="0" applyFont="1" applyBorder="1" applyAlignment="1">
      <alignment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62" xfId="0" applyFont="1" applyBorder="1" applyAlignment="1" applyProtection="1">
      <alignment horizontal="center"/>
      <protection locked="0"/>
    </xf>
    <xf numFmtId="0" fontId="0" fillId="33" borderId="63" xfId="0" applyFont="1" applyFill="1" applyBorder="1" applyAlignment="1" applyProtection="1">
      <alignment horizontal="center" vertical="center" wrapText="1"/>
      <protection locked="0"/>
    </xf>
    <xf numFmtId="0" fontId="0" fillId="33" borderId="64" xfId="0" applyFont="1" applyFill="1" applyBorder="1" applyAlignment="1" applyProtection="1">
      <alignment horizontal="center" vertical="center" wrapText="1"/>
      <protection locked="0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41" xfId="0" applyFont="1" applyFill="1" applyBorder="1" applyAlignment="1" applyProtection="1">
      <alignment horizontal="center" vertical="center"/>
      <protection hidden="1" locked="0"/>
    </xf>
    <xf numFmtId="0" fontId="4" fillId="33" borderId="42" xfId="0" applyFont="1" applyFill="1" applyBorder="1" applyAlignment="1" applyProtection="1">
      <alignment horizontal="center" vertical="center"/>
      <protection hidden="1" locked="0"/>
    </xf>
    <xf numFmtId="0" fontId="4" fillId="33" borderId="40" xfId="0" applyFont="1" applyFill="1" applyBorder="1" applyAlignment="1" applyProtection="1">
      <alignment horizontal="center" vertical="center"/>
      <protection hidden="1" locked="0"/>
    </xf>
    <xf numFmtId="0" fontId="0" fillId="33" borderId="65" xfId="0" applyFont="1" applyFill="1" applyBorder="1" applyAlignment="1" applyProtection="1">
      <alignment horizontal="center" vertical="center" wrapText="1"/>
      <protection locked="0"/>
    </xf>
    <xf numFmtId="0" fontId="0" fillId="33" borderId="66" xfId="0" applyFont="1" applyFill="1" applyBorder="1" applyAlignment="1" applyProtection="1">
      <alignment horizontal="center" vertical="center" wrapText="1"/>
      <protection locked="0"/>
    </xf>
    <xf numFmtId="0" fontId="0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65" xfId="0" applyFont="1" applyFill="1" applyBorder="1" applyAlignment="1" applyProtection="1">
      <alignment horizontal="center" vertical="center" wrapText="1"/>
      <protection hidden="1" locked="0"/>
    </xf>
    <xf numFmtId="0" fontId="4" fillId="33" borderId="66" xfId="0" applyFont="1" applyFill="1" applyBorder="1" applyAlignment="1" applyProtection="1">
      <alignment horizontal="center" vertical="center" wrapText="1"/>
      <protection hidden="1" locked="0"/>
    </xf>
    <xf numFmtId="0" fontId="4" fillId="33" borderId="19" xfId="0" applyFont="1" applyFill="1" applyBorder="1" applyAlignment="1" applyProtection="1">
      <alignment horizontal="center" vertical="center" wrapText="1"/>
      <protection hidden="1" locked="0"/>
    </xf>
    <xf numFmtId="0" fontId="4" fillId="33" borderId="67" xfId="0" applyFont="1" applyFill="1" applyBorder="1" applyAlignment="1" applyProtection="1">
      <alignment horizontal="center" vertical="center" wrapText="1"/>
      <protection hidden="1" locked="0"/>
    </xf>
    <xf numFmtId="0" fontId="4" fillId="33" borderId="68" xfId="0" applyFont="1" applyFill="1" applyBorder="1" applyAlignment="1" applyProtection="1">
      <alignment horizontal="center" vertical="center" wrapText="1"/>
      <protection hidden="1" locked="0"/>
    </xf>
    <xf numFmtId="0" fontId="4" fillId="33" borderId="20" xfId="0" applyFont="1" applyFill="1" applyBorder="1" applyAlignment="1" applyProtection="1">
      <alignment horizontal="center" vertical="center" wrapText="1"/>
      <protection hidden="1" locked="0"/>
    </xf>
    <xf numFmtId="0" fontId="4" fillId="33" borderId="43" xfId="0" applyFont="1" applyFill="1" applyBorder="1" applyAlignment="1" applyProtection="1">
      <alignment horizontal="center" vertical="center" wrapText="1"/>
      <protection hidden="1" locked="0"/>
    </xf>
    <xf numFmtId="0" fontId="4" fillId="33" borderId="44" xfId="0" applyFont="1" applyFill="1" applyBorder="1" applyAlignment="1" applyProtection="1">
      <alignment horizontal="center" vertical="center" wrapText="1"/>
      <protection hidden="1" locked="0"/>
    </xf>
    <xf numFmtId="0" fontId="4" fillId="33" borderId="45" xfId="0" applyFont="1" applyFill="1" applyBorder="1" applyAlignment="1" applyProtection="1">
      <alignment horizontal="center" vertical="center" wrapText="1"/>
      <protection hidden="1" locked="0"/>
    </xf>
    <xf numFmtId="0" fontId="4" fillId="33" borderId="69" xfId="0" applyFont="1" applyFill="1" applyBorder="1" applyAlignment="1" applyProtection="1">
      <alignment horizontal="center" vertical="center" wrapText="1"/>
      <protection hidden="1" locked="0"/>
    </xf>
    <xf numFmtId="0" fontId="4" fillId="33" borderId="28" xfId="0" applyFont="1" applyFill="1" applyBorder="1" applyAlignment="1" applyProtection="1">
      <alignment horizontal="center" vertical="center" wrapText="1"/>
      <protection hidden="1" locked="0"/>
    </xf>
    <xf numFmtId="0" fontId="4" fillId="33" borderId="70" xfId="0" applyFont="1" applyFill="1" applyBorder="1" applyAlignment="1" applyProtection="1">
      <alignment horizontal="center" vertical="center" wrapText="1"/>
      <protection hidden="1" locked="0"/>
    </xf>
    <xf numFmtId="0" fontId="4" fillId="33" borderId="71" xfId="0" applyFont="1" applyFill="1" applyBorder="1" applyAlignment="1" applyProtection="1">
      <alignment horizontal="center" vertical="center" wrapText="1"/>
      <protection hidden="1" locked="0"/>
    </xf>
    <xf numFmtId="0" fontId="4" fillId="33" borderId="29" xfId="0" applyFont="1" applyFill="1" applyBorder="1" applyAlignment="1" applyProtection="1">
      <alignment horizontal="center" vertical="center" wrapText="1"/>
      <protection hidden="1" locked="0"/>
    </xf>
    <xf numFmtId="0" fontId="4" fillId="33" borderId="72" xfId="0" applyFont="1" applyFill="1" applyBorder="1" applyAlignment="1" applyProtection="1">
      <alignment horizontal="center" vertical="center" wrapText="1"/>
      <protection hidden="1" locked="0"/>
    </xf>
    <xf numFmtId="0" fontId="8" fillId="33" borderId="73" xfId="51" applyFont="1" applyFill="1" applyBorder="1" applyAlignment="1" applyProtection="1">
      <alignment horizontal="center" vertical="center" wrapText="1"/>
      <protection hidden="1" locked="0"/>
    </xf>
    <xf numFmtId="0" fontId="8" fillId="33" borderId="74" xfId="51" applyFont="1" applyFill="1" applyBorder="1" applyAlignment="1" applyProtection="1">
      <alignment horizontal="center" vertical="center" wrapText="1"/>
      <protection hidden="1" locked="0"/>
    </xf>
    <xf numFmtId="0" fontId="8" fillId="33" borderId="17" xfId="51" applyFont="1" applyFill="1" applyBorder="1" applyAlignment="1" applyProtection="1">
      <alignment horizontal="center" vertical="center" wrapText="1"/>
      <protection hidden="1" locked="0"/>
    </xf>
    <xf numFmtId="4" fontId="4" fillId="34" borderId="3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9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4" fontId="4" fillId="34" borderId="14" xfId="0" applyNumberFormat="1" applyFont="1" applyFill="1" applyBorder="1" applyAlignment="1" applyProtection="1">
      <alignment horizontal="center" vertical="center" wrapText="1"/>
      <protection hidden="1"/>
    </xf>
    <xf numFmtId="4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4" fontId="4" fillId="34" borderId="30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62" xfId="0" applyFont="1" applyFill="1" applyBorder="1" applyAlignment="1" applyProtection="1">
      <alignment horizontal="center" vertical="center" wrapText="1"/>
      <protection hidden="1" locked="0"/>
    </xf>
    <xf numFmtId="0" fontId="12" fillId="33" borderId="62" xfId="0" applyFont="1" applyFill="1" applyBorder="1" applyAlignment="1" applyProtection="1">
      <alignment horizontal="center" vertical="center" wrapText="1"/>
      <protection hidden="1" locked="0"/>
    </xf>
    <xf numFmtId="0" fontId="12" fillId="33" borderId="19" xfId="0" applyFont="1" applyFill="1" applyBorder="1" applyAlignment="1" applyProtection="1">
      <alignment horizontal="center" vertical="center" wrapText="1"/>
      <protection hidden="1" locked="0"/>
    </xf>
    <xf numFmtId="0" fontId="5" fillId="37" borderId="71" xfId="0" applyFont="1" applyFill="1" applyBorder="1" applyAlignment="1" applyProtection="1">
      <alignment horizontal="center" vertical="center" textRotation="90" wrapText="1"/>
      <protection locked="0"/>
    </xf>
    <xf numFmtId="0" fontId="5" fillId="37" borderId="29" xfId="0" applyFont="1" applyFill="1" applyBorder="1" applyAlignment="1" applyProtection="1">
      <alignment horizontal="center" vertical="center" textRotation="90" wrapText="1"/>
      <protection locked="0"/>
    </xf>
    <xf numFmtId="0" fontId="5" fillId="37" borderId="72" xfId="0" applyFont="1" applyFill="1" applyBorder="1" applyAlignment="1" applyProtection="1">
      <alignment horizontal="center" vertical="center" textRotation="90" wrapText="1"/>
      <protection locked="0"/>
    </xf>
    <xf numFmtId="0" fontId="5" fillId="35" borderId="37" xfId="0" applyFont="1" applyFill="1" applyBorder="1" applyAlignment="1" applyProtection="1">
      <alignment horizontal="center"/>
      <protection locked="0"/>
    </xf>
    <xf numFmtId="0" fontId="5" fillId="35" borderId="61" xfId="0" applyFont="1" applyFill="1" applyBorder="1" applyAlignment="1" applyProtection="1">
      <alignment horizontal="center"/>
      <protection locked="0"/>
    </xf>
    <xf numFmtId="0" fontId="5" fillId="35" borderId="75" xfId="0" applyFont="1" applyFill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48" xfId="0" applyFont="1" applyBorder="1" applyAlignment="1" applyProtection="1">
      <alignment horizontal="center" vertical="center" textRotation="90" wrapText="1"/>
      <protection locked="0"/>
    </xf>
    <xf numFmtId="0" fontId="5" fillId="0" borderId="71" xfId="0" applyFont="1" applyBorder="1" applyAlignment="1" applyProtection="1">
      <alignment horizontal="center" vertical="center" textRotation="90" wrapText="1"/>
      <protection locked="0"/>
    </xf>
    <xf numFmtId="0" fontId="5" fillId="0" borderId="72" xfId="0" applyFont="1" applyBorder="1" applyAlignment="1" applyProtection="1">
      <alignment horizontal="center" vertical="center" textRotation="90" wrapText="1"/>
      <protection locked="0"/>
    </xf>
    <xf numFmtId="0" fontId="0" fillId="0" borderId="6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wrapText="1"/>
    </xf>
    <xf numFmtId="0" fontId="18" fillId="35" borderId="37" xfId="0" applyNumberFormat="1" applyFont="1" applyFill="1" applyBorder="1" applyAlignment="1" applyProtection="1">
      <alignment horizontal="center" vertical="center"/>
      <protection locked="0"/>
    </xf>
    <xf numFmtId="0" fontId="18" fillId="35" borderId="61" xfId="0" applyNumberFormat="1" applyFont="1" applyFill="1" applyBorder="1" applyAlignment="1" applyProtection="1">
      <alignment horizontal="center" vertical="center"/>
      <protection locked="0"/>
    </xf>
    <xf numFmtId="0" fontId="18" fillId="35" borderId="35" xfId="0" applyNumberFormat="1" applyFont="1" applyFill="1" applyBorder="1" applyAlignment="1" applyProtection="1">
      <alignment horizontal="center" vertical="center"/>
      <protection locked="0"/>
    </xf>
    <xf numFmtId="166" fontId="2" fillId="35" borderId="37" xfId="0" applyNumberFormat="1" applyFont="1" applyFill="1" applyBorder="1" applyAlignment="1" applyProtection="1">
      <alignment horizontal="center" vertical="center"/>
      <protection hidden="1" locked="0"/>
    </xf>
    <xf numFmtId="166" fontId="2" fillId="35" borderId="61" xfId="0" applyNumberFormat="1" applyFont="1" applyFill="1" applyBorder="1" applyAlignment="1" applyProtection="1">
      <alignment horizontal="center" vertical="center"/>
      <protection hidden="1" locked="0"/>
    </xf>
    <xf numFmtId="166" fontId="2" fillId="35" borderId="35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37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61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35" xfId="0" applyNumberFormat="1" applyFont="1" applyFill="1" applyBorder="1" applyAlignment="1" applyProtection="1">
      <alignment horizontal="center" vertical="center"/>
      <protection hidden="1" locked="0"/>
    </xf>
    <xf numFmtId="166" fontId="8" fillId="0" borderId="76" xfId="0" applyNumberFormat="1" applyFont="1" applyFill="1" applyBorder="1" applyAlignment="1" applyProtection="1">
      <alignment horizontal="center" vertical="center"/>
      <protection hidden="1" locked="0"/>
    </xf>
    <xf numFmtId="166" fontId="8" fillId="0" borderId="67" xfId="0" applyNumberFormat="1" applyFont="1" applyFill="1" applyBorder="1" applyAlignment="1" applyProtection="1">
      <alignment horizontal="center" vertical="center"/>
      <protection hidden="1" locked="0"/>
    </xf>
    <xf numFmtId="0" fontId="0" fillId="0" borderId="71" xfId="0" applyFont="1" applyFill="1" applyBorder="1" applyAlignment="1" applyProtection="1">
      <alignment horizontal="center" vertical="center" textRotation="90" wrapText="1"/>
      <protection locked="0"/>
    </xf>
    <xf numFmtId="0" fontId="0" fillId="0" borderId="48" xfId="0" applyFont="1" applyFill="1" applyBorder="1" applyAlignment="1" applyProtection="1">
      <alignment horizontal="center" vertical="center" textRotation="90" wrapText="1"/>
      <protection locked="0"/>
    </xf>
    <xf numFmtId="3" fontId="4" fillId="38" borderId="37" xfId="0" applyNumberFormat="1" applyFont="1" applyFill="1" applyBorder="1" applyAlignment="1" applyProtection="1">
      <alignment horizontal="left" vertical="center"/>
      <protection hidden="1" locked="0"/>
    </xf>
    <xf numFmtId="3" fontId="4" fillId="38" borderId="61" xfId="0" applyNumberFormat="1" applyFont="1" applyFill="1" applyBorder="1" applyAlignment="1" applyProtection="1">
      <alignment horizontal="left" vertical="center"/>
      <protection hidden="1" locked="0"/>
    </xf>
    <xf numFmtId="3" fontId="4" fillId="38" borderId="35" xfId="0" applyNumberFormat="1" applyFont="1" applyFill="1" applyBorder="1" applyAlignment="1" applyProtection="1">
      <alignment horizontal="left" vertical="center"/>
      <protection hidden="1" locked="0"/>
    </xf>
    <xf numFmtId="0" fontId="5" fillId="0" borderId="11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3" borderId="11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4" fillId="38" borderId="61" xfId="0" applyFont="1" applyFill="1" applyBorder="1" applyAlignment="1" applyProtection="1">
      <alignment horizontal="left" vertical="center"/>
      <protection hidden="1" locked="0"/>
    </xf>
    <xf numFmtId="0" fontId="4" fillId="38" borderId="35" xfId="0" applyFont="1" applyFill="1" applyBorder="1" applyAlignment="1" applyProtection="1">
      <alignment horizontal="left" vertical="center"/>
      <protection hidden="1" locked="0"/>
    </xf>
    <xf numFmtId="0" fontId="4" fillId="40" borderId="61" xfId="0" applyFont="1" applyFill="1" applyBorder="1" applyAlignment="1" applyProtection="1">
      <alignment horizontal="center" vertical="center"/>
      <protection hidden="1" locked="0"/>
    </xf>
    <xf numFmtId="0" fontId="4" fillId="40" borderId="35" xfId="0" applyFont="1" applyFill="1" applyBorder="1" applyAlignment="1" applyProtection="1">
      <alignment horizontal="center" vertical="center"/>
      <protection hidden="1" locked="0"/>
    </xf>
    <xf numFmtId="167" fontId="21" fillId="0" borderId="44" xfId="0" applyNumberFormat="1" applyFont="1" applyFill="1" applyBorder="1" applyAlignment="1" applyProtection="1">
      <alignment horizontal="center" vertical="center"/>
      <protection hidden="1" locked="0"/>
    </xf>
    <xf numFmtId="3" fontId="4" fillId="33" borderId="11" xfId="0" applyNumberFormat="1" applyFont="1" applyFill="1" applyBorder="1" applyAlignment="1" applyProtection="1">
      <alignment horizontal="center" vertical="center"/>
      <protection hidden="1" locked="0"/>
    </xf>
    <xf numFmtId="3" fontId="4" fillId="33" borderId="39" xfId="0" applyNumberFormat="1" applyFont="1" applyFill="1" applyBorder="1" applyAlignment="1" applyProtection="1">
      <alignment horizontal="center" vertical="center"/>
      <protection hidden="1" locked="0"/>
    </xf>
    <xf numFmtId="3" fontId="4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56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14" fontId="0" fillId="0" borderId="56" xfId="0" applyNumberFormat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6" xfId="0" applyBorder="1" applyAlignment="1">
      <alignment horizontal="center"/>
    </xf>
    <xf numFmtId="166" fontId="4" fillId="33" borderId="31" xfId="0" applyNumberFormat="1" applyFont="1" applyFill="1" applyBorder="1" applyAlignment="1" applyProtection="1">
      <alignment horizontal="left" vertical="top" wrapText="1"/>
      <protection hidden="1" locked="0"/>
    </xf>
    <xf numFmtId="166" fontId="4" fillId="33" borderId="14" xfId="0" applyNumberFormat="1" applyFont="1" applyFill="1" applyBorder="1" applyAlignment="1" applyProtection="1">
      <alignment horizontal="left" vertical="top" wrapText="1"/>
      <protection hidden="1" locked="0"/>
    </xf>
    <xf numFmtId="3" fontId="4" fillId="33" borderId="31" xfId="0" applyNumberFormat="1" applyFont="1" applyFill="1" applyBorder="1" applyAlignment="1" applyProtection="1">
      <alignment horizontal="left" vertical="center"/>
      <protection hidden="1" locked="0"/>
    </xf>
    <xf numFmtId="3" fontId="4" fillId="33" borderId="14" xfId="0" applyNumberFormat="1" applyFont="1" applyFill="1" applyBorder="1" applyAlignment="1" applyProtection="1">
      <alignment horizontal="left" vertical="center"/>
      <protection hidden="1" locked="0"/>
    </xf>
    <xf numFmtId="3" fontId="4" fillId="33" borderId="12" xfId="0" applyNumberFormat="1" applyFont="1" applyFill="1" applyBorder="1" applyAlignment="1" applyProtection="1">
      <alignment horizontal="left" vertical="center"/>
      <protection hidden="1" locked="0"/>
    </xf>
    <xf numFmtId="3" fontId="4" fillId="33" borderId="15" xfId="0" applyNumberFormat="1" applyFont="1" applyFill="1" applyBorder="1" applyAlignment="1" applyProtection="1">
      <alignment horizontal="left" vertical="center"/>
      <protection hidden="1" locked="0"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_Vzor2 Návrh Záv.vyúčtování 2" xfId="51"/>
    <cellStyle name="Poznámka" xfId="52"/>
    <cellStyle name="procent 2" xfId="53"/>
    <cellStyle name="procent 3" xfId="54"/>
    <cellStyle name="Percent" xfId="55"/>
    <cellStyle name="Procenta 2" xfId="56"/>
    <cellStyle name="Propojená buňka" xfId="57"/>
    <cellStyle name="Správně" xfId="58"/>
    <cellStyle name="Standard 2" xfId="59"/>
    <cellStyle name="Standard 2 2" xfId="60"/>
    <cellStyle name="Standard 2_Prüfbericht AT-CZ Korr 02022011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dxfs count="43"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u val="none"/>
        <strike val="0"/>
        <color auto="1"/>
      </font>
      <fill>
        <patternFill>
          <bgColor indexed="55"/>
        </patternFill>
      </fill>
      <border>
        <top style="thin"/>
        <bottom style="thin"/>
      </border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ont>
        <strike/>
        <color auto="1"/>
      </font>
      <fill>
        <patternFill>
          <bgColor rgb="FF969696"/>
        </patternFill>
      </fill>
      <border>
        <top style="thin"/>
        <bottom style="thin">
          <color rgb="FF000000"/>
        </bottom>
      </border>
    </dxf>
    <dxf>
      <font>
        <u val="none"/>
        <strike val="0"/>
        <color auto="1"/>
      </font>
      <fill>
        <patternFill>
          <bgColor rgb="FF969696"/>
        </patternFill>
      </fill>
      <border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Z_Uroven-partnera_RECOM%20CZ-AT%2013.M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 Prohlášení o výdajích"/>
      <sheetName val="6.Zpráva o pokroku"/>
      <sheetName val="7. Finanční zpráva "/>
      <sheetName val="8.Soupiska výdajů"/>
      <sheetName val="9. Národní spolufinancování"/>
      <sheetName val="10. Zadávací řízení"/>
      <sheetName val="11. Kontrola na místě"/>
      <sheetName val="12. Krácení výdajů"/>
      <sheetName val="13. Sdílené výdaje"/>
      <sheetName val="List1"/>
    </sheetNames>
    <sheetDataSet>
      <sheetData sheetId="2">
        <row r="8">
          <cell r="C8" t="str">
            <v>M00024</v>
          </cell>
        </row>
        <row r="10">
          <cell r="C10" t="str">
            <v>Kraj Vysočina</v>
          </cell>
        </row>
        <row r="20">
          <cell r="C20">
            <v>12</v>
          </cell>
        </row>
        <row r="22">
          <cell r="C22" t="str">
            <v>č. 13 od 01/08/2014 - 31/03/2015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1"/>
  <sheetViews>
    <sheetView tabSelected="1" view="pageBreakPreview" zoomScale="65" zoomScaleSheetLayoutView="65" zoomScalePageLayoutView="0" workbookViewId="0" topLeftCell="K1">
      <selection activeCell="T7" sqref="T7"/>
    </sheetView>
  </sheetViews>
  <sheetFormatPr defaultColWidth="9.140625" defaultRowHeight="12.75"/>
  <cols>
    <col min="1" max="1" width="7.140625" style="8" customWidth="1"/>
    <col min="2" max="2" width="12.57421875" style="8" customWidth="1"/>
    <col min="3" max="3" width="21.8515625" style="8" customWidth="1"/>
    <col min="4" max="4" width="17.00390625" style="8" customWidth="1"/>
    <col min="5" max="5" width="16.00390625" style="8" customWidth="1"/>
    <col min="6" max="6" width="11.57421875" style="8" customWidth="1"/>
    <col min="7" max="7" width="15.28125" style="8" customWidth="1"/>
    <col min="8" max="8" width="17.28125" style="8" customWidth="1"/>
    <col min="9" max="9" width="15.00390625" style="8" customWidth="1"/>
    <col min="10" max="10" width="18.00390625" style="8" customWidth="1"/>
    <col min="11" max="11" width="13.7109375" style="8" customWidth="1"/>
    <col min="12" max="13" width="11.421875" style="8" customWidth="1"/>
    <col min="14" max="14" width="12.140625" style="8" customWidth="1"/>
    <col min="15" max="15" width="11.421875" style="8" customWidth="1"/>
    <col min="16" max="16" width="14.28125" style="8" customWidth="1"/>
    <col min="17" max="17" width="11.8515625" style="8" customWidth="1"/>
    <col min="18" max="18" width="21.57421875" style="8" bestFit="1" customWidth="1"/>
    <col min="19" max="19" width="11.00390625" style="8" customWidth="1"/>
    <col min="20" max="20" width="16.421875" style="8" customWidth="1"/>
    <col min="21" max="21" width="14.421875" style="8" bestFit="1" customWidth="1"/>
    <col min="22" max="22" width="16.00390625" style="8" bestFit="1" customWidth="1"/>
    <col min="23" max="23" width="25.7109375" style="8" customWidth="1"/>
    <col min="24" max="24" width="17.8515625" style="8" bestFit="1" customWidth="1"/>
    <col min="25" max="26" width="9.28125" style="8" bestFit="1" customWidth="1"/>
    <col min="27" max="16384" width="9.140625" style="8" customWidth="1"/>
  </cols>
  <sheetData>
    <row r="1" spans="1:43" ht="24" customHeight="1" thickBot="1">
      <c r="A1" s="1" t="s">
        <v>0</v>
      </c>
      <c r="B1" s="2"/>
      <c r="C1" s="2"/>
      <c r="D1" s="2"/>
      <c r="E1" s="3"/>
      <c r="F1" s="4"/>
      <c r="G1" s="4"/>
      <c r="H1" s="4"/>
      <c r="I1" s="165" t="str">
        <f>'[1]7. Finanční zpráva '!C22</f>
        <v>č. 13 od 01/08/2014 - 31/03/2015</v>
      </c>
      <c r="J1" s="166"/>
      <c r="K1" s="5"/>
      <c r="L1" s="6"/>
      <c r="M1" s="4"/>
      <c r="N1" s="4"/>
      <c r="O1" s="4"/>
      <c r="P1" s="4"/>
      <c r="Q1" s="4"/>
      <c r="R1" s="7"/>
      <c r="S1" s="7"/>
      <c r="W1" s="163" t="s">
        <v>221</v>
      </c>
      <c r="AP1" t="s">
        <v>1</v>
      </c>
      <c r="AQ1" s="9" t="s">
        <v>2</v>
      </c>
    </row>
    <row r="2" spans="1:43" s="14" customFormat="1" ht="15.75" thickBot="1">
      <c r="A2" s="10"/>
      <c r="B2" s="10"/>
      <c r="C2" s="10"/>
      <c r="D2" s="10"/>
      <c r="E2" s="10"/>
      <c r="F2" s="11"/>
      <c r="G2" s="11"/>
      <c r="H2" s="11"/>
      <c r="I2" s="10"/>
      <c r="J2" s="10"/>
      <c r="K2" s="10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  <c r="W2" s="164" t="s">
        <v>220</v>
      </c>
      <c r="AP2"/>
      <c r="AQ2" s="9" t="s">
        <v>3</v>
      </c>
    </row>
    <row r="3" spans="1:43" s="14" customFormat="1" ht="15">
      <c r="A3" s="15"/>
      <c r="B3" s="167" t="s">
        <v>4</v>
      </c>
      <c r="C3" s="168"/>
      <c r="D3" s="168"/>
      <c r="E3" s="168"/>
      <c r="F3" s="169">
        <f>'[1]7. Finanční zpráva '!C20</f>
        <v>12</v>
      </c>
      <c r="G3" s="170"/>
      <c r="H3" s="171" t="s">
        <v>5</v>
      </c>
      <c r="I3" s="172"/>
      <c r="J3" s="173" t="str">
        <f>'[1]7. Finanční zpráva '!C10</f>
        <v>Kraj Vysočina</v>
      </c>
      <c r="K3" s="174"/>
      <c r="L3" s="174"/>
      <c r="M3" s="174"/>
      <c r="N3" s="174"/>
      <c r="O3" s="174"/>
      <c r="P3" s="174"/>
      <c r="Q3" s="175"/>
      <c r="R3" s="12"/>
      <c r="S3" s="12"/>
      <c r="T3" s="12"/>
      <c r="U3" s="12"/>
      <c r="V3" s="13"/>
      <c r="AP3" t="s">
        <v>6</v>
      </c>
      <c r="AQ3" s="9" t="s">
        <v>7</v>
      </c>
    </row>
    <row r="4" spans="1:43" s="14" customFormat="1" ht="15.75" thickBot="1">
      <c r="A4" s="10"/>
      <c r="B4" s="176" t="s">
        <v>8</v>
      </c>
      <c r="C4" s="177"/>
      <c r="D4" s="177"/>
      <c r="E4" s="177"/>
      <c r="F4" s="178" t="str">
        <f>'[1]7. Finanční zpráva '!C8</f>
        <v>M00024</v>
      </c>
      <c r="G4" s="179"/>
      <c r="H4" s="180" t="s">
        <v>9</v>
      </c>
      <c r="I4" s="181"/>
      <c r="J4" s="182" t="s">
        <v>10</v>
      </c>
      <c r="K4" s="183"/>
      <c r="L4" s="183"/>
      <c r="M4" s="183"/>
      <c r="N4" s="183"/>
      <c r="O4" s="183"/>
      <c r="P4" s="183"/>
      <c r="Q4" s="184"/>
      <c r="R4" s="12"/>
      <c r="S4" s="12"/>
      <c r="T4" s="12"/>
      <c r="U4" s="12"/>
      <c r="V4" s="13"/>
      <c r="AP4" t="s">
        <v>11</v>
      </c>
      <c r="AQ4" s="9" t="s">
        <v>12</v>
      </c>
    </row>
    <row r="5" spans="1:43" s="14" customFormat="1" ht="15.75" thickBot="1">
      <c r="A5" s="15"/>
      <c r="B5" s="15"/>
      <c r="C5" s="15"/>
      <c r="D5" s="15"/>
      <c r="E5" s="15"/>
      <c r="F5" s="11"/>
      <c r="G5" s="11"/>
      <c r="K5" s="10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  <c r="AP5" t="s">
        <v>13</v>
      </c>
      <c r="AQ5" s="9" t="s">
        <v>14</v>
      </c>
    </row>
    <row r="6" spans="1:43" s="14" customFormat="1" ht="15.75" thickBot="1">
      <c r="A6" s="15"/>
      <c r="B6" s="185" t="s">
        <v>15</v>
      </c>
      <c r="C6" s="186"/>
      <c r="D6" s="16" t="s">
        <v>16</v>
      </c>
      <c r="E6" s="11"/>
      <c r="F6" s="11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7"/>
      <c r="AP6" t="s">
        <v>17</v>
      </c>
      <c r="AQ6" s="9" t="s">
        <v>18</v>
      </c>
    </row>
    <row r="7" spans="1:43" s="14" customFormat="1" ht="15.75" customHeight="1">
      <c r="A7" s="15"/>
      <c r="B7" s="187" t="s">
        <v>19</v>
      </c>
      <c r="C7" s="188"/>
      <c r="D7" s="193" t="s">
        <v>20</v>
      </c>
      <c r="E7" s="11"/>
      <c r="F7" s="11"/>
      <c r="G7" s="11"/>
      <c r="H7" s="18" t="s">
        <v>21</v>
      </c>
      <c r="I7" s="196">
        <v>27.435</v>
      </c>
      <c r="J7" s="197"/>
      <c r="K7" s="198"/>
      <c r="L7" s="12"/>
      <c r="M7" s="12"/>
      <c r="N7" s="12"/>
      <c r="O7" s="12"/>
      <c r="P7" s="12"/>
      <c r="Q7" s="12"/>
      <c r="R7" s="12"/>
      <c r="S7" s="12"/>
      <c r="T7" s="12"/>
      <c r="U7" s="12"/>
      <c r="V7" s="13"/>
      <c r="AP7" t="s">
        <v>22</v>
      </c>
      <c r="AQ7" s="9" t="s">
        <v>23</v>
      </c>
    </row>
    <row r="8" spans="1:43" s="14" customFormat="1" ht="15.75" thickBot="1">
      <c r="A8" s="10"/>
      <c r="B8" s="189"/>
      <c r="C8" s="190"/>
      <c r="D8" s="194"/>
      <c r="E8" s="11"/>
      <c r="F8" s="11"/>
      <c r="G8" s="11"/>
      <c r="H8" s="19" t="s">
        <v>24</v>
      </c>
      <c r="I8" s="199">
        <v>42129</v>
      </c>
      <c r="J8" s="200"/>
      <c r="K8" s="201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AP8" t="s">
        <v>25</v>
      </c>
      <c r="AQ8" s="9" t="s">
        <v>26</v>
      </c>
    </row>
    <row r="9" spans="1:43" s="14" customFormat="1" ht="20.25" customHeight="1" thickBot="1">
      <c r="A9" s="10"/>
      <c r="B9" s="191"/>
      <c r="C9" s="192"/>
      <c r="D9" s="195"/>
      <c r="E9" s="11"/>
      <c r="F9" s="11"/>
      <c r="G9" s="11"/>
      <c r="H9" s="11"/>
      <c r="I9" s="10"/>
      <c r="J9" s="10"/>
      <c r="K9" s="10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AP9" t="s">
        <v>27</v>
      </c>
      <c r="AQ9" s="9" t="s">
        <v>28</v>
      </c>
    </row>
    <row r="10" spans="1:43" s="26" customFormat="1" ht="15" thickBot="1">
      <c r="A10" s="20"/>
      <c r="B10" s="20"/>
      <c r="C10" s="20"/>
      <c r="D10" s="20"/>
      <c r="E10" s="21"/>
      <c r="F10" s="22"/>
      <c r="G10" s="22"/>
      <c r="H10" s="22"/>
      <c r="I10" s="22"/>
      <c r="J10" s="21"/>
      <c r="K10" s="23"/>
      <c r="L10" s="24"/>
      <c r="M10" s="24"/>
      <c r="N10" s="24"/>
      <c r="O10" s="24"/>
      <c r="P10" s="24"/>
      <c r="Q10" s="24"/>
      <c r="R10" s="25"/>
      <c r="S10" s="25"/>
      <c r="T10" s="25"/>
      <c r="U10" s="25"/>
      <c r="AP10" t="s">
        <v>29</v>
      </c>
      <c r="AQ10" s="9" t="s">
        <v>30</v>
      </c>
    </row>
    <row r="11" spans="1:43" ht="13.5" customHeight="1" thickBot="1">
      <c r="A11" s="27"/>
      <c r="B11" s="202" t="s">
        <v>31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4"/>
      <c r="T11" s="205" t="s">
        <v>32</v>
      </c>
      <c r="U11" s="206"/>
      <c r="V11" s="206"/>
      <c r="W11" s="207"/>
      <c r="AP11" t="s">
        <v>33</v>
      </c>
      <c r="AQ11" s="9" t="s">
        <v>34</v>
      </c>
    </row>
    <row r="12" spans="1:43" ht="12.75" customHeight="1">
      <c r="A12" s="208"/>
      <c r="B12" s="210" t="s">
        <v>35</v>
      </c>
      <c r="C12" s="213" t="s">
        <v>36</v>
      </c>
      <c r="D12" s="214"/>
      <c r="E12" s="214"/>
      <c r="F12" s="215"/>
      <c r="G12" s="216" t="s">
        <v>37</v>
      </c>
      <c r="H12" s="219" t="s">
        <v>38</v>
      </c>
      <c r="I12" s="213" t="s">
        <v>39</v>
      </c>
      <c r="J12" s="215"/>
      <c r="K12" s="219" t="s">
        <v>40</v>
      </c>
      <c r="L12" s="219" t="s">
        <v>41</v>
      </c>
      <c r="M12" s="222" t="s">
        <v>42</v>
      </c>
      <c r="N12" s="225" t="s">
        <v>43</v>
      </c>
      <c r="O12" s="226"/>
      <c r="P12" s="226"/>
      <c r="Q12" s="227"/>
      <c r="R12" s="231" t="s">
        <v>44</v>
      </c>
      <c r="S12" s="234" t="s">
        <v>45</v>
      </c>
      <c r="T12" s="237" t="s">
        <v>46</v>
      </c>
      <c r="U12" s="238"/>
      <c r="V12" s="237" t="s">
        <v>47</v>
      </c>
      <c r="W12" s="241" t="s">
        <v>48</v>
      </c>
      <c r="AQ12" s="9" t="s">
        <v>49</v>
      </c>
    </row>
    <row r="13" spans="1:23" ht="12.75" customHeight="1">
      <c r="A13" s="209"/>
      <c r="B13" s="211"/>
      <c r="C13" s="243" t="s">
        <v>50</v>
      </c>
      <c r="D13" s="244" t="s">
        <v>51</v>
      </c>
      <c r="E13" s="243" t="s">
        <v>52</v>
      </c>
      <c r="F13" s="243" t="s">
        <v>53</v>
      </c>
      <c r="G13" s="217"/>
      <c r="H13" s="220"/>
      <c r="I13" s="243" t="s">
        <v>54</v>
      </c>
      <c r="J13" s="243" t="s">
        <v>55</v>
      </c>
      <c r="K13" s="220"/>
      <c r="L13" s="220"/>
      <c r="M13" s="223"/>
      <c r="N13" s="228"/>
      <c r="O13" s="229"/>
      <c r="P13" s="229"/>
      <c r="Q13" s="230"/>
      <c r="R13" s="232"/>
      <c r="S13" s="235"/>
      <c r="T13" s="239"/>
      <c r="U13" s="239"/>
      <c r="V13" s="240"/>
      <c r="W13" s="242"/>
    </row>
    <row r="14" spans="1:23" ht="51.75" customHeight="1" thickBot="1">
      <c r="A14" s="209"/>
      <c r="B14" s="212"/>
      <c r="C14" s="221"/>
      <c r="D14" s="245"/>
      <c r="E14" s="221"/>
      <c r="F14" s="221"/>
      <c r="G14" s="218"/>
      <c r="H14" s="221"/>
      <c r="I14" s="221"/>
      <c r="J14" s="221"/>
      <c r="K14" s="221"/>
      <c r="L14" s="221"/>
      <c r="M14" s="224"/>
      <c r="N14" s="29" t="s">
        <v>56</v>
      </c>
      <c r="O14" s="30" t="s">
        <v>57</v>
      </c>
      <c r="P14" s="31" t="s">
        <v>58</v>
      </c>
      <c r="Q14" s="31" t="s">
        <v>59</v>
      </c>
      <c r="R14" s="233"/>
      <c r="S14" s="236"/>
      <c r="T14" s="28" t="s">
        <v>60</v>
      </c>
      <c r="U14" s="28" t="s">
        <v>61</v>
      </c>
      <c r="V14" s="240"/>
      <c r="W14" s="242"/>
    </row>
    <row r="15" spans="1:23" ht="21" customHeight="1" thickBot="1">
      <c r="A15" s="32"/>
      <c r="B15" s="33">
        <v>1</v>
      </c>
      <c r="C15" s="34">
        <v>2</v>
      </c>
      <c r="D15" s="34">
        <v>3</v>
      </c>
      <c r="E15" s="33">
        <v>4</v>
      </c>
      <c r="F15" s="34">
        <v>5</v>
      </c>
      <c r="G15" s="34">
        <v>6</v>
      </c>
      <c r="H15" s="33">
        <v>7</v>
      </c>
      <c r="I15" s="34">
        <v>8</v>
      </c>
      <c r="J15" s="34">
        <v>9</v>
      </c>
      <c r="K15" s="33">
        <v>10</v>
      </c>
      <c r="L15" s="34">
        <v>11</v>
      </c>
      <c r="M15" s="35">
        <v>12</v>
      </c>
      <c r="N15" s="33">
        <v>13</v>
      </c>
      <c r="O15" s="34">
        <v>14</v>
      </c>
      <c r="P15" s="34">
        <v>15</v>
      </c>
      <c r="Q15" s="36" t="s">
        <v>62</v>
      </c>
      <c r="R15" s="34">
        <v>16</v>
      </c>
      <c r="S15" s="33">
        <v>17</v>
      </c>
      <c r="T15" s="34">
        <v>18</v>
      </c>
      <c r="U15" s="34">
        <v>19</v>
      </c>
      <c r="V15" s="33">
        <v>20</v>
      </c>
      <c r="W15" s="37">
        <v>21</v>
      </c>
    </row>
    <row r="16" spans="1:43" s="14" customFormat="1" ht="28.5" customHeight="1">
      <c r="A16" s="246" t="s">
        <v>63</v>
      </c>
      <c r="B16" s="38" t="s">
        <v>64</v>
      </c>
      <c r="C16" s="39" t="s">
        <v>65</v>
      </c>
      <c r="D16" s="40" t="s">
        <v>2</v>
      </c>
      <c r="E16" s="41" t="s">
        <v>65</v>
      </c>
      <c r="F16" s="42" t="s">
        <v>66</v>
      </c>
      <c r="G16" s="43"/>
      <c r="H16" s="44" t="s">
        <v>67</v>
      </c>
      <c r="I16" s="45"/>
      <c r="J16" s="46"/>
      <c r="K16" s="47">
        <v>42107</v>
      </c>
      <c r="L16" s="47">
        <v>42109</v>
      </c>
      <c r="M16" s="48" t="s">
        <v>60</v>
      </c>
      <c r="N16" s="49">
        <v>136932</v>
      </c>
      <c r="O16" s="50">
        <v>0</v>
      </c>
      <c r="P16" s="51">
        <f>IF($D$6="ANO",IF($D$7="NE",SUM(N16:O16),N16),SUM(N16:O16))</f>
        <v>136932</v>
      </c>
      <c r="Q16" s="50">
        <v>0</v>
      </c>
      <c r="R16" s="51">
        <f>ROUND(IF(M16="EUR",P16,(P16/$I$7)),2)</f>
        <v>4991.14</v>
      </c>
      <c r="S16" s="52">
        <v>29</v>
      </c>
      <c r="T16" s="53"/>
      <c r="U16" s="53"/>
      <c r="V16" s="54">
        <f>ROUND(IF(M16="CZK",R16-(T16/$I$7),R16-U16),2)</f>
        <v>4991.14</v>
      </c>
      <c r="W16" s="55"/>
      <c r="AQ16" s="8"/>
    </row>
    <row r="17" spans="1:43" ht="54.75" customHeight="1">
      <c r="A17" s="247"/>
      <c r="B17" s="38" t="s">
        <v>68</v>
      </c>
      <c r="C17" s="41" t="s">
        <v>69</v>
      </c>
      <c r="D17" s="57" t="s">
        <v>3</v>
      </c>
      <c r="E17" s="58" t="s">
        <v>69</v>
      </c>
      <c r="F17" s="42" t="s">
        <v>66</v>
      </c>
      <c r="G17" s="43"/>
      <c r="H17" s="44" t="s">
        <v>67</v>
      </c>
      <c r="I17" s="45"/>
      <c r="J17" s="46"/>
      <c r="K17" s="47">
        <v>42107</v>
      </c>
      <c r="L17" s="47">
        <v>42109</v>
      </c>
      <c r="M17" s="48" t="s">
        <v>60</v>
      </c>
      <c r="N17" s="49">
        <v>46433</v>
      </c>
      <c r="O17" s="50">
        <v>0</v>
      </c>
      <c r="P17" s="51">
        <f>IF($D$6="ANO",IF($D$7="NE",SUM(N17:O17),N17),SUM(N17:O17))</f>
        <v>46433</v>
      </c>
      <c r="Q17" s="50">
        <v>0</v>
      </c>
      <c r="R17" s="51">
        <f>ROUND(IF(M17="EUR",P17,(P17/$I$7)),2)</f>
        <v>1692.47</v>
      </c>
      <c r="S17" s="52">
        <v>0</v>
      </c>
      <c r="T17" s="53"/>
      <c r="U17" s="53"/>
      <c r="V17" s="54">
        <f>ROUND(IF(M17="CZK",R17-(T17/$I$7),R17-U17),2)</f>
        <v>1692.47</v>
      </c>
      <c r="W17" s="59"/>
      <c r="AQ17" s="14"/>
    </row>
    <row r="18" spans="1:23" ht="79.5" thickBot="1">
      <c r="A18" s="247"/>
      <c r="B18" s="38" t="s">
        <v>70</v>
      </c>
      <c r="C18" s="41" t="s">
        <v>71</v>
      </c>
      <c r="D18" s="57" t="s">
        <v>12</v>
      </c>
      <c r="E18" s="60" t="s">
        <v>72</v>
      </c>
      <c r="F18" s="42" t="s">
        <v>66</v>
      </c>
      <c r="G18" s="61"/>
      <c r="H18" s="44" t="s">
        <v>73</v>
      </c>
      <c r="I18" s="61"/>
      <c r="J18" s="61"/>
      <c r="K18" s="47">
        <v>42044</v>
      </c>
      <c r="L18" s="47">
        <v>42046</v>
      </c>
      <c r="M18" s="48" t="s">
        <v>60</v>
      </c>
      <c r="N18" s="62">
        <v>1691</v>
      </c>
      <c r="O18" s="63">
        <v>0</v>
      </c>
      <c r="P18" s="51">
        <f>IF($D$6="ANO",IF($D$7="NE",SUM(N18:O18),N18),SUM(N18:O18))</f>
        <v>1691</v>
      </c>
      <c r="Q18" s="63">
        <v>0</v>
      </c>
      <c r="R18" s="51">
        <f>ROUND(IF(M18="EUR",P18,(P18/$I$7)),2)</f>
        <v>61.64</v>
      </c>
      <c r="S18" s="64">
        <v>38</v>
      </c>
      <c r="T18" s="53"/>
      <c r="U18" s="53"/>
      <c r="V18" s="54">
        <f>ROUND(IF(M18="CZK",R18-(T18/$I$7),R18-U18),2)</f>
        <v>61.64</v>
      </c>
      <c r="W18" s="59"/>
    </row>
    <row r="19" spans="1:23" ht="13.5" thickBot="1">
      <c r="A19" s="248"/>
      <c r="B19" s="249" t="s">
        <v>74</v>
      </c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1"/>
      <c r="Q19" s="65">
        <f aca="true" t="shared" si="0" ref="Q19:V19">SUM(Q16:Q18)</f>
        <v>0</v>
      </c>
      <c r="R19" s="66">
        <f t="shared" si="0"/>
        <v>6745.250000000001</v>
      </c>
      <c r="S19" s="67">
        <f t="shared" si="0"/>
        <v>67</v>
      </c>
      <c r="T19" s="66">
        <f t="shared" si="0"/>
        <v>0</v>
      </c>
      <c r="U19" s="66">
        <f t="shared" si="0"/>
        <v>0</v>
      </c>
      <c r="V19" s="66">
        <f t="shared" si="0"/>
        <v>6745.250000000001</v>
      </c>
      <c r="W19" s="68"/>
    </row>
    <row r="20" spans="1:23" ht="26.25">
      <c r="A20" s="56"/>
      <c r="B20" s="38" t="s">
        <v>75</v>
      </c>
      <c r="C20" s="69" t="s">
        <v>76</v>
      </c>
      <c r="D20" s="40" t="s">
        <v>18</v>
      </c>
      <c r="E20" s="58" t="s">
        <v>77</v>
      </c>
      <c r="F20" s="42" t="s">
        <v>66</v>
      </c>
      <c r="G20" s="70" t="s">
        <v>78</v>
      </c>
      <c r="H20" s="70" t="s">
        <v>79</v>
      </c>
      <c r="I20" s="71" t="s">
        <v>80</v>
      </c>
      <c r="J20" s="69" t="s">
        <v>81</v>
      </c>
      <c r="K20" s="47">
        <v>41851</v>
      </c>
      <c r="L20" s="47">
        <v>41863</v>
      </c>
      <c r="M20" s="48" t="s">
        <v>60</v>
      </c>
      <c r="N20" s="49">
        <v>2018.51</v>
      </c>
      <c r="O20" s="50">
        <v>302.78</v>
      </c>
      <c r="P20" s="51">
        <v>2322</v>
      </c>
      <c r="Q20" s="50">
        <v>0</v>
      </c>
      <c r="R20" s="51">
        <f>ROUND(IF(M20="EUR",P20,(P20/$I$7)),2)</f>
        <v>84.64</v>
      </c>
      <c r="S20" s="52">
        <v>5</v>
      </c>
      <c r="T20" s="53"/>
      <c r="U20" s="53"/>
      <c r="V20" s="54">
        <f>ROUND(IF(M20="CZK",R20-(T20/$I$7),R20-U20),2)</f>
        <v>84.64</v>
      </c>
      <c r="W20" s="55"/>
    </row>
    <row r="21" spans="1:23" ht="39">
      <c r="A21" s="252" t="s">
        <v>82</v>
      </c>
      <c r="B21" s="38" t="s">
        <v>83</v>
      </c>
      <c r="C21" s="69" t="s">
        <v>84</v>
      </c>
      <c r="D21" s="40" t="s">
        <v>14</v>
      </c>
      <c r="E21" s="58" t="s">
        <v>85</v>
      </c>
      <c r="F21" s="42" t="s">
        <v>66</v>
      </c>
      <c r="G21" s="70" t="s">
        <v>86</v>
      </c>
      <c r="H21" s="70" t="s">
        <v>87</v>
      </c>
      <c r="I21" s="71" t="s">
        <v>88</v>
      </c>
      <c r="J21" s="69" t="s">
        <v>89</v>
      </c>
      <c r="K21" s="47">
        <v>41852</v>
      </c>
      <c r="L21" s="47">
        <v>41865</v>
      </c>
      <c r="M21" s="48" t="s">
        <v>60</v>
      </c>
      <c r="N21" s="49">
        <v>5300</v>
      </c>
      <c r="O21" s="50">
        <v>1113</v>
      </c>
      <c r="P21" s="51">
        <f>IF($D$6="ANO",IF($D$7="NE",SUM(N21:O21),N21),SUM(N21:O21))</f>
        <v>6413</v>
      </c>
      <c r="Q21" s="50">
        <v>0</v>
      </c>
      <c r="R21" s="51">
        <f aca="true" t="shared" si="1" ref="R21:R27">ROUND(IF(M21="EUR",P21,(P21/$I$7)),2)</f>
        <v>233.75</v>
      </c>
      <c r="S21" s="52">
        <v>6</v>
      </c>
      <c r="T21" s="53"/>
      <c r="U21" s="53"/>
      <c r="V21" s="54">
        <f aca="true" t="shared" si="2" ref="V21:V27">ROUND(IF(M21="CZK",R21-(T21/$I$7),R21-U21),2)</f>
        <v>233.75</v>
      </c>
      <c r="W21" s="55"/>
    </row>
    <row r="22" spans="1:23" ht="66">
      <c r="A22" s="252"/>
      <c r="B22" s="38" t="s">
        <v>90</v>
      </c>
      <c r="C22" s="69" t="s">
        <v>84</v>
      </c>
      <c r="D22" s="40" t="s">
        <v>14</v>
      </c>
      <c r="E22" s="58" t="s">
        <v>91</v>
      </c>
      <c r="F22" s="42" t="s">
        <v>66</v>
      </c>
      <c r="G22" s="70" t="s">
        <v>92</v>
      </c>
      <c r="H22" s="70" t="s">
        <v>93</v>
      </c>
      <c r="I22" s="71" t="s">
        <v>94</v>
      </c>
      <c r="J22" s="69" t="s">
        <v>95</v>
      </c>
      <c r="K22" s="47">
        <v>41851</v>
      </c>
      <c r="L22" s="47">
        <v>41873</v>
      </c>
      <c r="M22" s="48" t="s">
        <v>60</v>
      </c>
      <c r="N22" s="49">
        <v>5874</v>
      </c>
      <c r="O22" s="50">
        <v>1233.54</v>
      </c>
      <c r="P22" s="51">
        <v>7108</v>
      </c>
      <c r="Q22" s="50">
        <v>0</v>
      </c>
      <c r="R22" s="51">
        <f t="shared" si="1"/>
        <v>259.09</v>
      </c>
      <c r="S22" s="52">
        <v>6</v>
      </c>
      <c r="T22" s="53"/>
      <c r="U22" s="53"/>
      <c r="V22" s="54">
        <f t="shared" si="2"/>
        <v>259.09</v>
      </c>
      <c r="W22" s="55"/>
    </row>
    <row r="23" spans="1:23" ht="39">
      <c r="A23" s="252"/>
      <c r="B23" s="38" t="s">
        <v>96</v>
      </c>
      <c r="C23" s="69" t="s">
        <v>84</v>
      </c>
      <c r="D23" s="40" t="s">
        <v>14</v>
      </c>
      <c r="E23" s="58" t="s">
        <v>97</v>
      </c>
      <c r="F23" s="42" t="s">
        <v>66</v>
      </c>
      <c r="G23" s="70" t="s">
        <v>98</v>
      </c>
      <c r="H23" s="70" t="s">
        <v>99</v>
      </c>
      <c r="I23" s="71" t="s">
        <v>88</v>
      </c>
      <c r="J23" s="69" t="s">
        <v>89</v>
      </c>
      <c r="K23" s="47">
        <v>41883</v>
      </c>
      <c r="L23" s="47">
        <v>41892</v>
      </c>
      <c r="M23" s="48" t="s">
        <v>60</v>
      </c>
      <c r="N23" s="49">
        <v>3180.17</v>
      </c>
      <c r="O23" s="50">
        <v>667.83</v>
      </c>
      <c r="P23" s="51">
        <f>IF($D$6="ANO",IF($D$7="NE",SUM(N23:O23),N23),SUM(N23:O23))</f>
        <v>3848</v>
      </c>
      <c r="Q23" s="50">
        <v>0</v>
      </c>
      <c r="R23" s="51">
        <f t="shared" si="1"/>
        <v>140.26</v>
      </c>
      <c r="S23" s="52">
        <v>6</v>
      </c>
      <c r="T23" s="53"/>
      <c r="U23" s="53"/>
      <c r="V23" s="54">
        <f t="shared" si="2"/>
        <v>140.26</v>
      </c>
      <c r="W23" s="55"/>
    </row>
    <row r="24" spans="1:23" ht="66">
      <c r="A24" s="252"/>
      <c r="B24" s="38" t="s">
        <v>100</v>
      </c>
      <c r="C24" s="69" t="s">
        <v>84</v>
      </c>
      <c r="D24" s="40" t="s">
        <v>14</v>
      </c>
      <c r="E24" s="58" t="s">
        <v>101</v>
      </c>
      <c r="F24" s="42" t="s">
        <v>66</v>
      </c>
      <c r="G24" s="70" t="s">
        <v>102</v>
      </c>
      <c r="H24" s="70" t="s">
        <v>103</v>
      </c>
      <c r="I24" s="71" t="s">
        <v>94</v>
      </c>
      <c r="J24" s="69" t="s">
        <v>95</v>
      </c>
      <c r="K24" s="47">
        <v>41880</v>
      </c>
      <c r="L24" s="47">
        <v>41907</v>
      </c>
      <c r="M24" s="48" t="s">
        <v>60</v>
      </c>
      <c r="N24" s="49">
        <v>2670</v>
      </c>
      <c r="O24" s="50">
        <v>560.7</v>
      </c>
      <c r="P24" s="51">
        <v>3231</v>
      </c>
      <c r="Q24" s="50">
        <v>0</v>
      </c>
      <c r="R24" s="51">
        <f t="shared" si="1"/>
        <v>117.77</v>
      </c>
      <c r="S24" s="52">
        <v>5</v>
      </c>
      <c r="T24" s="53"/>
      <c r="U24" s="53"/>
      <c r="V24" s="54">
        <f t="shared" si="2"/>
        <v>117.77</v>
      </c>
      <c r="W24" s="55"/>
    </row>
    <row r="25" spans="1:23" ht="39">
      <c r="A25" s="252"/>
      <c r="B25" s="38" t="s">
        <v>104</v>
      </c>
      <c r="C25" s="69" t="s">
        <v>84</v>
      </c>
      <c r="D25" s="40" t="s">
        <v>14</v>
      </c>
      <c r="E25" s="58" t="s">
        <v>105</v>
      </c>
      <c r="F25" s="42" t="s">
        <v>66</v>
      </c>
      <c r="G25" s="70" t="s">
        <v>106</v>
      </c>
      <c r="H25" s="70" t="s">
        <v>107</v>
      </c>
      <c r="I25" s="71" t="s">
        <v>88</v>
      </c>
      <c r="J25" s="69" t="s">
        <v>89</v>
      </c>
      <c r="K25" s="47">
        <v>41912</v>
      </c>
      <c r="L25" s="47">
        <v>41932</v>
      </c>
      <c r="M25" s="48" t="s">
        <v>60</v>
      </c>
      <c r="N25" s="49">
        <v>3180.17</v>
      </c>
      <c r="O25" s="50">
        <v>667.83</v>
      </c>
      <c r="P25" s="51">
        <f>IF($D$6="ANO",IF($D$7="NE",SUM(N25:O25),N25),SUM(N25:O25))</f>
        <v>3848</v>
      </c>
      <c r="Q25" s="50">
        <v>0</v>
      </c>
      <c r="R25" s="51">
        <f t="shared" si="1"/>
        <v>140.26</v>
      </c>
      <c r="S25" s="52">
        <v>6</v>
      </c>
      <c r="T25" s="53"/>
      <c r="U25" s="53"/>
      <c r="V25" s="54">
        <f t="shared" si="2"/>
        <v>140.26</v>
      </c>
      <c r="W25" s="55"/>
    </row>
    <row r="26" spans="1:23" ht="66">
      <c r="A26" s="252"/>
      <c r="B26" s="38" t="s">
        <v>108</v>
      </c>
      <c r="C26" s="69" t="s">
        <v>84</v>
      </c>
      <c r="D26" s="40" t="s">
        <v>14</v>
      </c>
      <c r="E26" s="58" t="s">
        <v>109</v>
      </c>
      <c r="F26" s="42" t="s">
        <v>66</v>
      </c>
      <c r="G26" s="70" t="s">
        <v>110</v>
      </c>
      <c r="H26" s="70" t="s">
        <v>111</v>
      </c>
      <c r="I26" s="71" t="s">
        <v>94</v>
      </c>
      <c r="J26" s="69" t="s">
        <v>95</v>
      </c>
      <c r="K26" s="47">
        <v>41912</v>
      </c>
      <c r="L26" s="47">
        <v>41941</v>
      </c>
      <c r="M26" s="48" t="s">
        <v>60</v>
      </c>
      <c r="N26" s="49">
        <v>3204</v>
      </c>
      <c r="O26" s="50">
        <v>672.84</v>
      </c>
      <c r="P26" s="51">
        <v>3877</v>
      </c>
      <c r="Q26" s="50">
        <v>0</v>
      </c>
      <c r="R26" s="51">
        <f>ROUND(IF(M26="EUR",P26,(P26/$I$7)),2)</f>
        <v>141.32</v>
      </c>
      <c r="S26" s="52">
        <v>5</v>
      </c>
      <c r="T26" s="53"/>
      <c r="U26" s="53"/>
      <c r="V26" s="54">
        <f>ROUND(IF(M26="CZK",R26-(T26/$I$7),R26-U26),2)</f>
        <v>141.32</v>
      </c>
      <c r="W26" s="55"/>
    </row>
    <row r="27" spans="1:23" ht="39">
      <c r="A27" s="252"/>
      <c r="B27" s="38" t="s">
        <v>112</v>
      </c>
      <c r="C27" s="69" t="s">
        <v>84</v>
      </c>
      <c r="D27" s="40" t="s">
        <v>14</v>
      </c>
      <c r="E27" s="58" t="s">
        <v>113</v>
      </c>
      <c r="F27" s="42" t="s">
        <v>66</v>
      </c>
      <c r="G27" s="70" t="s">
        <v>114</v>
      </c>
      <c r="H27" s="70" t="s">
        <v>115</v>
      </c>
      <c r="I27" s="71" t="s">
        <v>88</v>
      </c>
      <c r="J27" s="69" t="s">
        <v>89</v>
      </c>
      <c r="K27" s="47">
        <v>41946</v>
      </c>
      <c r="L27" s="47">
        <v>41956</v>
      </c>
      <c r="M27" s="48" t="s">
        <v>60</v>
      </c>
      <c r="N27" s="49">
        <v>5300</v>
      </c>
      <c r="O27" s="50">
        <v>1113</v>
      </c>
      <c r="P27" s="51">
        <f>IF($D$6="ANO",IF($D$7="NE",SUM(N27:O27),N27),SUM(N27:O27))</f>
        <v>6413</v>
      </c>
      <c r="Q27" s="50">
        <v>0</v>
      </c>
      <c r="R27" s="51">
        <f t="shared" si="1"/>
        <v>233.75</v>
      </c>
      <c r="S27" s="52">
        <v>6</v>
      </c>
      <c r="T27" s="53"/>
      <c r="U27" s="53"/>
      <c r="V27" s="54">
        <f t="shared" si="2"/>
        <v>233.75</v>
      </c>
      <c r="W27" s="55"/>
    </row>
    <row r="28" spans="1:23" ht="66">
      <c r="A28" s="252"/>
      <c r="B28" s="38" t="s">
        <v>116</v>
      </c>
      <c r="C28" s="69" t="s">
        <v>84</v>
      </c>
      <c r="D28" s="40" t="s">
        <v>14</v>
      </c>
      <c r="E28" s="58" t="s">
        <v>117</v>
      </c>
      <c r="F28" s="42" t="s">
        <v>66</v>
      </c>
      <c r="G28" s="70" t="s">
        <v>118</v>
      </c>
      <c r="H28" s="70" t="s">
        <v>119</v>
      </c>
      <c r="I28" s="71" t="s">
        <v>94</v>
      </c>
      <c r="J28" s="69" t="s">
        <v>95</v>
      </c>
      <c r="K28" s="47">
        <v>41943</v>
      </c>
      <c r="L28" s="47">
        <v>41969</v>
      </c>
      <c r="M28" s="48" t="s">
        <v>60</v>
      </c>
      <c r="N28" s="49">
        <v>2670</v>
      </c>
      <c r="O28" s="50">
        <v>560.7</v>
      </c>
      <c r="P28" s="51">
        <v>3231</v>
      </c>
      <c r="Q28" s="50">
        <v>0</v>
      </c>
      <c r="R28" s="51">
        <f>ROUND(IF(M28="EUR",P28,(P28/$I$7)),2)</f>
        <v>117.77</v>
      </c>
      <c r="S28" s="52">
        <v>6</v>
      </c>
      <c r="T28" s="53"/>
      <c r="U28" s="53"/>
      <c r="V28" s="54">
        <f>ROUND(IF(M28="CZK",R28-(T28/$I$7),R28-U28),2)</f>
        <v>117.77</v>
      </c>
      <c r="W28" s="55"/>
    </row>
    <row r="29" spans="1:23" ht="39">
      <c r="A29" s="252"/>
      <c r="B29" s="38" t="s">
        <v>120</v>
      </c>
      <c r="C29" s="69" t="s">
        <v>84</v>
      </c>
      <c r="D29" s="40" t="s">
        <v>14</v>
      </c>
      <c r="E29" s="58" t="s">
        <v>121</v>
      </c>
      <c r="F29" s="42" t="s">
        <v>66</v>
      </c>
      <c r="G29" s="70" t="s">
        <v>122</v>
      </c>
      <c r="H29" s="70" t="s">
        <v>123</v>
      </c>
      <c r="I29" s="71" t="s">
        <v>88</v>
      </c>
      <c r="J29" s="69" t="s">
        <v>89</v>
      </c>
      <c r="K29" s="47">
        <v>41974</v>
      </c>
      <c r="L29" s="47">
        <v>41984</v>
      </c>
      <c r="M29" s="48" t="s">
        <v>60</v>
      </c>
      <c r="N29" s="49">
        <v>4770.25</v>
      </c>
      <c r="O29" s="50">
        <v>1001.75</v>
      </c>
      <c r="P29" s="51">
        <f>IF($D$6="ANO",IF($D$7="NE",SUM(N29:O29),N29),SUM(N29:O29))</f>
        <v>5772</v>
      </c>
      <c r="Q29" s="50">
        <v>0</v>
      </c>
      <c r="R29" s="51">
        <f>ROUND(IF(M29="EUR",P29,(P29/$I$7)),2)</f>
        <v>210.39</v>
      </c>
      <c r="S29" s="52">
        <v>6</v>
      </c>
      <c r="T29" s="53"/>
      <c r="U29" s="53"/>
      <c r="V29" s="54">
        <f>ROUND(IF(M29="CZK",R29-(T29/$I$7),R29-U29),2)</f>
        <v>210.39</v>
      </c>
      <c r="W29" s="55"/>
    </row>
    <row r="30" spans="1:23" ht="66">
      <c r="A30" s="252"/>
      <c r="B30" s="38" t="s">
        <v>124</v>
      </c>
      <c r="C30" s="69" t="s">
        <v>84</v>
      </c>
      <c r="D30" s="40" t="s">
        <v>14</v>
      </c>
      <c r="E30" s="58" t="s">
        <v>125</v>
      </c>
      <c r="F30" s="42" t="s">
        <v>66</v>
      </c>
      <c r="G30" s="70" t="s">
        <v>126</v>
      </c>
      <c r="H30" s="70" t="s">
        <v>127</v>
      </c>
      <c r="I30" s="71" t="s">
        <v>94</v>
      </c>
      <c r="J30" s="69" t="s">
        <v>95</v>
      </c>
      <c r="K30" s="47">
        <v>41971</v>
      </c>
      <c r="L30" s="47">
        <v>41995</v>
      </c>
      <c r="M30" s="48" t="s">
        <v>60</v>
      </c>
      <c r="N30" s="49">
        <v>4806</v>
      </c>
      <c r="O30" s="50">
        <v>1009.26</v>
      </c>
      <c r="P30" s="51">
        <v>5815</v>
      </c>
      <c r="Q30" s="50">
        <v>0</v>
      </c>
      <c r="R30" s="51">
        <f>ROUND(IF(M30="EUR",P30,(P30/$I$7)),2)</f>
        <v>211.96</v>
      </c>
      <c r="S30" s="52">
        <v>6</v>
      </c>
      <c r="T30" s="53"/>
      <c r="U30" s="53"/>
      <c r="V30" s="54">
        <f>ROUND(IF(M30="CZK",R30-(T30/$I$7),R30-U30),2)</f>
        <v>211.96</v>
      </c>
      <c r="W30" s="55"/>
    </row>
    <row r="31" spans="1:23" ht="39">
      <c r="A31" s="252"/>
      <c r="B31" s="38" t="s">
        <v>128</v>
      </c>
      <c r="C31" s="69" t="s">
        <v>84</v>
      </c>
      <c r="D31" s="40" t="s">
        <v>14</v>
      </c>
      <c r="E31" s="58" t="s">
        <v>129</v>
      </c>
      <c r="F31" s="42" t="s">
        <v>66</v>
      </c>
      <c r="G31" s="70" t="s">
        <v>130</v>
      </c>
      <c r="H31" s="70" t="s">
        <v>131</v>
      </c>
      <c r="I31" s="71" t="s">
        <v>88</v>
      </c>
      <c r="J31" s="69" t="s">
        <v>89</v>
      </c>
      <c r="K31" s="47">
        <v>42006</v>
      </c>
      <c r="L31" s="47">
        <v>42018</v>
      </c>
      <c r="M31" s="48" t="s">
        <v>60</v>
      </c>
      <c r="N31" s="49">
        <v>2650.41</v>
      </c>
      <c r="O31" s="50">
        <v>556.59</v>
      </c>
      <c r="P31" s="51">
        <f>IF($D$6="ANO",IF($D$7="NE",SUM(N31:O31),N31),SUM(N31:O31))</f>
        <v>3207</v>
      </c>
      <c r="Q31" s="50">
        <v>0</v>
      </c>
      <c r="R31" s="51">
        <f>ROUND(IF(M31="EUR",P31,(P31/$I$7)),2)</f>
        <v>116.89</v>
      </c>
      <c r="S31" s="52">
        <v>6</v>
      </c>
      <c r="T31" s="53"/>
      <c r="U31" s="53"/>
      <c r="V31" s="54">
        <f>ROUND(IF(M31="CZK",R31-(T31/$I$7),R31-U31),2)</f>
        <v>116.89</v>
      </c>
      <c r="W31" s="55"/>
    </row>
    <row r="32" spans="1:23" ht="66">
      <c r="A32" s="252"/>
      <c r="B32" s="38" t="s">
        <v>132</v>
      </c>
      <c r="C32" s="69" t="s">
        <v>84</v>
      </c>
      <c r="D32" s="40" t="s">
        <v>14</v>
      </c>
      <c r="E32" s="58" t="s">
        <v>133</v>
      </c>
      <c r="F32" s="42" t="s">
        <v>66</v>
      </c>
      <c r="G32" s="70" t="s">
        <v>134</v>
      </c>
      <c r="H32" s="70" t="s">
        <v>135</v>
      </c>
      <c r="I32" s="71" t="s">
        <v>94</v>
      </c>
      <c r="J32" s="69" t="s">
        <v>95</v>
      </c>
      <c r="K32" s="47">
        <v>42004</v>
      </c>
      <c r="L32" s="47">
        <v>42032</v>
      </c>
      <c r="M32" s="48" t="s">
        <v>60</v>
      </c>
      <c r="N32" s="49">
        <v>2670</v>
      </c>
      <c r="O32" s="50">
        <v>560.7</v>
      </c>
      <c r="P32" s="51">
        <v>3231</v>
      </c>
      <c r="Q32" s="50">
        <v>0</v>
      </c>
      <c r="R32" s="51">
        <f aca="true" t="shared" si="3" ref="R32:R37">ROUND(IF(M32="EUR",P32,(P32/$I$7)),2)</f>
        <v>117.77</v>
      </c>
      <c r="S32" s="52">
        <v>5</v>
      </c>
      <c r="T32" s="53"/>
      <c r="U32" s="53"/>
      <c r="V32" s="54">
        <f aca="true" t="shared" si="4" ref="V32:V37">ROUND(IF(M32="CZK",R32-(T32/$I$7),R32-U32),2)</f>
        <v>117.77</v>
      </c>
      <c r="W32" s="55"/>
    </row>
    <row r="33" spans="1:23" ht="39">
      <c r="A33" s="252"/>
      <c r="B33" s="38" t="s">
        <v>136</v>
      </c>
      <c r="C33" s="69" t="s">
        <v>84</v>
      </c>
      <c r="D33" s="40" t="s">
        <v>14</v>
      </c>
      <c r="E33" s="58" t="s">
        <v>137</v>
      </c>
      <c r="F33" s="42" t="s">
        <v>66</v>
      </c>
      <c r="G33" s="70" t="s">
        <v>138</v>
      </c>
      <c r="H33" s="70" t="s">
        <v>139</v>
      </c>
      <c r="I33" s="71" t="s">
        <v>88</v>
      </c>
      <c r="J33" s="69" t="s">
        <v>89</v>
      </c>
      <c r="K33" s="47">
        <v>42037</v>
      </c>
      <c r="L33" s="47">
        <v>42046</v>
      </c>
      <c r="M33" s="48" t="s">
        <v>60</v>
      </c>
      <c r="N33" s="49">
        <v>4239.67</v>
      </c>
      <c r="O33" s="50">
        <v>890.33</v>
      </c>
      <c r="P33" s="51">
        <f>IF($D$6="ANO",IF($D$7="NE",SUM(N33:O33),N33),SUM(N33:O33))</f>
        <v>5130</v>
      </c>
      <c r="Q33" s="50">
        <v>0</v>
      </c>
      <c r="R33" s="51">
        <f t="shared" si="3"/>
        <v>186.99</v>
      </c>
      <c r="S33" s="52">
        <v>6</v>
      </c>
      <c r="T33" s="53"/>
      <c r="U33" s="53"/>
      <c r="V33" s="54">
        <f t="shared" si="4"/>
        <v>186.99</v>
      </c>
      <c r="W33" s="55"/>
    </row>
    <row r="34" spans="1:23" ht="66">
      <c r="A34" s="252"/>
      <c r="B34" s="38" t="s">
        <v>140</v>
      </c>
      <c r="C34" s="69" t="s">
        <v>84</v>
      </c>
      <c r="D34" s="40" t="s">
        <v>14</v>
      </c>
      <c r="E34" s="58" t="s">
        <v>137</v>
      </c>
      <c r="F34" s="42" t="s">
        <v>66</v>
      </c>
      <c r="G34" s="70" t="s">
        <v>141</v>
      </c>
      <c r="H34" s="70" t="s">
        <v>142</v>
      </c>
      <c r="I34" s="71" t="s">
        <v>94</v>
      </c>
      <c r="J34" s="69" t="s">
        <v>95</v>
      </c>
      <c r="K34" s="47">
        <v>42034</v>
      </c>
      <c r="L34" s="47">
        <v>42061</v>
      </c>
      <c r="M34" s="48" t="s">
        <v>60</v>
      </c>
      <c r="N34" s="49">
        <v>3738</v>
      </c>
      <c r="O34" s="50">
        <v>784.98</v>
      </c>
      <c r="P34" s="51">
        <v>4523</v>
      </c>
      <c r="Q34" s="50">
        <v>0</v>
      </c>
      <c r="R34" s="51">
        <f t="shared" si="3"/>
        <v>164.86</v>
      </c>
      <c r="S34" s="52">
        <v>5</v>
      </c>
      <c r="T34" s="53"/>
      <c r="U34" s="53"/>
      <c r="V34" s="54">
        <f t="shared" si="4"/>
        <v>164.86</v>
      </c>
      <c r="W34" s="55"/>
    </row>
    <row r="35" spans="1:23" ht="39">
      <c r="A35" s="252"/>
      <c r="B35" s="38" t="s">
        <v>143</v>
      </c>
      <c r="C35" s="69" t="s">
        <v>84</v>
      </c>
      <c r="D35" s="40" t="s">
        <v>14</v>
      </c>
      <c r="E35" s="58" t="s">
        <v>144</v>
      </c>
      <c r="F35" s="42" t="s">
        <v>66</v>
      </c>
      <c r="G35" s="70" t="s">
        <v>145</v>
      </c>
      <c r="H35" s="70" t="s">
        <v>146</v>
      </c>
      <c r="I35" s="71" t="s">
        <v>88</v>
      </c>
      <c r="J35" s="69" t="s">
        <v>89</v>
      </c>
      <c r="K35" s="47">
        <v>42065</v>
      </c>
      <c r="L35" s="47">
        <v>42076</v>
      </c>
      <c r="M35" s="48" t="s">
        <v>60</v>
      </c>
      <c r="N35" s="49">
        <v>4239.67</v>
      </c>
      <c r="O35" s="50">
        <v>890.33</v>
      </c>
      <c r="P35" s="51">
        <f>IF($D$6="ANO",IF($D$7="NE",SUM(N35:O35),N35),SUM(N35:O35))</f>
        <v>5130</v>
      </c>
      <c r="Q35" s="50">
        <v>0</v>
      </c>
      <c r="R35" s="51">
        <f t="shared" si="3"/>
        <v>186.99</v>
      </c>
      <c r="S35" s="52">
        <v>6</v>
      </c>
      <c r="T35" s="53"/>
      <c r="U35" s="53"/>
      <c r="V35" s="54">
        <f t="shared" si="4"/>
        <v>186.99</v>
      </c>
      <c r="W35" s="55"/>
    </row>
    <row r="36" spans="1:23" ht="66">
      <c r="A36" s="252"/>
      <c r="B36" s="38" t="s">
        <v>147</v>
      </c>
      <c r="C36" s="69" t="s">
        <v>84</v>
      </c>
      <c r="D36" s="40" t="s">
        <v>14</v>
      </c>
      <c r="E36" s="58" t="s">
        <v>148</v>
      </c>
      <c r="F36" s="42" t="s">
        <v>66</v>
      </c>
      <c r="G36" s="70" t="s">
        <v>149</v>
      </c>
      <c r="H36" s="70" t="s">
        <v>150</v>
      </c>
      <c r="I36" s="71" t="s">
        <v>94</v>
      </c>
      <c r="J36" s="69" t="s">
        <v>95</v>
      </c>
      <c r="K36" s="47">
        <v>42062</v>
      </c>
      <c r="L36" s="47">
        <v>42088</v>
      </c>
      <c r="M36" s="48" t="s">
        <v>60</v>
      </c>
      <c r="N36" s="49">
        <v>3207</v>
      </c>
      <c r="O36" s="50">
        <v>672.84</v>
      </c>
      <c r="P36" s="51">
        <v>3877</v>
      </c>
      <c r="Q36" s="50">
        <v>0</v>
      </c>
      <c r="R36" s="51">
        <f t="shared" si="3"/>
        <v>141.32</v>
      </c>
      <c r="S36" s="52">
        <v>5</v>
      </c>
      <c r="T36" s="53"/>
      <c r="U36" s="53"/>
      <c r="V36" s="54">
        <f t="shared" si="4"/>
        <v>141.32</v>
      </c>
      <c r="W36" s="55"/>
    </row>
    <row r="37" spans="1:23" ht="39">
      <c r="A37" s="252"/>
      <c r="B37" s="38" t="s">
        <v>151</v>
      </c>
      <c r="C37" s="69" t="s">
        <v>84</v>
      </c>
      <c r="D37" s="40" t="s">
        <v>14</v>
      </c>
      <c r="E37" s="58" t="s">
        <v>152</v>
      </c>
      <c r="F37" s="42" t="s">
        <v>66</v>
      </c>
      <c r="G37" s="70" t="s">
        <v>153</v>
      </c>
      <c r="H37" s="70" t="s">
        <v>154</v>
      </c>
      <c r="I37" s="71" t="s">
        <v>88</v>
      </c>
      <c r="J37" s="69" t="s">
        <v>89</v>
      </c>
      <c r="K37" s="47">
        <v>42094</v>
      </c>
      <c r="L37" s="47">
        <v>42107</v>
      </c>
      <c r="M37" s="48" t="s">
        <v>60</v>
      </c>
      <c r="N37" s="49">
        <v>5300</v>
      </c>
      <c r="O37" s="50">
        <v>1113</v>
      </c>
      <c r="P37" s="51">
        <f>IF($D$6="ANO",IF($D$7="NE",SUM(N37:O37),N37),SUM(N37:O37))</f>
        <v>6413</v>
      </c>
      <c r="Q37" s="50">
        <v>0</v>
      </c>
      <c r="R37" s="51">
        <f t="shared" si="3"/>
        <v>233.75</v>
      </c>
      <c r="S37" s="52">
        <v>6</v>
      </c>
      <c r="T37" s="53"/>
      <c r="U37" s="53"/>
      <c r="V37" s="54">
        <f t="shared" si="4"/>
        <v>233.75</v>
      </c>
      <c r="W37" s="55"/>
    </row>
    <row r="38" spans="1:23" ht="66">
      <c r="A38" s="252"/>
      <c r="B38" s="38" t="s">
        <v>155</v>
      </c>
      <c r="C38" s="69" t="s">
        <v>84</v>
      </c>
      <c r="D38" s="40" t="s">
        <v>14</v>
      </c>
      <c r="E38" s="58" t="s">
        <v>156</v>
      </c>
      <c r="F38" s="42" t="s">
        <v>66</v>
      </c>
      <c r="G38" s="70" t="s">
        <v>157</v>
      </c>
      <c r="H38" s="70" t="s">
        <v>158</v>
      </c>
      <c r="I38" s="71" t="s">
        <v>94</v>
      </c>
      <c r="J38" s="69" t="s">
        <v>95</v>
      </c>
      <c r="K38" s="47">
        <v>42094</v>
      </c>
      <c r="L38" s="47">
        <v>42123</v>
      </c>
      <c r="M38" s="48" t="s">
        <v>60</v>
      </c>
      <c r="N38" s="49">
        <v>4272</v>
      </c>
      <c r="O38" s="50">
        <v>897.12</v>
      </c>
      <c r="P38" s="51">
        <v>5169</v>
      </c>
      <c r="Q38" s="50">
        <v>0</v>
      </c>
      <c r="R38" s="51">
        <f>ROUND(IF(M38="EUR",P38,(P38/$I$7)),2)</f>
        <v>188.41</v>
      </c>
      <c r="S38" s="52">
        <v>5</v>
      </c>
      <c r="T38" s="53"/>
      <c r="U38" s="53"/>
      <c r="V38" s="54">
        <f>ROUND(IF(M38="CZK",R38-(T38/$I$7),R38-U38),2)</f>
        <v>188.41</v>
      </c>
      <c r="W38" s="55"/>
    </row>
    <row r="39" spans="1:23" ht="53.25" thickBot="1">
      <c r="A39" s="252"/>
      <c r="B39" s="38" t="s">
        <v>159</v>
      </c>
      <c r="C39" s="69" t="s">
        <v>160</v>
      </c>
      <c r="D39" s="40" t="s">
        <v>14</v>
      </c>
      <c r="E39" s="58" t="s">
        <v>161</v>
      </c>
      <c r="F39" s="42" t="s">
        <v>66</v>
      </c>
      <c r="G39" s="70" t="s">
        <v>162</v>
      </c>
      <c r="H39" s="72" t="s">
        <v>163</v>
      </c>
      <c r="I39" s="71" t="s">
        <v>164</v>
      </c>
      <c r="J39" s="69" t="s">
        <v>165</v>
      </c>
      <c r="K39" s="47">
        <v>41851</v>
      </c>
      <c r="L39" s="47">
        <v>41877</v>
      </c>
      <c r="M39" s="48" t="s">
        <v>60</v>
      </c>
      <c r="N39" s="49">
        <v>2925.4</v>
      </c>
      <c r="O39" s="50">
        <v>614.4</v>
      </c>
      <c r="P39" s="51">
        <v>3540</v>
      </c>
      <c r="Q39" s="50">
        <v>0</v>
      </c>
      <c r="R39" s="51">
        <f>ROUND(IF(M39="EUR",P39,(P39/$I$7)),2)</f>
        <v>129.03</v>
      </c>
      <c r="S39" s="52">
        <v>5</v>
      </c>
      <c r="T39" s="53"/>
      <c r="U39" s="53"/>
      <c r="V39" s="54">
        <f>ROUND(IF(M39="CZK",R39-(T39/$I$7),R39-U39),2)</f>
        <v>129.03</v>
      </c>
      <c r="W39" s="55"/>
    </row>
    <row r="40" spans="1:23" ht="13.5" thickBot="1">
      <c r="A40" s="253"/>
      <c r="B40" s="249" t="s">
        <v>166</v>
      </c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>
        <f>SUM(N21:N39)</f>
        <v>74196.73999999999</v>
      </c>
      <c r="O40" s="250">
        <f>SUM(O21:O39)</f>
        <v>15580.74</v>
      </c>
      <c r="P40" s="251">
        <f>SUM(P21:P39)</f>
        <v>89776</v>
      </c>
      <c r="Q40" s="65">
        <f>SUM(Q21:Q39)</f>
        <v>0</v>
      </c>
      <c r="R40" s="66">
        <f>SUM(R20:R39)</f>
        <v>3356.970000000001</v>
      </c>
      <c r="S40" s="67">
        <f>SUM(S20:S39)</f>
        <v>112</v>
      </c>
      <c r="T40" s="66">
        <f>SUM(T20:T39)</f>
        <v>0</v>
      </c>
      <c r="U40" s="66">
        <f>SUM(U20:U39)</f>
        <v>0</v>
      </c>
      <c r="V40" s="66">
        <f>SUM(V20:V39)</f>
        <v>3356.970000000001</v>
      </c>
      <c r="W40" s="68"/>
    </row>
    <row r="41" spans="1:23" ht="15" customHeight="1" thickBot="1">
      <c r="A41" s="254" t="s">
        <v>167</v>
      </c>
      <c r="B41" s="73"/>
      <c r="C41" s="69"/>
      <c r="D41" s="40"/>
      <c r="E41" s="74"/>
      <c r="F41" s="42" t="s">
        <v>66</v>
      </c>
      <c r="G41" s="70"/>
      <c r="H41" s="70"/>
      <c r="I41" s="69"/>
      <c r="J41" s="69"/>
      <c r="K41" s="47"/>
      <c r="L41" s="47"/>
      <c r="M41" s="48" t="s">
        <v>60</v>
      </c>
      <c r="N41" s="49">
        <v>0</v>
      </c>
      <c r="O41" s="50"/>
      <c r="P41" s="51">
        <f>IF($D$6="ANO",IF($D$7="NE",SUM(N41:O41),N41),SUM(N41:O41))</f>
        <v>0</v>
      </c>
      <c r="Q41" s="50">
        <v>0</v>
      </c>
      <c r="R41" s="51">
        <f>ROUND(IF(M41="EUR",P41,(P41/$I$7)),2)</f>
        <v>0</v>
      </c>
      <c r="S41" s="52"/>
      <c r="T41" s="53"/>
      <c r="U41" s="53"/>
      <c r="V41" s="54">
        <f>ROUND(IF(M41="CZK",R41-(T41/$I$7),R41-U41),2)</f>
        <v>0</v>
      </c>
      <c r="W41" s="55"/>
    </row>
    <row r="42" spans="1:23" ht="13.5" thickBot="1">
      <c r="A42" s="255"/>
      <c r="B42" s="249" t="s">
        <v>168</v>
      </c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>
        <f aca="true" t="shared" si="5" ref="N42:V42">SUM(N41:N41)</f>
        <v>0</v>
      </c>
      <c r="O42" s="250">
        <f t="shared" si="5"/>
        <v>0</v>
      </c>
      <c r="P42" s="251">
        <f t="shared" si="5"/>
        <v>0</v>
      </c>
      <c r="Q42" s="65">
        <f t="shared" si="5"/>
        <v>0</v>
      </c>
      <c r="R42" s="66">
        <f t="shared" si="5"/>
        <v>0</v>
      </c>
      <c r="S42" s="67">
        <f t="shared" si="5"/>
        <v>0</v>
      </c>
      <c r="T42" s="66">
        <f t="shared" si="5"/>
        <v>0</v>
      </c>
      <c r="U42" s="66">
        <f t="shared" si="5"/>
        <v>0</v>
      </c>
      <c r="V42" s="66">
        <f t="shared" si="5"/>
        <v>0</v>
      </c>
      <c r="W42" s="68"/>
    </row>
    <row r="43" spans="1:43" s="78" customFormat="1" ht="23.25" customHeight="1" thickBot="1">
      <c r="A43" s="256"/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75"/>
      <c r="M43" s="75"/>
      <c r="N43" s="75"/>
      <c r="O43" s="75"/>
      <c r="P43" s="75"/>
      <c r="Q43" s="75"/>
      <c r="R43" s="258"/>
      <c r="S43" s="258"/>
      <c r="T43" s="258"/>
      <c r="U43" s="258"/>
      <c r="V43" s="76"/>
      <c r="W43" s="77"/>
      <c r="AQ43" s="8"/>
    </row>
    <row r="44" spans="1:43" ht="26.25" customHeight="1" thickBot="1">
      <c r="A44" s="79" t="s">
        <v>169</v>
      </c>
      <c r="B44" s="259" t="s">
        <v>170</v>
      </c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1"/>
      <c r="O44" s="262" t="s">
        <v>61</v>
      </c>
      <c r="P44" s="263"/>
      <c r="Q44" s="264"/>
      <c r="R44" s="80">
        <f>R42+R40+R19</f>
        <v>10102.220000000001</v>
      </c>
      <c r="S44" s="81">
        <f>S42+S40+S19</f>
        <v>179</v>
      </c>
      <c r="T44" s="80">
        <f>T42+T40+T19</f>
        <v>0</v>
      </c>
      <c r="U44" s="80">
        <f>U42+U40+U19</f>
        <v>0</v>
      </c>
      <c r="V44" s="80">
        <f>V42+V40+V19</f>
        <v>10102.220000000001</v>
      </c>
      <c r="W44" s="77"/>
      <c r="AQ44" s="78"/>
    </row>
    <row r="45" spans="1:43" ht="26.25" customHeight="1" thickBot="1">
      <c r="A45" s="82" t="s">
        <v>171</v>
      </c>
      <c r="B45" s="259" t="s">
        <v>172</v>
      </c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1"/>
      <c r="O45" s="80" t="s">
        <v>60</v>
      </c>
      <c r="P45" s="83">
        <v>0</v>
      </c>
      <c r="Q45" s="265"/>
      <c r="R45" s="266"/>
      <c r="S45" s="266"/>
      <c r="T45" s="267"/>
      <c r="U45" s="84" t="s">
        <v>61</v>
      </c>
      <c r="V45" s="84">
        <f>ROUND((P45/$I$7),2)</f>
        <v>0</v>
      </c>
      <c r="W45" s="77"/>
      <c r="AQ45" s="78"/>
    </row>
    <row r="46" spans="1:43" ht="26.25" customHeight="1" thickBot="1">
      <c r="A46" s="82" t="s">
        <v>173</v>
      </c>
      <c r="B46" s="259" t="s">
        <v>174</v>
      </c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1"/>
      <c r="O46" s="265"/>
      <c r="P46" s="266"/>
      <c r="Q46" s="266"/>
      <c r="R46" s="266"/>
      <c r="S46" s="266"/>
      <c r="T46" s="267"/>
      <c r="U46" s="84" t="s">
        <v>61</v>
      </c>
      <c r="V46" s="84">
        <f>$V44-$V45</f>
        <v>10102.220000000001</v>
      </c>
      <c r="W46" s="77"/>
      <c r="AQ46" s="78"/>
    </row>
    <row r="47" spans="1:43" s="14" customFormat="1" ht="12.75">
      <c r="A47" s="85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86"/>
      <c r="M47" s="86"/>
      <c r="N47" s="86"/>
      <c r="O47" s="86"/>
      <c r="P47" s="86"/>
      <c r="Q47" s="86"/>
      <c r="R47" s="268"/>
      <c r="S47" s="269"/>
      <c r="T47" s="86"/>
      <c r="U47" s="86"/>
      <c r="V47" s="86"/>
      <c r="W47" s="77"/>
      <c r="AQ47" s="8"/>
    </row>
    <row r="48" spans="1:23" s="14" customFormat="1" ht="22.5" customHeight="1" thickBot="1">
      <c r="A48" s="87" t="s">
        <v>175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86"/>
      <c r="M48" s="86"/>
      <c r="N48" s="86"/>
      <c r="O48" s="86"/>
      <c r="P48" s="86"/>
      <c r="Q48" s="86"/>
      <c r="R48" s="88"/>
      <c r="S48" s="88"/>
      <c r="T48" s="88"/>
      <c r="U48" s="88"/>
      <c r="V48" s="88"/>
      <c r="W48" s="88"/>
    </row>
    <row r="49" spans="1:23" s="14" customFormat="1" ht="15" customHeight="1" thickBot="1">
      <c r="A49" s="270" t="s">
        <v>176</v>
      </c>
      <c r="B49" s="89"/>
      <c r="C49" s="90"/>
      <c r="D49" s="91"/>
      <c r="E49" s="92"/>
      <c r="F49" s="93" t="s">
        <v>66</v>
      </c>
      <c r="G49" s="94"/>
      <c r="H49" s="94"/>
      <c r="I49" s="90"/>
      <c r="J49" s="90"/>
      <c r="K49" s="95"/>
      <c r="L49" s="95"/>
      <c r="M49" s="96" t="s">
        <v>60</v>
      </c>
      <c r="N49" s="97">
        <v>0</v>
      </c>
      <c r="O49" s="98"/>
      <c r="P49" s="99">
        <f>IF($D$6="ANO",IF($D$7="NE",SUM(N49:O49),N49),SUM(N49:O49))</f>
        <v>0</v>
      </c>
      <c r="Q49" s="98">
        <v>0</v>
      </c>
      <c r="R49" s="99">
        <f>ROUND(IF(M49="EUR",P49,(P49/$I$7)),2)</f>
        <v>0</v>
      </c>
      <c r="S49" s="100">
        <v>0</v>
      </c>
      <c r="T49" s="101"/>
      <c r="U49" s="101"/>
      <c r="V49" s="102">
        <f>ROUND(IF(M49="CZK",R49-(T49/$I$7),R49-U49),2)</f>
        <v>0</v>
      </c>
      <c r="W49" s="103"/>
    </row>
    <row r="50" spans="1:23" s="14" customFormat="1" ht="13.5" thickBot="1">
      <c r="A50" s="271"/>
      <c r="B50" s="249" t="s">
        <v>177</v>
      </c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1"/>
      <c r="Q50" s="65">
        <f aca="true" t="shared" si="6" ref="Q50:V50">SUM(Q49:Q49)</f>
        <v>0</v>
      </c>
      <c r="R50" s="66">
        <f t="shared" si="6"/>
        <v>0</v>
      </c>
      <c r="S50" s="67">
        <f t="shared" si="6"/>
        <v>0</v>
      </c>
      <c r="T50" s="66">
        <f t="shared" si="6"/>
        <v>0</v>
      </c>
      <c r="U50" s="66">
        <f t="shared" si="6"/>
        <v>0</v>
      </c>
      <c r="V50" s="66">
        <f t="shared" si="6"/>
        <v>0</v>
      </c>
      <c r="W50" s="68"/>
    </row>
    <row r="51" spans="1:23" s="14" customFormat="1" ht="13.5" thickBot="1">
      <c r="A51" s="85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86"/>
      <c r="M51" s="86"/>
      <c r="N51" s="86"/>
      <c r="O51" s="86"/>
      <c r="P51" s="86"/>
      <c r="Q51" s="86"/>
      <c r="R51" s="88"/>
      <c r="S51" s="88"/>
      <c r="T51" s="88"/>
      <c r="U51" s="88"/>
      <c r="V51" s="88"/>
      <c r="W51" s="88"/>
    </row>
    <row r="52" spans="1:43" s="109" customFormat="1" ht="15.75" customHeight="1" thickBot="1">
      <c r="A52" s="104"/>
      <c r="B52" s="105"/>
      <c r="C52" s="106"/>
      <c r="D52" s="106"/>
      <c r="E52" s="107"/>
      <c r="F52" s="107"/>
      <c r="G52" s="107"/>
      <c r="H52" s="107"/>
      <c r="I52" s="106"/>
      <c r="J52" s="106"/>
      <c r="K52" s="108"/>
      <c r="T52" s="272" t="s">
        <v>178</v>
      </c>
      <c r="U52" s="273"/>
      <c r="V52" s="274"/>
      <c r="W52" s="110">
        <f>V46</f>
        <v>10102.220000000001</v>
      </c>
      <c r="X52" s="108"/>
      <c r="Y52" s="109" t="s">
        <v>179</v>
      </c>
      <c r="AC52" s="108"/>
      <c r="AD52" s="108"/>
      <c r="AE52" s="108"/>
      <c r="AF52" s="108"/>
      <c r="AG52" s="108"/>
      <c r="AH52" s="108"/>
      <c r="AI52" s="108"/>
      <c r="AQ52" s="14"/>
    </row>
    <row r="53" spans="1:43" ht="16.5" customHeight="1" thickBot="1">
      <c r="A53" s="111" t="s">
        <v>180</v>
      </c>
      <c r="B53" s="112"/>
      <c r="C53" s="113"/>
      <c r="D53" s="113"/>
      <c r="E53" s="114"/>
      <c r="F53" s="113"/>
      <c r="G53" s="115"/>
      <c r="H53" s="116"/>
      <c r="I53" s="116"/>
      <c r="J53" s="117"/>
      <c r="K53" s="118"/>
      <c r="L53" s="109"/>
      <c r="R53" s="278" t="s">
        <v>181</v>
      </c>
      <c r="S53" s="279"/>
      <c r="T53" s="280" t="s">
        <v>182</v>
      </c>
      <c r="U53" s="280"/>
      <c r="V53" s="281"/>
      <c r="W53" s="110">
        <f>R44-V44</f>
        <v>0</v>
      </c>
      <c r="X53" s="119" t="s">
        <v>183</v>
      </c>
      <c r="Y53" s="120" t="s">
        <v>184</v>
      </c>
      <c r="Z53" s="121" t="s">
        <v>185</v>
      </c>
      <c r="AC53" s="122"/>
      <c r="AD53" s="122"/>
      <c r="AE53" s="122"/>
      <c r="AF53" s="122"/>
      <c r="AG53" s="122"/>
      <c r="AH53" s="122"/>
      <c r="AI53" s="122"/>
      <c r="AQ53" s="109"/>
    </row>
    <row r="54" spans="1:43" s="14" customFormat="1" ht="13.5" customHeight="1" thickBot="1">
      <c r="A54" s="123" t="s">
        <v>186</v>
      </c>
      <c r="B54" s="124" t="s">
        <v>187</v>
      </c>
      <c r="C54" s="125"/>
      <c r="D54" s="125"/>
      <c r="E54" s="125"/>
      <c r="F54" s="126"/>
      <c r="G54" s="122"/>
      <c r="H54" s="118"/>
      <c r="I54" s="118"/>
      <c r="J54" s="127"/>
      <c r="K54" s="118"/>
      <c r="L54" s="124"/>
      <c r="R54" s="128">
        <f>FLOOR(($V60*W54),1)</f>
        <v>0</v>
      </c>
      <c r="S54" s="129" t="s">
        <v>188</v>
      </c>
      <c r="T54" s="282" t="s">
        <v>189</v>
      </c>
      <c r="U54" s="282"/>
      <c r="V54" s="283"/>
      <c r="W54" s="130">
        <f>$X54-($X54/$V44*$V45)</f>
        <v>0</v>
      </c>
      <c r="X54" s="131">
        <f>SUMIF(F16:F42,"IV",V16:V42)</f>
        <v>0</v>
      </c>
      <c r="Y54" s="132">
        <f>W54/V46</f>
        <v>0</v>
      </c>
      <c r="Z54" s="132">
        <f>R54/W60</f>
        <v>0</v>
      </c>
      <c r="AC54" s="108"/>
      <c r="AD54" s="108"/>
      <c r="AE54" s="108"/>
      <c r="AF54" s="108"/>
      <c r="AG54" s="108"/>
      <c r="AH54" s="108"/>
      <c r="AI54" s="108"/>
      <c r="AQ54" s="8"/>
    </row>
    <row r="55" spans="1:35" s="14" customFormat="1" ht="13.5" customHeight="1" thickBot="1">
      <c r="A55" s="123" t="s">
        <v>190</v>
      </c>
      <c r="B55" s="124" t="s">
        <v>191</v>
      </c>
      <c r="C55" s="125"/>
      <c r="D55" s="125"/>
      <c r="E55" s="125"/>
      <c r="F55" s="106"/>
      <c r="G55" s="108"/>
      <c r="H55" s="125"/>
      <c r="I55" s="125"/>
      <c r="J55" s="133"/>
      <c r="K55" s="125"/>
      <c r="L55" s="124"/>
      <c r="R55" s="134">
        <f>W60-R54</f>
        <v>505</v>
      </c>
      <c r="S55" s="135" t="s">
        <v>66</v>
      </c>
      <c r="T55" s="282" t="s">
        <v>192</v>
      </c>
      <c r="U55" s="282"/>
      <c r="V55" s="283"/>
      <c r="W55" s="130">
        <f>$X55-($X55/$V44*$V45)</f>
        <v>10102.220000000001</v>
      </c>
      <c r="X55" s="131">
        <f>SUMIF(F16:F42,"NIV",V16:V42)</f>
        <v>10102.220000000001</v>
      </c>
      <c r="Y55" s="132">
        <f>W55/V46</f>
        <v>1</v>
      </c>
      <c r="Z55" s="132">
        <f>R55/W60</f>
        <v>1</v>
      </c>
      <c r="AC55" s="108"/>
      <c r="AD55" s="108"/>
      <c r="AE55" s="108"/>
      <c r="AF55" s="108"/>
      <c r="AG55" s="108"/>
      <c r="AH55" s="108"/>
      <c r="AI55" s="108"/>
    </row>
    <row r="56" spans="1:35" s="14" customFormat="1" ht="13.5" customHeight="1" thickBot="1">
      <c r="A56" s="123" t="s">
        <v>193</v>
      </c>
      <c r="B56" s="124" t="s">
        <v>194</v>
      </c>
      <c r="C56" s="125"/>
      <c r="D56" s="125"/>
      <c r="E56" s="125"/>
      <c r="F56" s="106"/>
      <c r="G56" s="108"/>
      <c r="H56" s="125"/>
      <c r="I56" s="125"/>
      <c r="J56" s="133"/>
      <c r="K56" s="125"/>
      <c r="L56" s="124"/>
      <c r="Q56" s="136" t="s">
        <v>195</v>
      </c>
      <c r="R56" s="137">
        <f>SUM(R54:R55)</f>
        <v>505</v>
      </c>
      <c r="S56" s="108"/>
      <c r="T56" s="108"/>
      <c r="U56" s="138" t="s">
        <v>179</v>
      </c>
      <c r="V56" s="284" t="str">
        <f>IF((W54+W55)=V46,"OK","ZKONTROLUJ     NIV/IV ")</f>
        <v>OK</v>
      </c>
      <c r="W56" s="284"/>
      <c r="Y56" s="139">
        <f>SUM(Y54:Y55)</f>
        <v>1</v>
      </c>
      <c r="Z56" s="139">
        <f>SUM(Z54:Z55)</f>
        <v>1</v>
      </c>
      <c r="AC56" s="108"/>
      <c r="AD56" s="108"/>
      <c r="AE56" s="108"/>
      <c r="AF56" s="108"/>
      <c r="AG56" s="108"/>
      <c r="AH56" s="108"/>
      <c r="AI56" s="108"/>
    </row>
    <row r="57" spans="1:43" ht="12.75">
      <c r="A57" s="123" t="s">
        <v>196</v>
      </c>
      <c r="B57" s="124" t="s">
        <v>197</v>
      </c>
      <c r="C57" s="118"/>
      <c r="D57" s="118"/>
      <c r="E57" s="118"/>
      <c r="F57" s="106"/>
      <c r="G57" s="108"/>
      <c r="H57" s="125"/>
      <c r="I57" s="125"/>
      <c r="J57" s="133"/>
      <c r="K57" s="125"/>
      <c r="L57" s="109"/>
      <c r="O57" s="14"/>
      <c r="P57" s="14"/>
      <c r="Q57" s="14"/>
      <c r="R57" s="14"/>
      <c r="S57" s="108"/>
      <c r="T57" s="285" t="s">
        <v>198</v>
      </c>
      <c r="U57" s="286"/>
      <c r="V57" s="286"/>
      <c r="W57" s="287"/>
      <c r="X57" s="140"/>
      <c r="AC57" s="140"/>
      <c r="AD57" s="140"/>
      <c r="AE57" s="140"/>
      <c r="AF57" s="140"/>
      <c r="AG57" s="140"/>
      <c r="AH57" s="140"/>
      <c r="AI57" s="140"/>
      <c r="AQ57" s="14"/>
    </row>
    <row r="58" spans="1:35" ht="12.75">
      <c r="A58" s="123" t="s">
        <v>199</v>
      </c>
      <c r="B58" s="124" t="s">
        <v>200</v>
      </c>
      <c r="C58" s="118"/>
      <c r="D58" s="118"/>
      <c r="E58" s="118"/>
      <c r="F58" s="118"/>
      <c r="G58" s="118"/>
      <c r="H58" s="118"/>
      <c r="I58" s="118"/>
      <c r="J58" s="127"/>
      <c r="K58" s="141"/>
      <c r="L58" s="141"/>
      <c r="M58" s="141"/>
      <c r="O58" s="14"/>
      <c r="P58" s="14"/>
      <c r="Q58" s="14"/>
      <c r="R58" s="14"/>
      <c r="S58" s="142"/>
      <c r="T58" s="307" t="s">
        <v>201</v>
      </c>
      <c r="U58" s="308"/>
      <c r="V58" s="143" t="s">
        <v>202</v>
      </c>
      <c r="W58" s="144" t="s">
        <v>198</v>
      </c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</row>
    <row r="59" spans="1:35" ht="12.75">
      <c r="A59" s="123" t="s">
        <v>203</v>
      </c>
      <c r="B59" s="124" t="s">
        <v>204</v>
      </c>
      <c r="C59" s="118"/>
      <c r="D59" s="118"/>
      <c r="E59" s="118"/>
      <c r="F59" s="118"/>
      <c r="G59" s="118"/>
      <c r="H59" s="118"/>
      <c r="I59" s="118"/>
      <c r="J59" s="127"/>
      <c r="K59" s="141"/>
      <c r="L59" s="141"/>
      <c r="M59" s="141"/>
      <c r="O59" s="14"/>
      <c r="P59" s="14"/>
      <c r="Q59" s="14"/>
      <c r="R59" s="108"/>
      <c r="S59" s="109"/>
      <c r="T59" s="309" t="s">
        <v>205</v>
      </c>
      <c r="U59" s="310"/>
      <c r="V59" s="145">
        <v>0.85</v>
      </c>
      <c r="W59" s="146">
        <f>FLOOR(($V59*$V46),1)</f>
        <v>8586</v>
      </c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</row>
    <row r="60" spans="1:35" ht="12.75">
      <c r="A60" s="123" t="s">
        <v>206</v>
      </c>
      <c r="B60" s="124" t="s">
        <v>207</v>
      </c>
      <c r="C60" s="118"/>
      <c r="D60" s="118"/>
      <c r="E60" s="118"/>
      <c r="F60" s="118"/>
      <c r="G60" s="118"/>
      <c r="H60" s="118"/>
      <c r="I60" s="118"/>
      <c r="J60" s="127"/>
      <c r="K60" s="141"/>
      <c r="L60" s="141"/>
      <c r="M60" s="141"/>
      <c r="R60" s="108"/>
      <c r="S60" s="109"/>
      <c r="T60" s="307" t="s">
        <v>208</v>
      </c>
      <c r="U60" s="308"/>
      <c r="V60" s="148">
        <v>0.05</v>
      </c>
      <c r="W60" s="146">
        <f>IF(V61=0%,V46-W59,FLOOR(($V60*$V46),1))</f>
        <v>505</v>
      </c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</row>
    <row r="61" spans="1:35" ht="12.75">
      <c r="A61" s="123"/>
      <c r="B61" s="124" t="s">
        <v>209</v>
      </c>
      <c r="C61" s="118"/>
      <c r="D61" s="118"/>
      <c r="E61" s="118"/>
      <c r="F61" s="118"/>
      <c r="G61" s="118"/>
      <c r="H61" s="118"/>
      <c r="I61" s="118"/>
      <c r="J61" s="127"/>
      <c r="K61" s="141"/>
      <c r="L61" s="141"/>
      <c r="M61" s="141"/>
      <c r="R61" s="108"/>
      <c r="S61" s="150"/>
      <c r="T61" s="309" t="s">
        <v>210</v>
      </c>
      <c r="U61" s="310"/>
      <c r="V61" s="151">
        <f>V62-V59-V60</f>
        <v>0.10000000000000002</v>
      </c>
      <c r="W61" s="146">
        <f>V46-W59-W60</f>
        <v>1011.2200000000012</v>
      </c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</row>
    <row r="62" spans="1:35" ht="13.5" thickBot="1">
      <c r="A62" s="152"/>
      <c r="B62" s="124" t="s">
        <v>211</v>
      </c>
      <c r="C62" s="118"/>
      <c r="D62" s="118"/>
      <c r="E62" s="118"/>
      <c r="F62" s="118"/>
      <c r="G62" s="118"/>
      <c r="H62" s="118"/>
      <c r="I62" s="118"/>
      <c r="J62" s="127"/>
      <c r="K62" s="141"/>
      <c r="L62" s="141"/>
      <c r="M62" s="141"/>
      <c r="R62" s="108"/>
      <c r="S62" s="150"/>
      <c r="T62" s="311" t="s">
        <v>212</v>
      </c>
      <c r="U62" s="312"/>
      <c r="V62" s="153">
        <v>1</v>
      </c>
      <c r="W62" s="154">
        <f>SUM(W59:W61)</f>
        <v>10102.220000000001</v>
      </c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</row>
    <row r="63" spans="1:35" ht="13.5" thickBot="1">
      <c r="A63" s="155" t="s">
        <v>213</v>
      </c>
      <c r="B63" s="156" t="s">
        <v>214</v>
      </c>
      <c r="C63" s="156"/>
      <c r="D63" s="156"/>
      <c r="E63" s="156"/>
      <c r="F63" s="156"/>
      <c r="G63" s="156"/>
      <c r="H63" s="156"/>
      <c r="I63" s="156"/>
      <c r="J63" s="157"/>
      <c r="K63" s="141"/>
      <c r="L63" s="141"/>
      <c r="M63" s="141"/>
      <c r="R63" s="142"/>
      <c r="S63" s="150"/>
      <c r="W63" s="142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</row>
    <row r="64" spans="1:35" ht="15" customHeight="1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O64" s="275" t="s">
        <v>215</v>
      </c>
      <c r="P64" s="276"/>
      <c r="Q64" s="276"/>
      <c r="R64" s="277"/>
      <c r="S64" s="109"/>
      <c r="T64" s="275" t="s">
        <v>216</v>
      </c>
      <c r="U64" s="276"/>
      <c r="V64" s="276"/>
      <c r="W64" s="277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</row>
    <row r="65" spans="3:35" ht="12.75">
      <c r="C65" s="141"/>
      <c r="D65" s="141"/>
      <c r="E65" s="159"/>
      <c r="F65" s="159"/>
      <c r="G65" s="159"/>
      <c r="H65" s="159"/>
      <c r="I65" s="160"/>
      <c r="J65" s="161"/>
      <c r="K65" s="160"/>
      <c r="L65" s="160"/>
      <c r="M65" s="160"/>
      <c r="N65" s="160"/>
      <c r="O65" s="288" t="s">
        <v>217</v>
      </c>
      <c r="P65" s="289"/>
      <c r="Q65" s="289"/>
      <c r="R65" s="290"/>
      <c r="S65" s="162"/>
      <c r="T65" s="288" t="s">
        <v>218</v>
      </c>
      <c r="U65" s="289"/>
      <c r="V65" s="289"/>
      <c r="W65" s="290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</row>
    <row r="66" spans="3:35" ht="33.75" customHeight="1">
      <c r="C66" s="124"/>
      <c r="D66" s="124"/>
      <c r="E66" s="159"/>
      <c r="F66" s="159"/>
      <c r="G66" s="159"/>
      <c r="H66" s="159"/>
      <c r="I66" s="160"/>
      <c r="J66" s="161"/>
      <c r="K66" s="160"/>
      <c r="L66" s="160"/>
      <c r="M66" s="160"/>
      <c r="N66" s="160"/>
      <c r="O66" s="291"/>
      <c r="P66" s="292"/>
      <c r="Q66" s="292"/>
      <c r="R66" s="293"/>
      <c r="S66" s="162"/>
      <c r="T66" s="291"/>
      <c r="U66" s="292"/>
      <c r="V66" s="292"/>
      <c r="W66" s="293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</row>
    <row r="67" spans="15:23" ht="12.75">
      <c r="O67" s="291"/>
      <c r="P67" s="292"/>
      <c r="Q67" s="292"/>
      <c r="R67" s="293"/>
      <c r="T67" s="291"/>
      <c r="U67" s="292"/>
      <c r="V67" s="292"/>
      <c r="W67" s="293"/>
    </row>
    <row r="68" spans="15:23" ht="12.75">
      <c r="O68" s="294"/>
      <c r="P68" s="295"/>
      <c r="Q68" s="295"/>
      <c r="R68" s="296"/>
      <c r="T68" s="294"/>
      <c r="U68" s="295"/>
      <c r="V68" s="295"/>
      <c r="W68" s="296"/>
    </row>
    <row r="69" spans="15:23" ht="12.75">
      <c r="O69" s="297"/>
      <c r="P69" s="298"/>
      <c r="Q69" s="298"/>
      <c r="R69" s="299"/>
      <c r="T69" s="306" t="s">
        <v>219</v>
      </c>
      <c r="U69" s="298"/>
      <c r="V69" s="298"/>
      <c r="W69" s="299"/>
    </row>
    <row r="70" spans="15:23" ht="12.75">
      <c r="O70" s="300"/>
      <c r="P70" s="301"/>
      <c r="Q70" s="301"/>
      <c r="R70" s="302"/>
      <c r="T70" s="300"/>
      <c r="U70" s="301"/>
      <c r="V70" s="301"/>
      <c r="W70" s="302"/>
    </row>
    <row r="71" spans="15:23" ht="13.5" thickBot="1">
      <c r="O71" s="303"/>
      <c r="P71" s="304"/>
      <c r="Q71" s="304"/>
      <c r="R71" s="305"/>
      <c r="T71" s="303"/>
      <c r="U71" s="304"/>
      <c r="V71" s="304"/>
      <c r="W71" s="305"/>
    </row>
  </sheetData>
  <sheetProtection/>
  <mergeCells count="73">
    <mergeCell ref="O65:R68"/>
    <mergeCell ref="T65:W68"/>
    <mergeCell ref="O69:R71"/>
    <mergeCell ref="T69:W71"/>
    <mergeCell ref="T58:U58"/>
    <mergeCell ref="T59:U59"/>
    <mergeCell ref="T60:U60"/>
    <mergeCell ref="T61:U61"/>
    <mergeCell ref="T62:U62"/>
    <mergeCell ref="O64:R64"/>
    <mergeCell ref="T64:W64"/>
    <mergeCell ref="R53:S53"/>
    <mergeCell ref="T53:V53"/>
    <mergeCell ref="T54:V54"/>
    <mergeCell ref="T55:V55"/>
    <mergeCell ref="V56:W56"/>
    <mergeCell ref="T57:W57"/>
    <mergeCell ref="B46:N46"/>
    <mergeCell ref="O46:T46"/>
    <mergeCell ref="R47:S47"/>
    <mergeCell ref="A49:A50"/>
    <mergeCell ref="B50:P50"/>
    <mergeCell ref="T52:V52"/>
    <mergeCell ref="A43:K43"/>
    <mergeCell ref="R43:S43"/>
    <mergeCell ref="T43:U43"/>
    <mergeCell ref="B44:N44"/>
    <mergeCell ref="O44:Q44"/>
    <mergeCell ref="B45:N45"/>
    <mergeCell ref="Q45:T45"/>
    <mergeCell ref="A16:A19"/>
    <mergeCell ref="B19:P19"/>
    <mergeCell ref="A21:A40"/>
    <mergeCell ref="B40:P40"/>
    <mergeCell ref="A41:A42"/>
    <mergeCell ref="B42:P42"/>
    <mergeCell ref="C13:C14"/>
    <mergeCell ref="D13:D14"/>
    <mergeCell ref="E13:E14"/>
    <mergeCell ref="F13:F14"/>
    <mergeCell ref="I13:I14"/>
    <mergeCell ref="J13:J14"/>
    <mergeCell ref="N12:Q13"/>
    <mergeCell ref="R12:R14"/>
    <mergeCell ref="S12:S14"/>
    <mergeCell ref="T12:U13"/>
    <mergeCell ref="V12:V14"/>
    <mergeCell ref="W12:W14"/>
    <mergeCell ref="T11:W11"/>
    <mergeCell ref="A12:A14"/>
    <mergeCell ref="B12:B14"/>
    <mergeCell ref="C12:F12"/>
    <mergeCell ref="G12:G14"/>
    <mergeCell ref="H12:H14"/>
    <mergeCell ref="I12:J12"/>
    <mergeCell ref="K12:K14"/>
    <mergeCell ref="L12:L14"/>
    <mergeCell ref="M12:M14"/>
    <mergeCell ref="B6:C6"/>
    <mergeCell ref="B7:C9"/>
    <mergeCell ref="D7:D9"/>
    <mergeCell ref="I7:K7"/>
    <mergeCell ref="I8:K8"/>
    <mergeCell ref="B11:S11"/>
    <mergeCell ref="I1:J1"/>
    <mergeCell ref="B3:E3"/>
    <mergeCell ref="F3:G3"/>
    <mergeCell ref="H3:I3"/>
    <mergeCell ref="J3:Q3"/>
    <mergeCell ref="B4:E4"/>
    <mergeCell ref="F4:G4"/>
    <mergeCell ref="H4:I4"/>
    <mergeCell ref="J4:Q4"/>
  </mergeCells>
  <conditionalFormatting sqref="T49 T21 T17:T18 T23">
    <cfRule type="expression" priority="41" dxfId="41" stopIfTrue="1">
      <formula>M17="EUR"</formula>
    </cfRule>
  </conditionalFormatting>
  <conditionalFormatting sqref="T16">
    <cfRule type="expression" priority="40" dxfId="42" stopIfTrue="1">
      <formula>M16="EUR"</formula>
    </cfRule>
  </conditionalFormatting>
  <conditionalFormatting sqref="U49 U21 U16:U18 U23">
    <cfRule type="expression" priority="39" dxfId="0" stopIfTrue="1">
      <formula>M16="CZK"</formula>
    </cfRule>
  </conditionalFormatting>
  <conditionalFormatting sqref="T41">
    <cfRule type="expression" priority="38" dxfId="41" stopIfTrue="1">
      <formula>M41="EUR"</formula>
    </cfRule>
  </conditionalFormatting>
  <conditionalFormatting sqref="U41">
    <cfRule type="expression" priority="37" dxfId="0" stopIfTrue="1">
      <formula>M41="CZK"</formula>
    </cfRule>
  </conditionalFormatting>
  <conditionalFormatting sqref="T24">
    <cfRule type="expression" priority="36" dxfId="41" stopIfTrue="1">
      <formula>M24="EUR"</formula>
    </cfRule>
  </conditionalFormatting>
  <conditionalFormatting sqref="U24">
    <cfRule type="expression" priority="35" dxfId="0" stopIfTrue="1">
      <formula>M24="CZK"</formula>
    </cfRule>
  </conditionalFormatting>
  <conditionalFormatting sqref="T25">
    <cfRule type="expression" priority="34" dxfId="41" stopIfTrue="1">
      <formula>M25="EUR"</formula>
    </cfRule>
  </conditionalFormatting>
  <conditionalFormatting sqref="U25">
    <cfRule type="expression" priority="33" dxfId="0" stopIfTrue="1">
      <formula>M25="CZK"</formula>
    </cfRule>
  </conditionalFormatting>
  <conditionalFormatting sqref="T27">
    <cfRule type="expression" priority="32" dxfId="41" stopIfTrue="1">
      <formula>M27="EUR"</formula>
    </cfRule>
  </conditionalFormatting>
  <conditionalFormatting sqref="U27">
    <cfRule type="expression" priority="31" dxfId="0" stopIfTrue="1">
      <formula>M27="CZK"</formula>
    </cfRule>
  </conditionalFormatting>
  <conditionalFormatting sqref="T39">
    <cfRule type="expression" priority="30" dxfId="41" stopIfTrue="1">
      <formula>M39="EUR"</formula>
    </cfRule>
  </conditionalFormatting>
  <conditionalFormatting sqref="U39">
    <cfRule type="expression" priority="29" dxfId="0" stopIfTrue="1">
      <formula>M39="CZK"</formula>
    </cfRule>
  </conditionalFormatting>
  <conditionalFormatting sqref="T28">
    <cfRule type="expression" priority="28" dxfId="41" stopIfTrue="1">
      <formula>M28="EUR"</formula>
    </cfRule>
  </conditionalFormatting>
  <conditionalFormatting sqref="U28">
    <cfRule type="expression" priority="27" dxfId="0" stopIfTrue="1">
      <formula>M28="CZK"</formula>
    </cfRule>
  </conditionalFormatting>
  <conditionalFormatting sqref="T29">
    <cfRule type="expression" priority="26" dxfId="41" stopIfTrue="1">
      <formula>M29="EUR"</formula>
    </cfRule>
  </conditionalFormatting>
  <conditionalFormatting sqref="U29">
    <cfRule type="expression" priority="25" dxfId="0" stopIfTrue="1">
      <formula>M29="CZK"</formula>
    </cfRule>
  </conditionalFormatting>
  <conditionalFormatting sqref="T30">
    <cfRule type="expression" priority="24" dxfId="41" stopIfTrue="1">
      <formula>M30="EUR"</formula>
    </cfRule>
  </conditionalFormatting>
  <conditionalFormatting sqref="U30">
    <cfRule type="expression" priority="23" dxfId="0" stopIfTrue="1">
      <formula>M30="CZK"</formula>
    </cfRule>
  </conditionalFormatting>
  <conditionalFormatting sqref="T31">
    <cfRule type="expression" priority="22" dxfId="41" stopIfTrue="1">
      <formula>M31="EUR"</formula>
    </cfRule>
  </conditionalFormatting>
  <conditionalFormatting sqref="U31">
    <cfRule type="expression" priority="21" dxfId="0" stopIfTrue="1">
      <formula>M31="CZK"</formula>
    </cfRule>
  </conditionalFormatting>
  <conditionalFormatting sqref="T22">
    <cfRule type="expression" priority="20" dxfId="41" stopIfTrue="1">
      <formula>M22="EUR"</formula>
    </cfRule>
  </conditionalFormatting>
  <conditionalFormatting sqref="U22">
    <cfRule type="expression" priority="19" dxfId="0" stopIfTrue="1">
      <formula>M22="CZK"</formula>
    </cfRule>
  </conditionalFormatting>
  <conditionalFormatting sqref="T26">
    <cfRule type="expression" priority="18" dxfId="41" stopIfTrue="1">
      <formula>M26="EUR"</formula>
    </cfRule>
  </conditionalFormatting>
  <conditionalFormatting sqref="U26">
    <cfRule type="expression" priority="17" dxfId="0" stopIfTrue="1">
      <formula>M26="CZK"</formula>
    </cfRule>
  </conditionalFormatting>
  <conditionalFormatting sqref="T20">
    <cfRule type="expression" priority="16" dxfId="41" stopIfTrue="1">
      <formula>M20="EUR"</formula>
    </cfRule>
  </conditionalFormatting>
  <conditionalFormatting sqref="U20">
    <cfRule type="expression" priority="15" dxfId="0" stopIfTrue="1">
      <formula>M20="CZK"</formula>
    </cfRule>
  </conditionalFormatting>
  <conditionalFormatting sqref="T32">
    <cfRule type="expression" priority="14" dxfId="41" stopIfTrue="1">
      <formula>M32="EUR"</formula>
    </cfRule>
  </conditionalFormatting>
  <conditionalFormatting sqref="U32">
    <cfRule type="expression" priority="13" dxfId="0" stopIfTrue="1">
      <formula>M32="CZK"</formula>
    </cfRule>
  </conditionalFormatting>
  <conditionalFormatting sqref="T33">
    <cfRule type="expression" priority="12" dxfId="41" stopIfTrue="1">
      <formula>M33="EUR"</formula>
    </cfRule>
  </conditionalFormatting>
  <conditionalFormatting sqref="U33">
    <cfRule type="expression" priority="11" dxfId="0" stopIfTrue="1">
      <formula>M33="CZK"</formula>
    </cfRule>
  </conditionalFormatting>
  <conditionalFormatting sqref="T34">
    <cfRule type="expression" priority="10" dxfId="41" stopIfTrue="1">
      <formula>M34="EUR"</formula>
    </cfRule>
  </conditionalFormatting>
  <conditionalFormatting sqref="U34">
    <cfRule type="expression" priority="9" dxfId="0" stopIfTrue="1">
      <formula>M34="CZK"</formula>
    </cfRule>
  </conditionalFormatting>
  <conditionalFormatting sqref="T35">
    <cfRule type="expression" priority="8" dxfId="41" stopIfTrue="1">
      <formula>M35="EUR"</formula>
    </cfRule>
  </conditionalFormatting>
  <conditionalFormatting sqref="U35">
    <cfRule type="expression" priority="7" dxfId="0" stopIfTrue="1">
      <formula>M35="CZK"</formula>
    </cfRule>
  </conditionalFormatting>
  <conditionalFormatting sqref="T36">
    <cfRule type="expression" priority="6" dxfId="41" stopIfTrue="1">
      <formula>M36="EUR"</formula>
    </cfRule>
  </conditionalFormatting>
  <conditionalFormatting sqref="U36">
    <cfRule type="expression" priority="5" dxfId="0" stopIfTrue="1">
      <formula>M36="CZK"</formula>
    </cfRule>
  </conditionalFormatting>
  <conditionalFormatting sqref="T37">
    <cfRule type="expression" priority="4" dxfId="41" stopIfTrue="1">
      <formula>M37="EUR"</formula>
    </cfRule>
  </conditionalFormatting>
  <conditionalFormatting sqref="U37">
    <cfRule type="expression" priority="3" dxfId="0" stopIfTrue="1">
      <formula>M37="CZK"</formula>
    </cfRule>
  </conditionalFormatting>
  <conditionalFormatting sqref="T38">
    <cfRule type="expression" priority="2" dxfId="41" stopIfTrue="1">
      <formula>M38="EUR"</formula>
    </cfRule>
  </conditionalFormatting>
  <conditionalFormatting sqref="U38">
    <cfRule type="expression" priority="1" dxfId="0" stopIfTrue="1">
      <formula>M38="CZK"</formula>
    </cfRule>
  </conditionalFormatting>
  <dataValidations count="5">
    <dataValidation type="custom" allowBlank="1" showInputMessage="1" showErrorMessage="1" sqref="V49 R49 V62:W62 R54:S55 W54:X55 W52:W53 Q42 P49 Q50:V50 Q40 V44:V46 A53:J63 R44:U44 Y52:Z56 W59:W61 P41 S42:U42 Q19 P16:P18 S40:U40 P20:P39 S19:U19 R16:R42 V16:V42">
      <formula1>V49</formula1>
    </dataValidation>
    <dataValidation type="list" allowBlank="1" showInputMessage="1" showErrorMessage="1" sqref="M41 M49 M16:M18 M20:M39">
      <formula1>"CZK,EUR"</formula1>
    </dataValidation>
    <dataValidation type="list" allowBlank="1" showInputMessage="1" showErrorMessage="1" sqref="F41 F49 F16:F18 F20:F39">
      <formula1>"IV, NIV"</formula1>
    </dataValidation>
    <dataValidation type="list" allowBlank="1" showInputMessage="1" showErrorMessage="1" sqref="E6:E7 D6:D9">
      <formula1>"ANO, NE"</formula1>
    </dataValidation>
    <dataValidation type="list" allowBlank="1" showInputMessage="1" showErrorMessage="1" sqref="D49 D41 D16:D18 D20:D39">
      <formula1>$AQ$1:$AQ$12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2" r:id="rId3"/>
  <headerFooter alignWithMargins="0">
    <oddHeader>&amp;LPříručka pro příjemce dotace Cíl 3 ČR-Rakousko
&amp;RSoupiska výdajů
</oddHeader>
    <oddFooter>&amp;CStránka &amp;P z &amp;N&amp;RSoupiska výdajů  verze  č. 5, aktualizace z 07/05/2010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Šedivý Richard</dc:creator>
  <cp:keywords/>
  <dc:description/>
  <cp:lastModifiedBy>Jakoubková Marie</cp:lastModifiedBy>
  <cp:lastPrinted>2015-05-14T12:21:16Z</cp:lastPrinted>
  <dcterms:created xsi:type="dcterms:W3CDTF">2015-05-07T08:13:37Z</dcterms:created>
  <dcterms:modified xsi:type="dcterms:W3CDTF">2015-05-14T12:21:20Z</dcterms:modified>
  <cp:category/>
  <cp:version/>
  <cp:contentType/>
  <cp:contentStatus/>
</cp:coreProperties>
</file>