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výdajů'!$A$1:$W$70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<sst xmlns="http://schemas.openxmlformats.org/spreadsheetml/2006/main" count="346" uniqueCount="224">
  <si>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</si>
  <si>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</si>
  <si>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</si>
  <si>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</si>
  <si>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</si>
  <si>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</si>
  <si>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</si>
  <si>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</si>
  <si>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</si>
  <si>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</si>
  <si>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EDM konkret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</si>
  <si>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</si>
  <si>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</si>
  <si>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</si>
  <si>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</si>
  <si>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</si>
  <si>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</si>
  <si>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</si>
  <si>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</si>
  <si>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</si>
  <si>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</si>
  <si>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</si>
  <si>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</si>
  <si>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</si>
  <si>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</si>
  <si>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</si>
  <si>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</si>
  <si>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</si>
  <si>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</si>
  <si>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</si>
  <si>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</si>
  <si>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</si>
  <si>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</si>
  <si>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</si>
  <si>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</si>
  <si>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</si>
  <si>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</si>
  <si>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</si>
  <si>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</si>
  <si>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</si>
  <si>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</si>
  <si>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</si>
  <si>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</si>
  <si>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</si>
  <si>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</si>
  <si>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</si>
  <si>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</si>
  <si>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</si>
  <si>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</si>
  <si>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</si>
  <si>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</si>
  <si>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</si>
  <si>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</si>
  <si>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</si>
  <si>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</si>
  <si>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</si>
  <si>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</si>
  <si>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</si>
  <si>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</si>
  <si>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</si>
  <si>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</si>
  <si>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</si>
  <si>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</si>
  <si>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</si>
  <si>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1.2.1/1</t>
  </si>
  <si>
    <t>Cestovní náhrady za tuzemské pracovní cesty a za zahraniční pracovní cesty vyplacené v CZK</t>
  </si>
  <si>
    <t>NIV</t>
  </si>
  <si>
    <t>201407383</t>
  </si>
  <si>
    <t>1.2.1/2</t>
  </si>
  <si>
    <t>Cestovní náhrady za zahraniční pracovní cesty vyplacené v EUR</t>
  </si>
  <si>
    <t>201406948</t>
  </si>
  <si>
    <t>Mezisoučet kapitoly 1: Personální výdaje</t>
  </si>
  <si>
    <t>2.2.2/1</t>
  </si>
  <si>
    <t>Tlumočení</t>
  </si>
  <si>
    <t>Tlumočení na setkání platformy "Kvalifikované pracovní síly a pracovní trh" 15. 4. 2013, Jihlava</t>
  </si>
  <si>
    <t>106276</t>
  </si>
  <si>
    <t>201301767</t>
  </si>
  <si>
    <t>HT International s.r.o.</t>
  </si>
  <si>
    <t>27526941</t>
  </si>
  <si>
    <t>2.2.2/2</t>
  </si>
  <si>
    <t>Tlumočení na zasedání Trilaterálního koordinačního výboru 4. 9. 2013, Telč</t>
  </si>
  <si>
    <t>107149</t>
  </si>
  <si>
    <t>201304823</t>
  </si>
  <si>
    <t>2.2.3/1</t>
  </si>
  <si>
    <t>Překlady</t>
  </si>
  <si>
    <t>Překlad z češtiny do němčiny</t>
  </si>
  <si>
    <t>148-2013</t>
  </si>
  <si>
    <t>201302611</t>
  </si>
  <si>
    <t>Lucie Butcher</t>
  </si>
  <si>
    <t>72244933</t>
  </si>
  <si>
    <t>2.2.3/2</t>
  </si>
  <si>
    <t>170-2013</t>
  </si>
  <si>
    <t>201303062</t>
  </si>
  <si>
    <t>2.2.3/3</t>
  </si>
  <si>
    <t>Překlad z češtiny do němčiny a z němčiny do češtiny</t>
  </si>
  <si>
    <t>198-2013</t>
  </si>
  <si>
    <t>201303482</t>
  </si>
  <si>
    <t>2.2.3/4</t>
  </si>
  <si>
    <t>288-2013</t>
  </si>
  <si>
    <t>201305345</t>
  </si>
  <si>
    <t>2.2.3/5</t>
  </si>
  <si>
    <t>27-2014</t>
  </si>
  <si>
    <t>201400487</t>
  </si>
  <si>
    <t>2.2.3/6</t>
  </si>
  <si>
    <t>62-2014</t>
  </si>
  <si>
    <t>201401062</t>
  </si>
  <si>
    <t>2.2.3/7</t>
  </si>
  <si>
    <t>Překlad z češtiny do němčiny a angličtiny</t>
  </si>
  <si>
    <t>109-2014</t>
  </si>
  <si>
    <t>201401562</t>
  </si>
  <si>
    <t>2.2.3/8</t>
  </si>
  <si>
    <t>157-2014</t>
  </si>
  <si>
    <t>201402096</t>
  </si>
  <si>
    <t>2.2.3/9</t>
  </si>
  <si>
    <t>194-2014</t>
  </si>
  <si>
    <t>201402409</t>
  </si>
  <si>
    <t>2.2.3/10</t>
  </si>
  <si>
    <t>246-2014</t>
  </si>
  <si>
    <t>201403040</t>
  </si>
  <si>
    <t>2.2.4/1</t>
  </si>
  <si>
    <t>Propagační předměty</t>
  </si>
  <si>
    <t>Propagační předměty - kuličková pera, USB flash disky, vizitkovníky</t>
  </si>
  <si>
    <t>13010028</t>
  </si>
  <si>
    <t>201301679</t>
  </si>
  <si>
    <t>SKALA CZ s.r.o.</t>
  </si>
  <si>
    <t>27176118</t>
  </si>
  <si>
    <t>2.2.4/2</t>
  </si>
  <si>
    <t>Tisk</t>
  </si>
  <si>
    <t>Tisk propagačních letáků</t>
  </si>
  <si>
    <t>K14300397</t>
  </si>
  <si>
    <t>201401784</t>
  </si>
  <si>
    <t>SKORI, s.r.o.</t>
  </si>
  <si>
    <t>25984748</t>
  </si>
  <si>
    <t>2.2.4/3</t>
  </si>
  <si>
    <t>Propagační předměty - USB flash disky a dřevěné tužky</t>
  </si>
  <si>
    <t>14010066</t>
  </si>
  <si>
    <t>201402153</t>
  </si>
  <si>
    <t>2.2.5</t>
  </si>
  <si>
    <t>Nájem prostor</t>
  </si>
  <si>
    <t>Nájem prostor na mezinárodní setkání 18. 6. 2014, Telč</t>
  </si>
  <si>
    <t>3016140011</t>
  </si>
  <si>
    <t>201402811</t>
  </si>
  <si>
    <t>Národní památkový ústav</t>
  </si>
  <si>
    <t>75032333</t>
  </si>
  <si>
    <t>2.2.6/1</t>
  </si>
  <si>
    <t>Občerstvení</t>
  </si>
  <si>
    <t>Občerstvení na setkání platformy "Kvalifikované pracovní síly a pracovní trh" 15. 4. 2013, Jihlava</t>
  </si>
  <si>
    <t>190158</t>
  </si>
  <si>
    <t>201301781</t>
  </si>
  <si>
    <t>Střední škola obchodu a služeb Jihlava</t>
  </si>
  <si>
    <t>00836591</t>
  </si>
  <si>
    <t>2.2.6/2</t>
  </si>
  <si>
    <t>Občerstvení na setkání platformy" Kvalifikované pracovní síly a pracovní trh" 28. 5. 2014, Jihlava</t>
  </si>
  <si>
    <t>190213</t>
  </si>
  <si>
    <t>201402501</t>
  </si>
  <si>
    <t>2.2.6/3</t>
  </si>
  <si>
    <t>Občerstvení na workshopu na téma "Evropský region Dunaj - Vltava v kontextu nového programového období 2014-2020" 19. 3. 2014, Brusel</t>
  </si>
  <si>
    <t>FacPa 20140027</t>
  </si>
  <si>
    <t>201402884</t>
  </si>
  <si>
    <t>La Famille d'Adam s.r.o.</t>
  </si>
  <si>
    <t>BE 0478136061</t>
  </si>
  <si>
    <t>2.2.6/4</t>
  </si>
  <si>
    <t>Občerstvení na mezinárodním setkání 18. 6. 2014, Telč</t>
  </si>
  <si>
    <t>140100377</t>
  </si>
  <si>
    <t>201403032</t>
  </si>
  <si>
    <t>GM, spol. s r.o.</t>
  </si>
  <si>
    <t>00207829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</si>
  <si>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</si>
  <si>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</si>
  <si>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</si>
  <si>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</si>
  <si>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</si>
  <si>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</si>
  <si>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</si>
  <si>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</si>
  <si>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</si>
  <si>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</si>
  <si>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</si>
  <si>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</si>
  <si>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</si>
  <si>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</si>
  <si>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</si>
  <si>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</si>
  <si>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</si>
  <si>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</si>
  <si>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</si>
  <si>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</si>
  <si>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</si>
  <si>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</si>
  <si>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</si>
  <si>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</si>
  <si>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</si>
  <si>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</si>
  <si>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</si>
  <si>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</si>
  <si>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</si>
  <si>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</si>
  <si>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</si>
  <si>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</si>
  <si>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</si>
  <si>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</si>
  <si>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</si>
  <si>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</si>
  <si>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</si>
  <si>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</si>
  <si>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</si>
  <si>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</si>
  <si>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</si>
  <si>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</si>
  <si>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</si>
  <si>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</si>
  <si>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</si>
  <si>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</si>
  <si>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</si>
  <si>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</si>
  <si>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</si>
  <si>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</si>
  <si>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</si>
  <si>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</si>
  <si>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</si>
  <si>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</si>
  <si>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2</t>
  </si>
  <si>
    <t>Kap. 2 
Věcné a externí výdaje</t>
  </si>
  <si>
    <t>RK-24-2014-66,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</si>
</sst>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name val="Arial CE"/>
      <family val="0"/>
    </font>
    <font>
      <b/>
      <sz val="10"/>
      <name val="Cambria"/>
      <family val="1"/>
    </font>
    <font>
      <sz val="10"/>
      <name val="Cambria"/>
      <family val="1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45" fillId="0" borderId="0" applyFont="0" applyFill="0" applyBorder="0" applyAlignment="0" applyProtection="0"/>
    <xf numFmtId="169" fontId="28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6" applyNumberFormat="0" applyFont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vertical="center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9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6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9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9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9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0" xfId="0" applyNumberFormat="1" applyFont="1" applyFill="1" applyBorder="1" applyAlignment="1" applyProtection="1">
      <alignment horizontal="right" vertical="center"/>
      <protection hidden="1" locked="0"/>
    </xf>
    <xf numFmtId="3" fontId="17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9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9" fillId="0" borderId="32" xfId="0" applyNumberFormat="1" applyFont="1" applyBorder="1" applyAlignment="1" applyProtection="1">
      <alignment vertical="center" wrapText="1"/>
      <protection hidden="1" locked="0"/>
    </xf>
    <xf numFmtId="49" fontId="9" fillId="0" borderId="14" xfId="0" applyNumberFormat="1" applyFont="1" applyBorder="1" applyAlignment="1" applyProtection="1">
      <alignment horizontal="center" vertical="center" wrapText="1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3" fontId="15" fillId="0" borderId="33" xfId="0" applyNumberFormat="1" applyFont="1" applyBorder="1" applyAlignment="1" applyProtection="1">
      <alignment horizontal="center" vertical="center"/>
      <protection hidden="1" locked="0"/>
    </xf>
    <xf numFmtId="4" fontId="9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34" xfId="0" applyNumberFormat="1" applyFont="1" applyBorder="1" applyAlignment="1" applyProtection="1">
      <alignment horizontal="right" vertical="center"/>
      <protection locked="0"/>
    </xf>
    <xf numFmtId="4" fontId="7" fillId="0" borderId="32" xfId="0" applyNumberFormat="1" applyFont="1" applyBorder="1" applyAlignment="1" applyProtection="1">
      <alignment horizontal="right" vertical="center"/>
      <protection locked="0"/>
    </xf>
    <xf numFmtId="4" fontId="9" fillId="0" borderId="34" xfId="0" applyNumberFormat="1" applyFont="1" applyBorder="1" applyAlignment="1" applyProtection="1">
      <alignment horizontal="right" vertical="center"/>
      <protection hidden="1" locked="0"/>
    </xf>
    <xf numFmtId="4" fontId="9" fillId="0" borderId="14" xfId="0" applyNumberFormat="1" applyFont="1" applyBorder="1" applyAlignment="1" applyProtection="1">
      <alignment horizontal="right" vertical="center"/>
      <protection hidden="1" locked="0"/>
    </xf>
    <xf numFmtId="4" fontId="9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9" fillId="0" borderId="35" xfId="0" applyNumberFormat="1" applyFont="1" applyBorder="1" applyAlignment="1" applyProtection="1">
      <alignment horizontal="center" vertical="center"/>
      <protection hidden="1" locked="0"/>
    </xf>
    <xf numFmtId="49" fontId="9" fillId="0" borderId="36" xfId="0" applyNumberFormat="1" applyFont="1" applyBorder="1" applyAlignment="1" applyProtection="1">
      <alignment vertical="center" wrapText="1"/>
      <protection hidden="1" locked="0"/>
    </xf>
    <xf numFmtId="49" fontId="9" fillId="0" borderId="35" xfId="0" applyNumberFormat="1" applyFont="1" applyBorder="1" applyAlignment="1" applyProtection="1">
      <alignment vertical="center"/>
      <protection hidden="1" locked="0"/>
    </xf>
    <xf numFmtId="4" fontId="9" fillId="0" borderId="37" xfId="0" applyNumberFormat="1" applyFont="1" applyBorder="1" applyAlignment="1" applyProtection="1">
      <alignment horizontal="right" vertical="center"/>
      <protection hidden="1" locked="0"/>
    </xf>
    <xf numFmtId="4" fontId="9" fillId="0" borderId="35" xfId="0" applyNumberFormat="1" applyFont="1" applyFill="1" applyBorder="1" applyAlignment="1" applyProtection="1">
      <alignment horizontal="right" vertical="center"/>
      <protection hidden="1" locked="0"/>
    </xf>
    <xf numFmtId="3" fontId="15" fillId="0" borderId="38" xfId="0" applyNumberFormat="1" applyFont="1" applyBorder="1" applyAlignment="1" applyProtection="1">
      <alignment horizontal="center" vertical="center"/>
      <protection hidden="1" locked="0"/>
    </xf>
    <xf numFmtId="0" fontId="9" fillId="36" borderId="39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165" fontId="18" fillId="0" borderId="14" xfId="0" applyNumberFormat="1" applyFont="1" applyFill="1" applyBorder="1" applyAlignment="1" applyProtection="1">
      <alignment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3" fontId="17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1" xfId="0" applyFont="1" applyBorder="1" applyAlignment="1" applyProtection="1">
      <alignment/>
      <protection locked="0"/>
    </xf>
    <xf numFmtId="166" fontId="6" fillId="35" borderId="42" xfId="0" applyNumberFormat="1" applyFont="1" applyFill="1" applyBorder="1" applyAlignment="1" applyProtection="1">
      <alignment vertical="center"/>
      <protection hidden="1" locked="0"/>
    </xf>
    <xf numFmtId="3" fontId="17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42" xfId="0" applyNumberFormat="1" applyFont="1" applyFill="1" applyBorder="1" applyAlignment="1" applyProtection="1">
      <alignment vertical="center"/>
      <protection hidden="1" locked="0"/>
    </xf>
    <xf numFmtId="0" fontId="5" fillId="0" borderId="42" xfId="0" applyFont="1" applyBorder="1" applyAlignment="1" applyProtection="1">
      <alignment horizontal="left"/>
      <protection locked="0"/>
    </xf>
    <xf numFmtId="166" fontId="8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44" xfId="0" applyNumberFormat="1" applyFont="1" applyFill="1" applyBorder="1" applyAlignment="1" applyProtection="1">
      <alignment vertical="center"/>
      <protection hidden="1" locked="0"/>
    </xf>
    <xf numFmtId="0" fontId="21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center" vertical="center"/>
      <protection hidden="1" locked="0"/>
    </xf>
    <xf numFmtId="49" fontId="9" fillId="0" borderId="45" xfId="0" applyNumberFormat="1" applyFont="1" applyBorder="1" applyAlignment="1" applyProtection="1">
      <alignment vertical="center"/>
      <protection hidden="1" locked="0"/>
    </xf>
    <xf numFmtId="49" fontId="4" fillId="0" borderId="46" xfId="0" applyNumberFormat="1" applyFont="1" applyBorder="1" applyAlignment="1" applyProtection="1">
      <alignment vertical="center"/>
      <protection hidden="1" locked="0"/>
    </xf>
    <xf numFmtId="49" fontId="6" fillId="0" borderId="45" xfId="0" applyNumberFormat="1" applyFont="1" applyFill="1" applyBorder="1" applyAlignment="1" applyProtection="1">
      <alignment horizontal="left" vertical="center"/>
      <protection hidden="1" locked="0"/>
    </xf>
    <xf numFmtId="49" fontId="4" fillId="0" borderId="45" xfId="0" applyNumberFormat="1" applyFont="1" applyBorder="1" applyAlignment="1" applyProtection="1">
      <alignment vertical="center"/>
      <protection hidden="1" locked="0"/>
    </xf>
    <xf numFmtId="165" fontId="18" fillId="0" borderId="45" xfId="0" applyNumberFormat="1" applyFont="1" applyFill="1" applyBorder="1" applyAlignment="1" applyProtection="1">
      <alignment vertical="center"/>
      <protection hidden="1" locked="0"/>
    </xf>
    <xf numFmtId="49" fontId="6" fillId="0" borderId="47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7" fillId="0" borderId="48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5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41" xfId="0" applyNumberFormat="1" applyFont="1" applyFill="1" applyBorder="1" applyAlignment="1" applyProtection="1">
      <alignment/>
      <protection hidden="1"/>
    </xf>
    <xf numFmtId="0" fontId="21" fillId="0" borderId="43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Fill="1" applyBorder="1" applyAlignment="1" applyProtection="1">
      <alignment vertical="center"/>
      <protection hidden="1" locked="0"/>
    </xf>
    <xf numFmtId="3" fontId="4" fillId="0" borderId="49" xfId="0" applyNumberFormat="1" applyFont="1" applyFill="1" applyBorder="1" applyAlignment="1" applyProtection="1">
      <alignment vertical="center"/>
      <protection hidden="1"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167" fontId="6" fillId="39" borderId="41" xfId="0" applyNumberFormat="1" applyFont="1" applyFill="1" applyBorder="1" applyAlignment="1" applyProtection="1">
      <alignment/>
      <protection hidden="1"/>
    </xf>
    <xf numFmtId="167" fontId="24" fillId="33" borderId="41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2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168" fontId="25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8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8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1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0" fillId="40" borderId="41" xfId="0" applyNumberFormat="1" applyFont="1" applyFill="1" applyBorder="1" applyAlignment="1" applyProtection="1">
      <alignment horizontal="center"/>
      <protection hidden="1" locked="0"/>
    </xf>
    <xf numFmtId="14" fontId="0" fillId="40" borderId="31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5" xfId="0" applyFont="1" applyFill="1" applyBorder="1" applyAlignment="1" applyProtection="1">
      <alignment horizontal="left"/>
      <protection hidden="1" locked="0"/>
    </xf>
    <xf numFmtId="0" fontId="5" fillId="40" borderId="47" xfId="0" applyFont="1" applyFill="1" applyBorder="1" applyAlignment="1" applyProtection="1">
      <alignment horizontal="left"/>
      <protection locked="0"/>
    </xf>
    <xf numFmtId="0" fontId="5" fillId="40" borderId="55" xfId="0" applyFont="1" applyFill="1" applyBorder="1" applyAlignment="1" applyProtection="1">
      <alignment horizontal="left"/>
      <protection locked="0"/>
    </xf>
    <xf numFmtId="0" fontId="8" fillId="33" borderId="56" xfId="0" applyFont="1" applyFill="1" applyBorder="1" applyAlignment="1" applyProtection="1">
      <alignment horizontal="center"/>
      <protection hidden="1" locked="0"/>
    </xf>
    <xf numFmtId="0" fontId="8" fillId="33" borderId="55" xfId="0" applyFont="1" applyFill="1" applyBorder="1" applyAlignment="1" applyProtection="1">
      <alignment horizontal="center"/>
      <protection hidden="1" locked="0"/>
    </xf>
    <xf numFmtId="0" fontId="0" fillId="40" borderId="56" xfId="0" applyFont="1" applyFill="1" applyBorder="1" applyAlignment="1">
      <alignment horizontal="left"/>
    </xf>
    <xf numFmtId="0" fontId="0" fillId="40" borderId="48" xfId="0" applyFont="1" applyFill="1" applyBorder="1" applyAlignment="1">
      <alignment horizontal="left"/>
    </xf>
    <xf numFmtId="0" fontId="0" fillId="40" borderId="55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7" xfId="0" applyFont="1" applyFill="1" applyBorder="1" applyAlignment="1" applyProtection="1">
      <alignment horizontal="left"/>
      <protection locked="0"/>
    </xf>
    <xf numFmtId="0" fontId="5" fillId="40" borderId="58" xfId="0" applyFont="1" applyFill="1" applyBorder="1" applyAlignment="1" applyProtection="1">
      <alignment horizontal="left"/>
      <protection locked="0"/>
    </xf>
    <xf numFmtId="0" fontId="8" fillId="33" borderId="59" xfId="0" applyFont="1" applyFill="1" applyBorder="1" applyAlignment="1" applyProtection="1">
      <alignment horizontal="center"/>
      <protection hidden="1" locked="0"/>
    </xf>
    <xf numFmtId="0" fontId="8" fillId="33" borderId="58" xfId="0" applyFont="1" applyFill="1" applyBorder="1" applyAlignment="1" applyProtection="1">
      <alignment horizontal="center"/>
      <protection hidden="1" locked="0"/>
    </xf>
    <xf numFmtId="0" fontId="0" fillId="40" borderId="59" xfId="0" applyFont="1" applyFill="1" applyBorder="1" applyAlignment="1">
      <alignment horizontal="left"/>
    </xf>
    <xf numFmtId="0" fontId="0" fillId="40" borderId="60" xfId="0" applyFont="1" applyFill="1" applyBorder="1" applyAlignment="1">
      <alignment horizontal="left"/>
    </xf>
    <xf numFmtId="0" fontId="0" fillId="40" borderId="58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  <xf numFmtId="0" fontId="0" fillId="33" borderId="51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horizontal="left" wrapText="1"/>
    </xf>
    <xf numFmtId="0" fontId="0" fillId="33" borderId="53" xfId="0" applyFont="1" applyFill="1" applyBorder="1" applyAlignment="1">
      <alignment horizontal="left" wrapText="1"/>
    </xf>
    <xf numFmtId="0" fontId="0" fillId="33" borderId="63" xfId="0" applyFont="1" applyFill="1" applyBorder="1" applyAlignment="1">
      <alignment horizontal="left" wrapText="1"/>
    </xf>
    <xf numFmtId="0" fontId="0" fillId="0" borderId="64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4" fontId="0" fillId="0" borderId="57" xfId="0" applyNumberFormat="1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14" fontId="0" fillId="0" borderId="58" xfId="0" applyNumberFormat="1" applyFont="1" applyFill="1" applyBorder="1" applyAlignment="1">
      <alignment horizontal="center"/>
    </xf>
    <xf numFmtId="0" fontId="8" fillId="0" borderId="41" xfId="0" applyFont="1" applyFill="1" applyBorder="1" applyAlignment="1" applyProtection="1">
      <alignment horizontal="center"/>
      <protection hidden="1" locked="0"/>
    </xf>
    <xf numFmtId="0" fontId="8" fillId="0" borderId="65" xfId="0" applyFont="1" applyFill="1" applyBorder="1" applyAlignment="1" applyProtection="1">
      <alignment horizontal="center"/>
      <protection hidden="1" locked="0"/>
    </xf>
    <xf numFmtId="0" fontId="8" fillId="0" borderId="31" xfId="0" applyFont="1" applyFill="1" applyBorder="1" applyAlignment="1" applyProtection="1">
      <alignment horizontal="center"/>
      <protection hidden="1" locked="0"/>
    </xf>
    <xf numFmtId="49" fontId="10" fillId="36" borderId="41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/>
      <protection hidden="1" locked="0"/>
    </xf>
    <xf numFmtId="0" fontId="4" fillId="33" borderId="48" xfId="0" applyFont="1" applyFill="1" applyBorder="1" applyAlignment="1" applyProtection="1">
      <alignment horizontal="center" vertical="center"/>
      <protection hidden="1" locked="0"/>
    </xf>
    <xf numFmtId="0" fontId="4" fillId="33" borderId="46" xfId="0" applyFont="1" applyFill="1" applyBorder="1" applyAlignment="1" applyProtection="1">
      <alignment horizontal="center" vertical="center"/>
      <protection hidden="1"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9" xfId="0" applyFont="1" applyFill="1" applyBorder="1" applyAlignment="1" applyProtection="1">
      <alignment horizontal="center" vertical="center" wrapText="1"/>
      <protection hidden="1" locked="0"/>
    </xf>
    <xf numFmtId="0" fontId="4" fillId="33" borderId="5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4" fillId="33" borderId="73" xfId="0" applyFont="1" applyFill="1" applyBorder="1" applyAlignment="1" applyProtection="1">
      <alignment horizontal="center" vertical="center" wrapText="1"/>
      <protection hidden="1" locked="0"/>
    </xf>
    <xf numFmtId="0" fontId="4" fillId="33" borderId="74" xfId="0" applyFont="1" applyFill="1" applyBorder="1" applyAlignment="1" applyProtection="1">
      <alignment horizontal="center" vertical="center" wrapText="1"/>
      <protection hidden="1" locked="0"/>
    </xf>
    <xf numFmtId="0" fontId="4" fillId="33" borderId="75" xfId="0" applyFont="1" applyFill="1" applyBorder="1" applyAlignment="1" applyProtection="1">
      <alignment horizontal="center" vertical="center" wrapText="1"/>
      <protection hidden="1" locked="0"/>
    </xf>
    <xf numFmtId="0" fontId="8" fillId="33" borderId="76" xfId="51" applyFont="1" applyFill="1" applyBorder="1" applyAlignment="1" applyProtection="1">
      <alignment horizontal="center" vertical="center" wrapText="1"/>
      <protection hidden="1" locked="0"/>
    </xf>
    <xf numFmtId="0" fontId="8" fillId="33" borderId="77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3" xfId="0" applyFont="1" applyFill="1" applyBorder="1" applyAlignment="1" applyProtection="1">
      <alignment horizontal="center" vertical="center" textRotation="90" wrapText="1"/>
      <protection locked="0"/>
    </xf>
    <xf numFmtId="0" fontId="5" fillId="41" borderId="74" xfId="0" applyFont="1" applyFill="1" applyBorder="1" applyAlignment="1" applyProtection="1">
      <alignment horizontal="center" vertical="center" textRotation="90" wrapText="1"/>
      <protection locked="0"/>
    </xf>
    <xf numFmtId="0" fontId="5" fillId="41" borderId="75" xfId="0" applyFont="1" applyFill="1" applyBorder="1" applyAlignment="1" applyProtection="1">
      <alignment horizontal="center" vertical="center" textRotation="90" wrapText="1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65" xfId="0" applyFont="1" applyFill="1" applyBorder="1" applyAlignment="1" applyProtection="1">
      <alignment horizontal="center"/>
      <protection locked="0"/>
    </xf>
    <xf numFmtId="0" fontId="5" fillId="35" borderId="78" xfId="0" applyFont="1" applyFill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 vertical="center" textRotation="90" wrapText="1"/>
      <protection locked="0"/>
    </xf>
    <xf numFmtId="0" fontId="5" fillId="0" borderId="53" xfId="0" applyFont="1" applyBorder="1" applyAlignment="1" applyProtection="1">
      <alignment horizontal="center" vertical="center" textRotation="90" wrapText="1"/>
      <protection locked="0"/>
    </xf>
    <xf numFmtId="0" fontId="5" fillId="0" borderId="73" xfId="0" applyFont="1" applyBorder="1" applyAlignment="1" applyProtection="1">
      <alignment horizontal="center" vertical="center" textRotation="90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20" fillId="35" borderId="41" xfId="0" applyNumberFormat="1" applyFont="1" applyFill="1" applyBorder="1" applyAlignment="1" applyProtection="1">
      <alignment horizontal="center" vertical="center"/>
      <protection locked="0"/>
    </xf>
    <xf numFmtId="0" fontId="20" fillId="35" borderId="65" xfId="0" applyNumberFormat="1" applyFont="1" applyFill="1" applyBorder="1" applyAlignment="1" applyProtection="1">
      <alignment horizontal="center" vertical="center"/>
      <protection locked="0"/>
    </xf>
    <xf numFmtId="0" fontId="20" fillId="35" borderId="31" xfId="0" applyNumberFormat="1" applyFont="1" applyFill="1" applyBorder="1" applyAlignment="1" applyProtection="1">
      <alignment horizontal="center" vertical="center"/>
      <protection locked="0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5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1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9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3" xfId="0" applyFont="1" applyFill="1" applyBorder="1" applyAlignment="1" applyProtection="1">
      <alignment horizontal="center" vertical="center" textRotation="90" wrapText="1"/>
      <protection locked="0"/>
    </xf>
    <xf numFmtId="0" fontId="0" fillId="0" borderId="53" xfId="0" applyFont="1" applyFill="1" applyBorder="1" applyAlignment="1" applyProtection="1">
      <alignment horizontal="center" vertical="center" textRotation="90" wrapText="1"/>
      <protection locked="0"/>
    </xf>
    <xf numFmtId="3" fontId="4" fillId="37" borderId="41" xfId="0" applyNumberFormat="1" applyFont="1" applyFill="1" applyBorder="1" applyAlignment="1" applyProtection="1">
      <alignment horizontal="left" vertical="center"/>
      <protection hidden="1" locked="0"/>
    </xf>
    <xf numFmtId="3" fontId="4" fillId="37" borderId="65" xfId="0" applyNumberFormat="1" applyFont="1" applyFill="1" applyBorder="1" applyAlignment="1" applyProtection="1">
      <alignment horizontal="left" vertical="center"/>
      <protection hidden="1" locked="0"/>
    </xf>
    <xf numFmtId="3" fontId="4" fillId="37" borderId="31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5" xfId="0" applyFont="1" applyFill="1" applyBorder="1" applyAlignment="1" applyProtection="1">
      <alignment horizontal="left" vertical="center"/>
      <protection hidden="1" locked="0"/>
    </xf>
    <xf numFmtId="0" fontId="4" fillId="37" borderId="31" xfId="0" applyFont="1" applyFill="1" applyBorder="1" applyAlignment="1" applyProtection="1">
      <alignment horizontal="left" vertical="center"/>
      <protection hidden="1" locked="0"/>
    </xf>
    <xf numFmtId="0" fontId="4" fillId="39" borderId="65" xfId="0" applyFont="1" applyFill="1" applyBorder="1" applyAlignment="1" applyProtection="1">
      <alignment horizontal="center" vertical="center"/>
      <protection hidden="1" locked="0"/>
    </xf>
    <xf numFmtId="0" fontId="4" fillId="39" borderId="31" xfId="0" applyFont="1" applyFill="1" applyBorder="1" applyAlignment="1" applyProtection="1">
      <alignment horizontal="center" vertical="center"/>
      <protection hidden="1" locked="0"/>
    </xf>
    <xf numFmtId="167" fontId="23" fillId="0" borderId="4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5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3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DV_Uroven-partnera_3.M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M00227</v>
          </cell>
        </row>
        <row r="10">
          <cell r="C10" t="str">
            <v>Kraj Vysočina</v>
          </cell>
        </row>
        <row r="20">
          <cell r="C20">
            <v>1</v>
          </cell>
        </row>
        <row r="22">
          <cell r="C22" t="str">
            <v>č. 1, 2, 3 od 02/04/2012 - 31/07/2014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view="pageBreakPreview" zoomScale="70" zoomScaleSheetLayoutView="70" zoomScalePageLayoutView="0" workbookViewId="0" topLeftCell="K1">
      <selection activeCell="T8" sqref="T8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2.140625" style="8" customWidth="1"/>
    <col min="7" max="7" width="16.7109375" style="8" customWidth="1"/>
    <col min="8" max="8" width="17.421875" style="8" customWidth="1"/>
    <col min="9" max="9" width="16.140625" style="8" customWidth="1"/>
    <col min="10" max="10" width="20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9.71093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710937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81" t="str">
        <f>'[1]7. Finanční zpráva '!C22</f>
        <v>č. 1, 2, 3 od 02/04/2012 - 31/07/2014</v>
      </c>
      <c r="J1" s="182"/>
      <c r="K1" s="5"/>
      <c r="L1" s="6"/>
      <c r="M1" s="4"/>
      <c r="N1" s="4"/>
      <c r="O1" s="4"/>
      <c r="P1" s="4"/>
      <c r="Q1" s="4"/>
      <c r="R1" s="7"/>
      <c r="S1" s="7"/>
      <c r="W1" s="328" t="s">
        <v>223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27" t="s">
        <v>221</v>
      </c>
      <c r="AP2"/>
      <c r="AQ2" s="9" t="s">
        <v>3</v>
      </c>
    </row>
    <row r="3" spans="1:43" s="14" customFormat="1" ht="15">
      <c r="A3" s="15"/>
      <c r="B3" s="183" t="s">
        <v>4</v>
      </c>
      <c r="C3" s="184"/>
      <c r="D3" s="184"/>
      <c r="E3" s="184"/>
      <c r="F3" s="185">
        <f>'[1]7. Finanční zpráva '!C20</f>
        <v>1</v>
      </c>
      <c r="G3" s="186"/>
      <c r="H3" s="187" t="s">
        <v>5</v>
      </c>
      <c r="I3" s="188"/>
      <c r="J3" s="189" t="str">
        <f>'[1]7. Finanční zpráva '!C10</f>
        <v>Kraj Vysočina</v>
      </c>
      <c r="K3" s="190"/>
      <c r="L3" s="190"/>
      <c r="M3" s="190"/>
      <c r="N3" s="190"/>
      <c r="O3" s="190"/>
      <c r="P3" s="190"/>
      <c r="Q3" s="191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92" t="s">
        <v>8</v>
      </c>
      <c r="C4" s="193"/>
      <c r="D4" s="193"/>
      <c r="E4" s="193"/>
      <c r="F4" s="194" t="str">
        <f>'[1]7. Finanční zpráva '!C8</f>
        <v>M00227</v>
      </c>
      <c r="G4" s="195"/>
      <c r="H4" s="196" t="s">
        <v>9</v>
      </c>
      <c r="I4" s="197"/>
      <c r="J4" s="198" t="s">
        <v>10</v>
      </c>
      <c r="K4" s="199"/>
      <c r="L4" s="199"/>
      <c r="M4" s="199"/>
      <c r="N4" s="199"/>
      <c r="O4" s="199"/>
      <c r="P4" s="199"/>
      <c r="Q4" s="200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01" t="s">
        <v>15</v>
      </c>
      <c r="C6" s="202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03" t="s">
        <v>19</v>
      </c>
      <c r="C7" s="204"/>
      <c r="D7" s="209" t="s">
        <v>20</v>
      </c>
      <c r="E7" s="11"/>
      <c r="F7" s="11"/>
      <c r="G7" s="11"/>
      <c r="H7" s="18" t="s">
        <v>21</v>
      </c>
      <c r="I7" s="212">
        <v>27.459</v>
      </c>
      <c r="J7" s="213"/>
      <c r="K7" s="214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05"/>
      <c r="C8" s="206"/>
      <c r="D8" s="210"/>
      <c r="E8" s="11"/>
      <c r="F8" s="11"/>
      <c r="G8" s="11"/>
      <c r="H8" s="19" t="s">
        <v>24</v>
      </c>
      <c r="I8" s="215">
        <v>41849</v>
      </c>
      <c r="J8" s="216"/>
      <c r="K8" s="217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9.5" customHeight="1" thickBot="1">
      <c r="A9" s="10"/>
      <c r="B9" s="207"/>
      <c r="C9" s="208"/>
      <c r="D9" s="211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18" t="s">
        <v>31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21" t="s">
        <v>32</v>
      </c>
      <c r="U11" s="222"/>
      <c r="V11" s="222"/>
      <c r="W11" s="223"/>
      <c r="AP11" t="s">
        <v>33</v>
      </c>
      <c r="AQ11" s="9" t="s">
        <v>34</v>
      </c>
    </row>
    <row r="12" spans="1:43" ht="12.75" customHeight="1">
      <c r="A12" s="224"/>
      <c r="B12" s="226" t="s">
        <v>35</v>
      </c>
      <c r="C12" s="229" t="s">
        <v>36</v>
      </c>
      <c r="D12" s="230"/>
      <c r="E12" s="230"/>
      <c r="F12" s="231"/>
      <c r="G12" s="232" t="s">
        <v>37</v>
      </c>
      <c r="H12" s="235" t="s">
        <v>38</v>
      </c>
      <c r="I12" s="229" t="s">
        <v>39</v>
      </c>
      <c r="J12" s="231"/>
      <c r="K12" s="235" t="s">
        <v>40</v>
      </c>
      <c r="L12" s="235" t="s">
        <v>41</v>
      </c>
      <c r="M12" s="238" t="s">
        <v>42</v>
      </c>
      <c r="N12" s="241" t="s">
        <v>43</v>
      </c>
      <c r="O12" s="242"/>
      <c r="P12" s="242"/>
      <c r="Q12" s="243"/>
      <c r="R12" s="247" t="s">
        <v>44</v>
      </c>
      <c r="S12" s="250" t="s">
        <v>45</v>
      </c>
      <c r="T12" s="253" t="s">
        <v>46</v>
      </c>
      <c r="U12" s="254"/>
      <c r="V12" s="253" t="s">
        <v>47</v>
      </c>
      <c r="W12" s="257" t="s">
        <v>48</v>
      </c>
      <c r="AQ12" s="9" t="s">
        <v>49</v>
      </c>
    </row>
    <row r="13" spans="1:23" ht="12.75" customHeight="1">
      <c r="A13" s="225"/>
      <c r="B13" s="227"/>
      <c r="C13" s="259" t="s">
        <v>50</v>
      </c>
      <c r="D13" s="260" t="s">
        <v>51</v>
      </c>
      <c r="E13" s="259" t="s">
        <v>52</v>
      </c>
      <c r="F13" s="259" t="s">
        <v>53</v>
      </c>
      <c r="G13" s="233"/>
      <c r="H13" s="236"/>
      <c r="I13" s="259" t="s">
        <v>54</v>
      </c>
      <c r="J13" s="259" t="s">
        <v>55</v>
      </c>
      <c r="K13" s="236"/>
      <c r="L13" s="236"/>
      <c r="M13" s="239"/>
      <c r="N13" s="244"/>
      <c r="O13" s="245"/>
      <c r="P13" s="245"/>
      <c r="Q13" s="246"/>
      <c r="R13" s="248"/>
      <c r="S13" s="251"/>
      <c r="T13" s="255"/>
      <c r="U13" s="255"/>
      <c r="V13" s="256"/>
      <c r="W13" s="258"/>
    </row>
    <row r="14" spans="1:23" ht="51.75" customHeight="1" thickBot="1">
      <c r="A14" s="225"/>
      <c r="B14" s="228"/>
      <c r="C14" s="237"/>
      <c r="D14" s="261"/>
      <c r="E14" s="237"/>
      <c r="F14" s="237"/>
      <c r="G14" s="234"/>
      <c r="H14" s="237"/>
      <c r="I14" s="237"/>
      <c r="J14" s="237"/>
      <c r="K14" s="237"/>
      <c r="L14" s="237"/>
      <c r="M14" s="240"/>
      <c r="N14" s="29" t="s">
        <v>56</v>
      </c>
      <c r="O14" s="30" t="s">
        <v>57</v>
      </c>
      <c r="P14" s="31" t="s">
        <v>58</v>
      </c>
      <c r="Q14" s="31" t="s">
        <v>59</v>
      </c>
      <c r="R14" s="249"/>
      <c r="S14" s="252"/>
      <c r="T14" s="28" t="s">
        <v>60</v>
      </c>
      <c r="U14" s="28" t="s">
        <v>61</v>
      </c>
      <c r="V14" s="256"/>
      <c r="W14" s="258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69">
      <c r="A16" s="262" t="s">
        <v>63</v>
      </c>
      <c r="B16" s="38" t="s">
        <v>64</v>
      </c>
      <c r="C16" s="39" t="s">
        <v>65</v>
      </c>
      <c r="D16" s="40" t="s">
        <v>12</v>
      </c>
      <c r="E16" s="41"/>
      <c r="F16" s="42" t="s">
        <v>66</v>
      </c>
      <c r="G16" s="43"/>
      <c r="H16" s="44" t="s">
        <v>67</v>
      </c>
      <c r="I16" s="45"/>
      <c r="J16" s="46"/>
      <c r="K16" s="47">
        <v>41831</v>
      </c>
      <c r="L16" s="47">
        <v>41835</v>
      </c>
      <c r="M16" s="48" t="s">
        <v>60</v>
      </c>
      <c r="N16" s="49">
        <v>6103</v>
      </c>
      <c r="O16" s="50">
        <v>0</v>
      </c>
      <c r="P16" s="51">
        <f>IF($D$6="ANO",IF($D$7="NE",SUM(N16:O16),N16),SUM(N16:O16))</f>
        <v>6103</v>
      </c>
      <c r="Q16" s="50">
        <v>0</v>
      </c>
      <c r="R16" s="51">
        <f>ROUND(IF(M16="EUR",P16,(P16/$I$7)),2)</f>
        <v>222.26</v>
      </c>
      <c r="S16" s="52">
        <v>94</v>
      </c>
      <c r="T16" s="53"/>
      <c r="U16" s="53"/>
      <c r="V16" s="54">
        <f>ROUND(IF(M16="CZK",R16-(T16/$I$7),R16-U16),2)</f>
        <v>222.26</v>
      </c>
      <c r="W16" s="55"/>
      <c r="AQ16" s="8"/>
    </row>
    <row r="17" spans="1:43" ht="42" thickBot="1">
      <c r="A17" s="263"/>
      <c r="B17" s="38" t="s">
        <v>68</v>
      </c>
      <c r="C17" s="39" t="s">
        <v>69</v>
      </c>
      <c r="D17" s="40" t="s">
        <v>12</v>
      </c>
      <c r="E17" s="41"/>
      <c r="F17" s="42" t="s">
        <v>66</v>
      </c>
      <c r="G17" s="43"/>
      <c r="H17" s="44" t="s">
        <v>70</v>
      </c>
      <c r="I17" s="45"/>
      <c r="J17" s="46"/>
      <c r="K17" s="47">
        <v>41827</v>
      </c>
      <c r="L17" s="47">
        <v>41831</v>
      </c>
      <c r="M17" s="48" t="s">
        <v>61</v>
      </c>
      <c r="N17" s="49">
        <v>1457.5</v>
      </c>
      <c r="O17" s="50">
        <v>0</v>
      </c>
      <c r="P17" s="51">
        <f>IF($D$6="ANO",IF($D$7="NE",SUM(N17:O17),N17),SUM(N17:O17))</f>
        <v>1457.5</v>
      </c>
      <c r="Q17" s="50">
        <v>0</v>
      </c>
      <c r="R17" s="51">
        <f>ROUND(IF(M17="EUR",P17,(P17/$I$7)),2)</f>
        <v>1457.5</v>
      </c>
      <c r="S17" s="52">
        <v>73</v>
      </c>
      <c r="T17" s="53"/>
      <c r="U17" s="53"/>
      <c r="V17" s="54">
        <f>ROUND(IF(M17="CZK",R17-(T17/$I$7),R17-U17),2)</f>
        <v>1457.5</v>
      </c>
      <c r="W17" s="56"/>
      <c r="AQ17" s="14"/>
    </row>
    <row r="18" spans="1:23" ht="13.5" thickBot="1">
      <c r="A18" s="264"/>
      <c r="B18" s="265" t="s">
        <v>71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7"/>
      <c r="Q18" s="57">
        <f aca="true" t="shared" si="0" ref="Q18:V18">SUM(Q16:Q17)</f>
        <v>0</v>
      </c>
      <c r="R18" s="58">
        <f t="shared" si="0"/>
        <v>1679.76</v>
      </c>
      <c r="S18" s="59">
        <f t="shared" si="0"/>
        <v>167</v>
      </c>
      <c r="T18" s="58">
        <f t="shared" si="0"/>
        <v>0</v>
      </c>
      <c r="U18" s="58">
        <f t="shared" si="0"/>
        <v>0</v>
      </c>
      <c r="V18" s="58">
        <f t="shared" si="0"/>
        <v>1679.76</v>
      </c>
      <c r="W18" s="60"/>
    </row>
    <row r="19" spans="1:23" ht="96">
      <c r="A19" s="268" t="s">
        <v>222</v>
      </c>
      <c r="B19" s="61" t="s">
        <v>72</v>
      </c>
      <c r="C19" s="62" t="s">
        <v>73</v>
      </c>
      <c r="D19" s="63" t="s">
        <v>14</v>
      </c>
      <c r="E19" s="64" t="s">
        <v>74</v>
      </c>
      <c r="F19" s="42" t="s">
        <v>66</v>
      </c>
      <c r="G19" s="44" t="s">
        <v>75</v>
      </c>
      <c r="H19" s="44" t="s">
        <v>76</v>
      </c>
      <c r="I19" s="65" t="s">
        <v>77</v>
      </c>
      <c r="J19" s="62" t="s">
        <v>78</v>
      </c>
      <c r="K19" s="66">
        <v>41385</v>
      </c>
      <c r="L19" s="66">
        <v>41403</v>
      </c>
      <c r="M19" s="48" t="s">
        <v>60</v>
      </c>
      <c r="N19" s="49">
        <v>14298</v>
      </c>
      <c r="O19" s="50">
        <v>3002.58</v>
      </c>
      <c r="P19" s="51">
        <f>IF($D$6="ANO",IF($D$7="NE",SUM(N19:O19),N19),SUM(N19:O19))</f>
        <v>17300.58</v>
      </c>
      <c r="Q19" s="50">
        <v>0</v>
      </c>
      <c r="R19" s="51">
        <f aca="true" t="shared" si="1" ref="R19:R38">ROUND(IF(M19="EUR",P19,(P19/$I$7)),2)</f>
        <v>630.05</v>
      </c>
      <c r="S19" s="67">
        <v>9</v>
      </c>
      <c r="T19" s="53"/>
      <c r="U19" s="53"/>
      <c r="V19" s="54">
        <f aca="true" t="shared" si="2" ref="V19:V38">ROUND(IF(M19="CZK",R19-(T19/$I$7),R19-U19),2)</f>
        <v>630.05</v>
      </c>
      <c r="W19" s="56"/>
    </row>
    <row r="20" spans="1:23" ht="82.5">
      <c r="A20" s="268"/>
      <c r="B20" s="61" t="s">
        <v>79</v>
      </c>
      <c r="C20" s="62" t="s">
        <v>73</v>
      </c>
      <c r="D20" s="63" t="s">
        <v>14</v>
      </c>
      <c r="E20" s="64" t="s">
        <v>80</v>
      </c>
      <c r="F20" s="42" t="s">
        <v>66</v>
      </c>
      <c r="G20" s="44" t="s">
        <v>81</v>
      </c>
      <c r="H20" s="44" t="s">
        <v>82</v>
      </c>
      <c r="I20" s="65" t="s">
        <v>77</v>
      </c>
      <c r="J20" s="62" t="s">
        <v>78</v>
      </c>
      <c r="K20" s="66">
        <v>41541</v>
      </c>
      <c r="L20" s="66">
        <v>41561</v>
      </c>
      <c r="M20" s="48" t="s">
        <v>60</v>
      </c>
      <c r="N20" s="49">
        <v>8864</v>
      </c>
      <c r="O20" s="68">
        <v>1861.44</v>
      </c>
      <c r="P20" s="51">
        <v>10725</v>
      </c>
      <c r="Q20" s="68">
        <v>0</v>
      </c>
      <c r="R20" s="51">
        <f t="shared" si="1"/>
        <v>390.58</v>
      </c>
      <c r="S20" s="67">
        <v>5</v>
      </c>
      <c r="T20" s="53"/>
      <c r="U20" s="53"/>
      <c r="V20" s="54">
        <f t="shared" si="2"/>
        <v>390.58</v>
      </c>
      <c r="W20" s="56"/>
    </row>
    <row r="21" spans="1:23" ht="41.25">
      <c r="A21" s="268"/>
      <c r="B21" s="61" t="s">
        <v>83</v>
      </c>
      <c r="C21" s="62" t="s">
        <v>84</v>
      </c>
      <c r="D21" s="63" t="s">
        <v>14</v>
      </c>
      <c r="E21" s="64" t="s">
        <v>85</v>
      </c>
      <c r="F21" s="42" t="s">
        <v>66</v>
      </c>
      <c r="G21" s="44" t="s">
        <v>86</v>
      </c>
      <c r="H21" s="44" t="s">
        <v>87</v>
      </c>
      <c r="I21" s="65" t="s">
        <v>88</v>
      </c>
      <c r="J21" s="62" t="s">
        <v>89</v>
      </c>
      <c r="K21" s="66">
        <v>41436</v>
      </c>
      <c r="L21" s="66">
        <v>41466</v>
      </c>
      <c r="M21" s="48" t="s">
        <v>60</v>
      </c>
      <c r="N21" s="49">
        <v>2706.3</v>
      </c>
      <c r="O21" s="68">
        <v>568.4</v>
      </c>
      <c r="P21" s="51">
        <v>3275</v>
      </c>
      <c r="Q21" s="68">
        <v>0</v>
      </c>
      <c r="R21" s="51">
        <f t="shared" si="1"/>
        <v>119.27</v>
      </c>
      <c r="S21" s="67">
        <v>5</v>
      </c>
      <c r="T21" s="53"/>
      <c r="U21" s="53"/>
      <c r="V21" s="54">
        <f t="shared" si="2"/>
        <v>119.27</v>
      </c>
      <c r="W21" s="56"/>
    </row>
    <row r="22" spans="1:23" ht="41.25">
      <c r="A22" s="268"/>
      <c r="B22" s="61" t="s">
        <v>90</v>
      </c>
      <c r="C22" s="62" t="s">
        <v>84</v>
      </c>
      <c r="D22" s="63" t="s">
        <v>14</v>
      </c>
      <c r="E22" s="64" t="s">
        <v>85</v>
      </c>
      <c r="F22" s="42" t="s">
        <v>66</v>
      </c>
      <c r="G22" s="44" t="s">
        <v>91</v>
      </c>
      <c r="H22" s="44" t="s">
        <v>92</v>
      </c>
      <c r="I22" s="65" t="s">
        <v>88</v>
      </c>
      <c r="J22" s="62" t="s">
        <v>89</v>
      </c>
      <c r="K22" s="66">
        <v>41458</v>
      </c>
      <c r="L22" s="66">
        <v>41484</v>
      </c>
      <c r="M22" s="48" t="s">
        <v>60</v>
      </c>
      <c r="N22" s="49">
        <v>1827.5</v>
      </c>
      <c r="O22" s="68">
        <v>383.8</v>
      </c>
      <c r="P22" s="51">
        <v>2211</v>
      </c>
      <c r="Q22" s="68">
        <v>0</v>
      </c>
      <c r="R22" s="51">
        <f t="shared" si="1"/>
        <v>80.52</v>
      </c>
      <c r="S22" s="67">
        <v>5</v>
      </c>
      <c r="T22" s="53"/>
      <c r="U22" s="53"/>
      <c r="V22" s="54">
        <f t="shared" si="2"/>
        <v>80.52</v>
      </c>
      <c r="W22" s="56"/>
    </row>
    <row r="23" spans="1:23" ht="69">
      <c r="A23" s="268"/>
      <c r="B23" s="61" t="s">
        <v>93</v>
      </c>
      <c r="C23" s="62" t="s">
        <v>84</v>
      </c>
      <c r="D23" s="63" t="s">
        <v>14</v>
      </c>
      <c r="E23" s="64" t="s">
        <v>94</v>
      </c>
      <c r="F23" s="42" t="s">
        <v>66</v>
      </c>
      <c r="G23" s="44" t="s">
        <v>95</v>
      </c>
      <c r="H23" s="44" t="s">
        <v>96</v>
      </c>
      <c r="I23" s="65" t="s">
        <v>88</v>
      </c>
      <c r="J23" s="62" t="s">
        <v>89</v>
      </c>
      <c r="K23" s="66">
        <v>41486</v>
      </c>
      <c r="L23" s="66">
        <v>41507</v>
      </c>
      <c r="M23" s="48" t="s">
        <v>60</v>
      </c>
      <c r="N23" s="49">
        <v>7737.9</v>
      </c>
      <c r="O23" s="68">
        <v>1625</v>
      </c>
      <c r="P23" s="51">
        <v>9363</v>
      </c>
      <c r="Q23" s="68">
        <v>0</v>
      </c>
      <c r="R23" s="51">
        <f t="shared" si="1"/>
        <v>340.98</v>
      </c>
      <c r="S23" s="67">
        <v>6</v>
      </c>
      <c r="T23" s="53"/>
      <c r="U23" s="53"/>
      <c r="V23" s="54">
        <f t="shared" si="2"/>
        <v>340.98</v>
      </c>
      <c r="W23" s="56"/>
    </row>
    <row r="24" spans="1:23" ht="69">
      <c r="A24" s="268"/>
      <c r="B24" s="61" t="s">
        <v>97</v>
      </c>
      <c r="C24" s="62" t="s">
        <v>84</v>
      </c>
      <c r="D24" s="63" t="s">
        <v>14</v>
      </c>
      <c r="E24" s="64" t="s">
        <v>94</v>
      </c>
      <c r="F24" s="42" t="s">
        <v>66</v>
      </c>
      <c r="G24" s="44" t="s">
        <v>98</v>
      </c>
      <c r="H24" s="44" t="s">
        <v>99</v>
      </c>
      <c r="I24" s="65" t="s">
        <v>88</v>
      </c>
      <c r="J24" s="62" t="s">
        <v>89</v>
      </c>
      <c r="K24" s="66">
        <v>41578</v>
      </c>
      <c r="L24" s="66">
        <v>41604</v>
      </c>
      <c r="M24" s="48" t="s">
        <v>60</v>
      </c>
      <c r="N24" s="49">
        <v>11313.9</v>
      </c>
      <c r="O24" s="68">
        <v>2376</v>
      </c>
      <c r="P24" s="51">
        <v>13690</v>
      </c>
      <c r="Q24" s="68">
        <v>0</v>
      </c>
      <c r="R24" s="51">
        <f t="shared" si="1"/>
        <v>498.56</v>
      </c>
      <c r="S24" s="67">
        <v>7</v>
      </c>
      <c r="T24" s="53"/>
      <c r="U24" s="53"/>
      <c r="V24" s="54">
        <f t="shared" si="2"/>
        <v>498.56</v>
      </c>
      <c r="W24" s="56"/>
    </row>
    <row r="25" spans="1:23" ht="69">
      <c r="A25" s="268"/>
      <c r="B25" s="61" t="s">
        <v>100</v>
      </c>
      <c r="C25" s="62" t="s">
        <v>84</v>
      </c>
      <c r="D25" s="63" t="s">
        <v>14</v>
      </c>
      <c r="E25" s="64" t="s">
        <v>94</v>
      </c>
      <c r="F25" s="42" t="s">
        <v>66</v>
      </c>
      <c r="G25" s="44" t="s">
        <v>101</v>
      </c>
      <c r="H25" s="44" t="s">
        <v>102</v>
      </c>
      <c r="I25" s="65" t="s">
        <v>88</v>
      </c>
      <c r="J25" s="62" t="s">
        <v>89</v>
      </c>
      <c r="K25" s="66">
        <v>38016</v>
      </c>
      <c r="L25" s="66">
        <v>41696</v>
      </c>
      <c r="M25" s="48" t="s">
        <v>60</v>
      </c>
      <c r="N25" s="49">
        <v>5595.2</v>
      </c>
      <c r="O25" s="68">
        <v>1175</v>
      </c>
      <c r="P25" s="51">
        <v>6770</v>
      </c>
      <c r="Q25" s="68">
        <v>0</v>
      </c>
      <c r="R25" s="51">
        <f t="shared" si="1"/>
        <v>246.55</v>
      </c>
      <c r="S25" s="67">
        <v>5</v>
      </c>
      <c r="T25" s="53"/>
      <c r="U25" s="53"/>
      <c r="V25" s="54">
        <f t="shared" si="2"/>
        <v>246.55</v>
      </c>
      <c r="W25" s="56"/>
    </row>
    <row r="26" spans="1:23" ht="69">
      <c r="A26" s="268"/>
      <c r="B26" s="61" t="s">
        <v>103</v>
      </c>
      <c r="C26" s="62" t="s">
        <v>84</v>
      </c>
      <c r="D26" s="63" t="s">
        <v>14</v>
      </c>
      <c r="E26" s="64" t="s">
        <v>94</v>
      </c>
      <c r="F26" s="42" t="s">
        <v>66</v>
      </c>
      <c r="G26" s="44" t="s">
        <v>104</v>
      </c>
      <c r="H26" s="44" t="s">
        <v>105</v>
      </c>
      <c r="I26" s="65" t="s">
        <v>88</v>
      </c>
      <c r="J26" s="62" t="s">
        <v>89</v>
      </c>
      <c r="K26" s="66">
        <v>41698</v>
      </c>
      <c r="L26" s="66">
        <v>41724</v>
      </c>
      <c r="M26" s="48" t="s">
        <v>60</v>
      </c>
      <c r="N26" s="49">
        <v>6419</v>
      </c>
      <c r="O26" s="68">
        <v>1348</v>
      </c>
      <c r="P26" s="51">
        <v>7767</v>
      </c>
      <c r="Q26" s="68">
        <v>0</v>
      </c>
      <c r="R26" s="51">
        <f>ROUND(IF(M26="EUR",P26,(P26/$I$7)),2)</f>
        <v>282.86</v>
      </c>
      <c r="S26" s="67">
        <v>5</v>
      </c>
      <c r="T26" s="53"/>
      <c r="U26" s="53"/>
      <c r="V26" s="54">
        <f>ROUND(IF(M26="CZK",R26-(T26/$I$7),R26-U26),2)</f>
        <v>282.86</v>
      </c>
      <c r="W26" s="56"/>
    </row>
    <row r="27" spans="1:23" ht="54.75">
      <c r="A27" s="268"/>
      <c r="B27" s="61" t="s">
        <v>106</v>
      </c>
      <c r="C27" s="62" t="s">
        <v>84</v>
      </c>
      <c r="D27" s="63" t="s">
        <v>14</v>
      </c>
      <c r="E27" s="64" t="s">
        <v>107</v>
      </c>
      <c r="F27" s="42" t="s">
        <v>66</v>
      </c>
      <c r="G27" s="44" t="s">
        <v>108</v>
      </c>
      <c r="H27" s="44" t="s">
        <v>109</v>
      </c>
      <c r="I27" s="65" t="s">
        <v>88</v>
      </c>
      <c r="J27" s="62" t="s">
        <v>89</v>
      </c>
      <c r="K27" s="66">
        <v>41733</v>
      </c>
      <c r="L27" s="66">
        <v>41757</v>
      </c>
      <c r="M27" s="48" t="s">
        <v>60</v>
      </c>
      <c r="N27" s="49">
        <v>4035.6</v>
      </c>
      <c r="O27" s="68">
        <v>847.5</v>
      </c>
      <c r="P27" s="51">
        <v>4883</v>
      </c>
      <c r="Q27" s="68">
        <v>0</v>
      </c>
      <c r="R27" s="51">
        <f>ROUND(IF(M27="EUR",P27,(P27/$I$7)),2)</f>
        <v>177.83</v>
      </c>
      <c r="S27" s="67">
        <v>7</v>
      </c>
      <c r="T27" s="53"/>
      <c r="U27" s="53"/>
      <c r="V27" s="54">
        <f>ROUND(IF(M27="CZK",R27-(T27/$I$7),R27-U27),2)</f>
        <v>177.83</v>
      </c>
      <c r="W27" s="56"/>
    </row>
    <row r="28" spans="1:23" ht="41.25">
      <c r="A28" s="268"/>
      <c r="B28" s="61" t="s">
        <v>110</v>
      </c>
      <c r="C28" s="62" t="s">
        <v>84</v>
      </c>
      <c r="D28" s="63" t="s">
        <v>14</v>
      </c>
      <c r="E28" s="64" t="s">
        <v>85</v>
      </c>
      <c r="F28" s="42" t="s">
        <v>66</v>
      </c>
      <c r="G28" s="44" t="s">
        <v>111</v>
      </c>
      <c r="H28" s="44" t="s">
        <v>112</v>
      </c>
      <c r="I28" s="65" t="s">
        <v>88</v>
      </c>
      <c r="J28" s="62" t="s">
        <v>89</v>
      </c>
      <c r="K28" s="66">
        <v>41768</v>
      </c>
      <c r="L28" s="66">
        <v>41794</v>
      </c>
      <c r="M28" s="48" t="s">
        <v>60</v>
      </c>
      <c r="N28" s="49">
        <v>864</v>
      </c>
      <c r="O28" s="68">
        <v>181.5</v>
      </c>
      <c r="P28" s="51">
        <v>1046</v>
      </c>
      <c r="Q28" s="68">
        <v>0</v>
      </c>
      <c r="R28" s="51">
        <f>ROUND(IF(M28="EUR",P28,(P28/$I$7)),2)</f>
        <v>38.09</v>
      </c>
      <c r="S28" s="67">
        <v>5</v>
      </c>
      <c r="T28" s="53"/>
      <c r="U28" s="53"/>
      <c r="V28" s="54">
        <f>ROUND(IF(M28="CZK",R28-(T28/$I$7),R28-U28),2)</f>
        <v>38.09</v>
      </c>
      <c r="W28" s="56"/>
    </row>
    <row r="29" spans="1:23" ht="69">
      <c r="A29" s="268"/>
      <c r="B29" s="61" t="s">
        <v>113</v>
      </c>
      <c r="C29" s="62" t="s">
        <v>84</v>
      </c>
      <c r="D29" s="63" t="s">
        <v>14</v>
      </c>
      <c r="E29" s="64" t="s">
        <v>94</v>
      </c>
      <c r="F29" s="42" t="s">
        <v>66</v>
      </c>
      <c r="G29" s="44" t="s">
        <v>114</v>
      </c>
      <c r="H29" s="44" t="s">
        <v>115</v>
      </c>
      <c r="I29" s="65" t="s">
        <v>88</v>
      </c>
      <c r="J29" s="62" t="s">
        <v>89</v>
      </c>
      <c r="K29" s="66">
        <v>41792</v>
      </c>
      <c r="L29" s="66">
        <v>41820</v>
      </c>
      <c r="M29" s="48" t="s">
        <v>60</v>
      </c>
      <c r="N29" s="49">
        <v>2902.9</v>
      </c>
      <c r="O29" s="68">
        <v>609.7</v>
      </c>
      <c r="P29" s="51">
        <v>3513</v>
      </c>
      <c r="Q29" s="68">
        <v>0</v>
      </c>
      <c r="R29" s="51">
        <f>ROUND(IF(M29="EUR",P29,(P29/$I$7)),2)</f>
        <v>127.94</v>
      </c>
      <c r="S29" s="67">
        <v>6</v>
      </c>
      <c r="T29" s="53"/>
      <c r="U29" s="53"/>
      <c r="V29" s="54">
        <f>ROUND(IF(M29="CZK",R29-(T29/$I$7),R29-U29),2)</f>
        <v>127.94</v>
      </c>
      <c r="W29" s="56"/>
    </row>
    <row r="30" spans="1:23" ht="41.25">
      <c r="A30" s="268"/>
      <c r="B30" s="61" t="s">
        <v>116</v>
      </c>
      <c r="C30" s="62" t="s">
        <v>84</v>
      </c>
      <c r="D30" s="63" t="s">
        <v>14</v>
      </c>
      <c r="E30" s="64" t="s">
        <v>85</v>
      </c>
      <c r="F30" s="42" t="s">
        <v>66</v>
      </c>
      <c r="G30" s="44" t="s">
        <v>117</v>
      </c>
      <c r="H30" s="44" t="s">
        <v>118</v>
      </c>
      <c r="I30" s="65" t="s">
        <v>88</v>
      </c>
      <c r="J30" s="62" t="s">
        <v>89</v>
      </c>
      <c r="K30" s="66">
        <v>41821</v>
      </c>
      <c r="L30" s="66">
        <v>41843</v>
      </c>
      <c r="M30" s="48" t="s">
        <v>60</v>
      </c>
      <c r="N30" s="49">
        <v>4032</v>
      </c>
      <c r="O30" s="68">
        <v>846.8</v>
      </c>
      <c r="P30" s="51">
        <v>4879</v>
      </c>
      <c r="Q30" s="68">
        <v>0</v>
      </c>
      <c r="R30" s="51">
        <f>ROUND(IF(M30="EUR",P30,(P30/$I$7)),2)</f>
        <v>177.68</v>
      </c>
      <c r="S30" s="67">
        <v>6</v>
      </c>
      <c r="T30" s="53"/>
      <c r="U30" s="53"/>
      <c r="V30" s="54">
        <f>ROUND(IF(M30="CZK",R30-(T30/$I$7),R30-U30),2)</f>
        <v>177.68</v>
      </c>
      <c r="W30" s="56"/>
    </row>
    <row r="31" spans="1:23" ht="69">
      <c r="A31" s="268"/>
      <c r="B31" s="61" t="s">
        <v>119</v>
      </c>
      <c r="C31" s="62" t="s">
        <v>120</v>
      </c>
      <c r="D31" s="63" t="s">
        <v>14</v>
      </c>
      <c r="E31" s="64" t="s">
        <v>121</v>
      </c>
      <c r="F31" s="42" t="s">
        <v>66</v>
      </c>
      <c r="G31" s="44" t="s">
        <v>122</v>
      </c>
      <c r="H31" s="44" t="s">
        <v>123</v>
      </c>
      <c r="I31" s="62" t="s">
        <v>124</v>
      </c>
      <c r="J31" s="62" t="s">
        <v>125</v>
      </c>
      <c r="K31" s="66">
        <v>41380</v>
      </c>
      <c r="L31" s="66">
        <v>41388</v>
      </c>
      <c r="M31" s="48" t="s">
        <v>60</v>
      </c>
      <c r="N31" s="69">
        <v>28490</v>
      </c>
      <c r="O31" s="70">
        <v>5982.9</v>
      </c>
      <c r="P31" s="51">
        <f>IF($D$6="ANO",IF($D$7="NE",SUM(N31:O31),N31),SUM(N31:O31))</f>
        <v>34472.9</v>
      </c>
      <c r="Q31" s="70">
        <v>0</v>
      </c>
      <c r="R31" s="51">
        <f t="shared" si="1"/>
        <v>1255.43</v>
      </c>
      <c r="S31" s="67">
        <v>7</v>
      </c>
      <c r="T31" s="53"/>
      <c r="U31" s="53"/>
      <c r="V31" s="54">
        <f t="shared" si="2"/>
        <v>1255.43</v>
      </c>
      <c r="W31" s="56"/>
    </row>
    <row r="32" spans="1:23" ht="41.25">
      <c r="A32" s="268"/>
      <c r="B32" s="61" t="s">
        <v>126</v>
      </c>
      <c r="C32" s="62" t="s">
        <v>127</v>
      </c>
      <c r="D32" s="63" t="s">
        <v>14</v>
      </c>
      <c r="E32" s="64" t="s">
        <v>128</v>
      </c>
      <c r="F32" s="42" t="s">
        <v>66</v>
      </c>
      <c r="G32" s="44" t="s">
        <v>129</v>
      </c>
      <c r="H32" s="44" t="s">
        <v>130</v>
      </c>
      <c r="I32" s="62" t="s">
        <v>131</v>
      </c>
      <c r="J32" s="62" t="s">
        <v>132</v>
      </c>
      <c r="K32" s="66">
        <v>41751</v>
      </c>
      <c r="L32" s="66">
        <v>41766</v>
      </c>
      <c r="M32" s="48" t="s">
        <v>60</v>
      </c>
      <c r="N32" s="69">
        <v>7437.6</v>
      </c>
      <c r="O32" s="70">
        <v>1562.4</v>
      </c>
      <c r="P32" s="51">
        <v>9000</v>
      </c>
      <c r="Q32" s="70">
        <v>0</v>
      </c>
      <c r="R32" s="51">
        <f t="shared" si="1"/>
        <v>327.76</v>
      </c>
      <c r="S32" s="67">
        <v>6</v>
      </c>
      <c r="T32" s="53"/>
      <c r="U32" s="53"/>
      <c r="V32" s="54">
        <f t="shared" si="2"/>
        <v>327.76</v>
      </c>
      <c r="W32" s="56"/>
    </row>
    <row r="33" spans="1:23" ht="54.75">
      <c r="A33" s="268"/>
      <c r="B33" s="61" t="s">
        <v>133</v>
      </c>
      <c r="C33" s="62" t="s">
        <v>120</v>
      </c>
      <c r="D33" s="63" t="s">
        <v>14</v>
      </c>
      <c r="E33" s="64" t="s">
        <v>134</v>
      </c>
      <c r="F33" s="42" t="s">
        <v>66</v>
      </c>
      <c r="G33" s="44" t="s">
        <v>135</v>
      </c>
      <c r="H33" s="44" t="s">
        <v>136</v>
      </c>
      <c r="I33" s="62" t="s">
        <v>124</v>
      </c>
      <c r="J33" s="62" t="s">
        <v>125</v>
      </c>
      <c r="K33" s="66">
        <v>41771</v>
      </c>
      <c r="L33" s="66">
        <v>41779</v>
      </c>
      <c r="M33" s="48" t="s">
        <v>60</v>
      </c>
      <c r="N33" s="69">
        <v>13531.48</v>
      </c>
      <c r="O33" s="70">
        <v>2842.52</v>
      </c>
      <c r="P33" s="51">
        <f aca="true" t="shared" si="3" ref="P33:P38">IF($D$6="ANO",IF($D$7="NE",SUM(N33:O33),N33),SUM(N33:O33))</f>
        <v>16374</v>
      </c>
      <c r="Q33" s="70">
        <v>0</v>
      </c>
      <c r="R33" s="51">
        <f>ROUND(IF(M33="EUR",P33,(P33/$I$7)),2)</f>
        <v>596.31</v>
      </c>
      <c r="S33" s="67">
        <v>6</v>
      </c>
      <c r="T33" s="53"/>
      <c r="U33" s="53"/>
      <c r="V33" s="54">
        <f t="shared" si="2"/>
        <v>596.31</v>
      </c>
      <c r="W33" s="56"/>
    </row>
    <row r="34" spans="1:23" ht="54.75">
      <c r="A34" s="268"/>
      <c r="B34" s="61" t="s">
        <v>137</v>
      </c>
      <c r="C34" s="62" t="s">
        <v>138</v>
      </c>
      <c r="D34" s="63" t="s">
        <v>14</v>
      </c>
      <c r="E34" s="64" t="s">
        <v>139</v>
      </c>
      <c r="F34" s="42" t="s">
        <v>66</v>
      </c>
      <c r="G34" s="44" t="s">
        <v>140</v>
      </c>
      <c r="H34" s="44" t="s">
        <v>141</v>
      </c>
      <c r="I34" s="65" t="s">
        <v>142</v>
      </c>
      <c r="J34" s="62" t="s">
        <v>143</v>
      </c>
      <c r="K34" s="66">
        <v>41808</v>
      </c>
      <c r="L34" s="66">
        <v>41820</v>
      </c>
      <c r="M34" s="48" t="s">
        <v>60</v>
      </c>
      <c r="N34" s="69">
        <v>7000</v>
      </c>
      <c r="O34" s="70">
        <v>1470</v>
      </c>
      <c r="P34" s="51">
        <f t="shared" si="3"/>
        <v>8470</v>
      </c>
      <c r="Q34" s="70">
        <v>0</v>
      </c>
      <c r="R34" s="51">
        <f>ROUND(IF(M34="EUR",P34,(P34/$I$7)),2)</f>
        <v>308.46</v>
      </c>
      <c r="S34" s="67">
        <v>4</v>
      </c>
      <c r="T34" s="53"/>
      <c r="U34" s="53"/>
      <c r="V34" s="54">
        <f t="shared" si="2"/>
        <v>308.46</v>
      </c>
      <c r="W34" s="56"/>
    </row>
    <row r="35" spans="1:23" ht="96">
      <c r="A35" s="268"/>
      <c r="B35" s="61" t="s">
        <v>144</v>
      </c>
      <c r="C35" s="62" t="s">
        <v>145</v>
      </c>
      <c r="D35" s="63" t="s">
        <v>14</v>
      </c>
      <c r="E35" s="64" t="s">
        <v>146</v>
      </c>
      <c r="F35" s="42" t="s">
        <v>66</v>
      </c>
      <c r="G35" s="44" t="s">
        <v>147</v>
      </c>
      <c r="H35" s="44" t="s">
        <v>148</v>
      </c>
      <c r="I35" s="65" t="s">
        <v>149</v>
      </c>
      <c r="J35" s="62" t="s">
        <v>150</v>
      </c>
      <c r="K35" s="66">
        <v>41381</v>
      </c>
      <c r="L35" s="66">
        <v>41396</v>
      </c>
      <c r="M35" s="48" t="s">
        <v>60</v>
      </c>
      <c r="N35" s="69">
        <v>6661</v>
      </c>
      <c r="O35" s="70">
        <v>0</v>
      </c>
      <c r="P35" s="51">
        <f t="shared" si="3"/>
        <v>6661</v>
      </c>
      <c r="Q35" s="70">
        <v>0</v>
      </c>
      <c r="R35" s="51">
        <f t="shared" si="1"/>
        <v>242.58</v>
      </c>
      <c r="S35" s="67">
        <v>6</v>
      </c>
      <c r="T35" s="53"/>
      <c r="U35" s="53"/>
      <c r="V35" s="54">
        <f t="shared" si="2"/>
        <v>242.58</v>
      </c>
      <c r="W35" s="56"/>
    </row>
    <row r="36" spans="1:23" ht="96">
      <c r="A36" s="268"/>
      <c r="B36" s="61" t="s">
        <v>151</v>
      </c>
      <c r="C36" s="62" t="s">
        <v>145</v>
      </c>
      <c r="D36" s="63" t="s">
        <v>14</v>
      </c>
      <c r="E36" s="64" t="s">
        <v>152</v>
      </c>
      <c r="F36" s="42" t="s">
        <v>66</v>
      </c>
      <c r="G36" s="44" t="s">
        <v>153</v>
      </c>
      <c r="H36" s="44" t="s">
        <v>154</v>
      </c>
      <c r="I36" s="65" t="s">
        <v>149</v>
      </c>
      <c r="J36" s="62" t="s">
        <v>150</v>
      </c>
      <c r="K36" s="66">
        <v>41787</v>
      </c>
      <c r="L36" s="66">
        <v>41806</v>
      </c>
      <c r="M36" s="48" t="s">
        <v>60</v>
      </c>
      <c r="N36" s="71">
        <v>7252</v>
      </c>
      <c r="O36" s="72">
        <v>0</v>
      </c>
      <c r="P36" s="51">
        <f t="shared" si="3"/>
        <v>7252</v>
      </c>
      <c r="Q36" s="72">
        <v>0</v>
      </c>
      <c r="R36" s="51">
        <f t="shared" si="1"/>
        <v>264.1</v>
      </c>
      <c r="S36" s="67">
        <v>6</v>
      </c>
      <c r="T36" s="53"/>
      <c r="U36" s="53"/>
      <c r="V36" s="54">
        <f t="shared" si="2"/>
        <v>264.1</v>
      </c>
      <c r="W36" s="56"/>
    </row>
    <row r="37" spans="1:23" ht="138">
      <c r="A37" s="268"/>
      <c r="B37" s="61" t="s">
        <v>155</v>
      </c>
      <c r="C37" s="62" t="s">
        <v>145</v>
      </c>
      <c r="D37" s="63" t="s">
        <v>14</v>
      </c>
      <c r="E37" s="64" t="s">
        <v>156</v>
      </c>
      <c r="F37" s="42" t="s">
        <v>66</v>
      </c>
      <c r="G37" s="44" t="s">
        <v>157</v>
      </c>
      <c r="H37" s="44" t="s">
        <v>158</v>
      </c>
      <c r="I37" s="65" t="s">
        <v>159</v>
      </c>
      <c r="J37" s="62" t="s">
        <v>160</v>
      </c>
      <c r="K37" s="66">
        <v>41728</v>
      </c>
      <c r="L37" s="66">
        <v>41820</v>
      </c>
      <c r="M37" s="48" t="s">
        <v>61</v>
      </c>
      <c r="N37" s="71">
        <v>1188.5</v>
      </c>
      <c r="O37" s="73">
        <v>182.09</v>
      </c>
      <c r="P37" s="51">
        <f t="shared" si="3"/>
        <v>1370.59</v>
      </c>
      <c r="Q37" s="73">
        <v>0</v>
      </c>
      <c r="R37" s="51">
        <f t="shared" si="1"/>
        <v>1370.59</v>
      </c>
      <c r="S37" s="67">
        <v>7</v>
      </c>
      <c r="T37" s="53"/>
      <c r="U37" s="53"/>
      <c r="V37" s="54">
        <f t="shared" si="2"/>
        <v>1370.59</v>
      </c>
      <c r="W37" s="56"/>
    </row>
    <row r="38" spans="1:23" ht="55.5" thickBot="1">
      <c r="A38" s="268"/>
      <c r="B38" s="61" t="s">
        <v>161</v>
      </c>
      <c r="C38" s="74" t="s">
        <v>145</v>
      </c>
      <c r="D38" s="63" t="s">
        <v>14</v>
      </c>
      <c r="E38" s="75" t="s">
        <v>162</v>
      </c>
      <c r="F38" s="42" t="s">
        <v>66</v>
      </c>
      <c r="G38" s="76" t="s">
        <v>163</v>
      </c>
      <c r="H38" s="76" t="s">
        <v>164</v>
      </c>
      <c r="I38" s="74" t="s">
        <v>165</v>
      </c>
      <c r="J38" s="74" t="s">
        <v>166</v>
      </c>
      <c r="K38" s="66">
        <v>41816</v>
      </c>
      <c r="L38" s="66">
        <v>41844</v>
      </c>
      <c r="M38" s="48" t="s">
        <v>60</v>
      </c>
      <c r="N38" s="77">
        <v>12991.01</v>
      </c>
      <c r="O38" s="78">
        <v>2728.99</v>
      </c>
      <c r="P38" s="51">
        <f t="shared" si="3"/>
        <v>15720</v>
      </c>
      <c r="Q38" s="78">
        <v>0</v>
      </c>
      <c r="R38" s="51">
        <f t="shared" si="1"/>
        <v>572.49</v>
      </c>
      <c r="S38" s="79">
        <v>6</v>
      </c>
      <c r="T38" s="53"/>
      <c r="U38" s="53"/>
      <c r="V38" s="54">
        <f t="shared" si="2"/>
        <v>572.49</v>
      </c>
      <c r="W38" s="80"/>
    </row>
    <row r="39" spans="1:23" ht="13.5" thickBot="1">
      <c r="A39" s="269"/>
      <c r="B39" s="265" t="s">
        <v>167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>
        <f aca="true" t="shared" si="4" ref="N39:V39">SUM(N19:N38)</f>
        <v>155147.89</v>
      </c>
      <c r="O39" s="266">
        <f t="shared" si="4"/>
        <v>29594.620000000003</v>
      </c>
      <c r="P39" s="267">
        <f t="shared" si="4"/>
        <v>184743.07</v>
      </c>
      <c r="Q39" s="57">
        <f t="shared" si="4"/>
        <v>0</v>
      </c>
      <c r="R39" s="58">
        <f t="shared" si="4"/>
        <v>8048.63</v>
      </c>
      <c r="S39" s="59">
        <f t="shared" si="4"/>
        <v>119</v>
      </c>
      <c r="T39" s="58">
        <f t="shared" si="4"/>
        <v>0</v>
      </c>
      <c r="U39" s="58">
        <f t="shared" si="4"/>
        <v>0</v>
      </c>
      <c r="V39" s="58">
        <f t="shared" si="4"/>
        <v>8048.63</v>
      </c>
      <c r="W39" s="60"/>
    </row>
    <row r="40" spans="1:23" ht="14.25" thickBot="1">
      <c r="A40" s="270" t="s">
        <v>168</v>
      </c>
      <c r="B40" s="81"/>
      <c r="C40" s="82"/>
      <c r="D40" s="63"/>
      <c r="E40" s="83"/>
      <c r="F40" s="42" t="s">
        <v>66</v>
      </c>
      <c r="G40" s="84"/>
      <c r="H40" s="84"/>
      <c r="I40" s="82"/>
      <c r="J40" s="82"/>
      <c r="K40" s="85"/>
      <c r="L40" s="85"/>
      <c r="M40" s="48" t="s">
        <v>60</v>
      </c>
      <c r="N40" s="86">
        <v>0</v>
      </c>
      <c r="O40" s="87"/>
      <c r="P40" s="51">
        <f>IF($D$6="ANO",IF($D$7="NE",SUM(N40:O40),N40),SUM(N40:O40))</f>
        <v>0</v>
      </c>
      <c r="Q40" s="87">
        <v>0</v>
      </c>
      <c r="R40" s="51">
        <f>ROUND(IF(M40="EUR",P40,(P40/$I$7)),2)</f>
        <v>0</v>
      </c>
      <c r="S40" s="88"/>
      <c r="T40" s="89"/>
      <c r="U40" s="89"/>
      <c r="V40" s="90">
        <f>ROUND(IF(M40="CZK",R40-(T40/$I$7),R40-U40),2)</f>
        <v>0</v>
      </c>
      <c r="W40" s="91"/>
    </row>
    <row r="41" spans="1:23" ht="13.5" thickBot="1">
      <c r="A41" s="269"/>
      <c r="B41" s="265" t="s">
        <v>169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>
        <f aca="true" t="shared" si="5" ref="N41:V41">SUM(N40:N40)</f>
        <v>0</v>
      </c>
      <c r="O41" s="266">
        <f t="shared" si="5"/>
        <v>0</v>
      </c>
      <c r="P41" s="267">
        <f t="shared" si="5"/>
        <v>0</v>
      </c>
      <c r="Q41" s="57">
        <f t="shared" si="5"/>
        <v>0</v>
      </c>
      <c r="R41" s="58">
        <f t="shared" si="5"/>
        <v>0</v>
      </c>
      <c r="S41" s="59">
        <f t="shared" si="5"/>
        <v>0</v>
      </c>
      <c r="T41" s="58">
        <f t="shared" si="5"/>
        <v>0</v>
      </c>
      <c r="U41" s="58">
        <f t="shared" si="5"/>
        <v>0</v>
      </c>
      <c r="V41" s="58">
        <f t="shared" si="5"/>
        <v>0</v>
      </c>
      <c r="W41" s="60"/>
    </row>
    <row r="42" spans="1:43" s="95" customFormat="1" ht="23.25" customHeight="1" thickBot="1">
      <c r="A42" s="271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92"/>
      <c r="M42" s="92"/>
      <c r="N42" s="92"/>
      <c r="O42" s="92"/>
      <c r="P42" s="92"/>
      <c r="Q42" s="92"/>
      <c r="R42" s="273"/>
      <c r="S42" s="273"/>
      <c r="T42" s="273"/>
      <c r="U42" s="273"/>
      <c r="V42" s="93"/>
      <c r="W42" s="94"/>
      <c r="AQ42" s="8"/>
    </row>
    <row r="43" spans="1:43" ht="26.25" customHeight="1" thickBot="1">
      <c r="A43" s="96" t="s">
        <v>170</v>
      </c>
      <c r="B43" s="274" t="s">
        <v>171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6"/>
      <c r="O43" s="277" t="s">
        <v>61</v>
      </c>
      <c r="P43" s="278"/>
      <c r="Q43" s="279"/>
      <c r="R43" s="97">
        <f>R41+R39+R18</f>
        <v>9728.39</v>
      </c>
      <c r="S43" s="98">
        <f>S41+S39+S18</f>
        <v>286</v>
      </c>
      <c r="T43" s="99">
        <f>T41+T39+T18</f>
        <v>0</v>
      </c>
      <c r="U43" s="99">
        <f>U41+U39+U18</f>
        <v>0</v>
      </c>
      <c r="V43" s="97">
        <f>V41+V39+V18</f>
        <v>9728.39</v>
      </c>
      <c r="W43" s="94"/>
      <c r="AQ43" s="95"/>
    </row>
    <row r="44" spans="1:43" ht="26.25" customHeight="1" thickBot="1">
      <c r="A44" s="100" t="s">
        <v>172</v>
      </c>
      <c r="B44" s="274" t="s">
        <v>173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6"/>
      <c r="O44" s="97" t="s">
        <v>60</v>
      </c>
      <c r="P44" s="101">
        <v>0</v>
      </c>
      <c r="Q44" s="280"/>
      <c r="R44" s="281"/>
      <c r="S44" s="281"/>
      <c r="T44" s="282"/>
      <c r="U44" s="99" t="s">
        <v>61</v>
      </c>
      <c r="V44" s="99">
        <f>ROUND((P44/$I$7),2)</f>
        <v>0</v>
      </c>
      <c r="W44" s="94"/>
      <c r="AQ44" s="95"/>
    </row>
    <row r="45" spans="1:43" ht="26.25" customHeight="1" thickBot="1">
      <c r="A45" s="100" t="s">
        <v>174</v>
      </c>
      <c r="B45" s="274" t="s">
        <v>175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6"/>
      <c r="O45" s="280"/>
      <c r="P45" s="281"/>
      <c r="Q45" s="281"/>
      <c r="R45" s="281"/>
      <c r="S45" s="281"/>
      <c r="T45" s="282"/>
      <c r="U45" s="99" t="s">
        <v>61</v>
      </c>
      <c r="V45" s="99">
        <f>$V43-$V44</f>
        <v>9728.39</v>
      </c>
      <c r="W45" s="94"/>
      <c r="AQ45" s="95"/>
    </row>
    <row r="46" spans="1:43" s="14" customFormat="1" ht="12.75">
      <c r="A46" s="10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03"/>
      <c r="M46" s="103"/>
      <c r="N46" s="103"/>
      <c r="O46" s="103"/>
      <c r="P46" s="103"/>
      <c r="Q46" s="103"/>
      <c r="R46" s="283"/>
      <c r="S46" s="284"/>
      <c r="T46" s="104"/>
      <c r="U46" s="103"/>
      <c r="V46" s="103"/>
      <c r="W46" s="94"/>
      <c r="AQ46" s="8"/>
    </row>
    <row r="47" spans="1:23" s="14" customFormat="1" ht="22.5" customHeight="1" thickBot="1">
      <c r="A47" s="105" t="s">
        <v>176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03"/>
      <c r="M47" s="103"/>
      <c r="N47" s="103"/>
      <c r="O47" s="103"/>
      <c r="P47" s="103"/>
      <c r="Q47" s="103"/>
      <c r="R47" s="106"/>
      <c r="S47" s="106"/>
      <c r="T47" s="106"/>
      <c r="U47" s="106"/>
      <c r="V47" s="106"/>
      <c r="W47" s="106"/>
    </row>
    <row r="48" spans="1:23" s="14" customFormat="1" ht="15" customHeight="1" thickBot="1">
      <c r="A48" s="285" t="s">
        <v>177</v>
      </c>
      <c r="B48" s="107"/>
      <c r="C48" s="108"/>
      <c r="D48" s="109"/>
      <c r="E48" s="110"/>
      <c r="F48" s="111" t="s">
        <v>66</v>
      </c>
      <c r="G48" s="112"/>
      <c r="H48" s="112"/>
      <c r="I48" s="108"/>
      <c r="J48" s="108"/>
      <c r="K48" s="113"/>
      <c r="L48" s="113"/>
      <c r="M48" s="114" t="s">
        <v>60</v>
      </c>
      <c r="N48" s="115">
        <v>0</v>
      </c>
      <c r="O48" s="116"/>
      <c r="P48" s="117">
        <f>IF($D$6="ANO",IF($D$7="NE",SUM(N48:O48),N48),SUM(N48:O48))</f>
        <v>0</v>
      </c>
      <c r="Q48" s="116">
        <v>0</v>
      </c>
      <c r="R48" s="117">
        <f>ROUND(IF(M48="EUR",P48,(P48/$I$7)),2)</f>
        <v>0</v>
      </c>
      <c r="S48" s="118">
        <v>0</v>
      </c>
      <c r="T48" s="119"/>
      <c r="U48" s="119"/>
      <c r="V48" s="120">
        <f>ROUND(IF(M48="CZK",R48-(T48/$I$7),R48-U48),2)</f>
        <v>0</v>
      </c>
      <c r="W48" s="121"/>
    </row>
    <row r="49" spans="1:23" s="14" customFormat="1" ht="13.5" thickBot="1">
      <c r="A49" s="286"/>
      <c r="B49" s="265" t="s">
        <v>178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7"/>
      <c r="Q49" s="57">
        <f aca="true" t="shared" si="6" ref="Q49:V49">SUM(Q48:Q48)</f>
        <v>0</v>
      </c>
      <c r="R49" s="58">
        <f t="shared" si="6"/>
        <v>0</v>
      </c>
      <c r="S49" s="59">
        <f t="shared" si="6"/>
        <v>0</v>
      </c>
      <c r="T49" s="58">
        <f t="shared" si="6"/>
        <v>0</v>
      </c>
      <c r="U49" s="58">
        <f t="shared" si="6"/>
        <v>0</v>
      </c>
      <c r="V49" s="58">
        <f t="shared" si="6"/>
        <v>0</v>
      </c>
      <c r="W49" s="60"/>
    </row>
    <row r="50" spans="1:23" s="14" customFormat="1" ht="13.5" thickBot="1">
      <c r="A50" s="10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03"/>
      <c r="M50" s="103"/>
      <c r="N50" s="103"/>
      <c r="O50" s="103"/>
      <c r="P50" s="103"/>
      <c r="Q50" s="103"/>
      <c r="R50" s="106"/>
      <c r="S50" s="106"/>
      <c r="T50" s="106"/>
      <c r="U50" s="106"/>
      <c r="V50" s="106"/>
      <c r="W50" s="106"/>
    </row>
    <row r="51" spans="1:43" s="127" customFormat="1" ht="15.75" customHeight="1" thickBot="1">
      <c r="A51" s="122"/>
      <c r="B51" s="123"/>
      <c r="C51" s="124"/>
      <c r="D51" s="124"/>
      <c r="E51" s="125"/>
      <c r="F51" s="125"/>
      <c r="G51" s="125"/>
      <c r="H51" s="125"/>
      <c r="I51" s="124"/>
      <c r="J51" s="124"/>
      <c r="K51" s="126"/>
      <c r="T51" s="287" t="s">
        <v>179</v>
      </c>
      <c r="U51" s="288"/>
      <c r="V51" s="289"/>
      <c r="W51" s="128">
        <f>V45</f>
        <v>9728.39</v>
      </c>
      <c r="X51" s="126"/>
      <c r="Y51" s="127" t="s">
        <v>180</v>
      </c>
      <c r="AC51" s="126"/>
      <c r="AD51" s="126"/>
      <c r="AE51" s="126"/>
      <c r="AF51" s="126"/>
      <c r="AG51" s="126"/>
      <c r="AH51" s="126"/>
      <c r="AI51" s="126"/>
      <c r="AQ51" s="14"/>
    </row>
    <row r="52" spans="1:43" ht="16.5" customHeight="1" thickBot="1">
      <c r="A52" s="129" t="s">
        <v>181</v>
      </c>
      <c r="B52" s="130"/>
      <c r="C52" s="131"/>
      <c r="D52" s="131"/>
      <c r="E52" s="132"/>
      <c r="F52" s="131"/>
      <c r="G52" s="133"/>
      <c r="H52" s="134"/>
      <c r="I52" s="134"/>
      <c r="J52" s="135"/>
      <c r="K52" s="136"/>
      <c r="L52" s="127"/>
      <c r="R52" s="293" t="s">
        <v>182</v>
      </c>
      <c r="S52" s="294"/>
      <c r="T52" s="295" t="s">
        <v>183</v>
      </c>
      <c r="U52" s="295"/>
      <c r="V52" s="296"/>
      <c r="W52" s="128">
        <f>R43-V43</f>
        <v>0</v>
      </c>
      <c r="X52" s="137" t="s">
        <v>184</v>
      </c>
      <c r="Y52" s="138" t="s">
        <v>185</v>
      </c>
      <c r="Z52" s="139" t="s">
        <v>186</v>
      </c>
      <c r="AC52" s="140"/>
      <c r="AD52" s="140"/>
      <c r="AE52" s="140"/>
      <c r="AF52" s="140"/>
      <c r="AG52" s="140"/>
      <c r="AH52" s="140"/>
      <c r="AI52" s="140"/>
      <c r="AQ52" s="127"/>
    </row>
    <row r="53" spans="1:43" s="14" customFormat="1" ht="13.5" customHeight="1" thickBot="1">
      <c r="A53" s="141" t="s">
        <v>187</v>
      </c>
      <c r="B53" s="142" t="s">
        <v>188</v>
      </c>
      <c r="C53" s="143"/>
      <c r="D53" s="143"/>
      <c r="E53" s="143"/>
      <c r="F53" s="144"/>
      <c r="G53" s="140"/>
      <c r="H53" s="136"/>
      <c r="I53" s="136"/>
      <c r="J53" s="145"/>
      <c r="K53" s="136"/>
      <c r="L53" s="142"/>
      <c r="R53" s="146">
        <f>FLOOR(($V59*W53),1)</f>
        <v>0</v>
      </c>
      <c r="S53" s="147" t="s">
        <v>189</v>
      </c>
      <c r="T53" s="297" t="s">
        <v>190</v>
      </c>
      <c r="U53" s="297"/>
      <c r="V53" s="298"/>
      <c r="W53" s="148">
        <f>$X53-($X53/$V43*$V44)</f>
        <v>0</v>
      </c>
      <c r="X53" s="149">
        <f>SUMIF(F16:F41,"IV",V16:V41)</f>
        <v>0</v>
      </c>
      <c r="Y53" s="150">
        <f>W53/V45</f>
        <v>0</v>
      </c>
      <c r="Z53" s="150">
        <f>R53/W59</f>
        <v>0</v>
      </c>
      <c r="AC53" s="126"/>
      <c r="AD53" s="126"/>
      <c r="AE53" s="126"/>
      <c r="AF53" s="126"/>
      <c r="AG53" s="126"/>
      <c r="AH53" s="126"/>
      <c r="AI53" s="126"/>
      <c r="AQ53" s="8"/>
    </row>
    <row r="54" spans="1:35" s="14" customFormat="1" ht="13.5" customHeight="1" thickBot="1">
      <c r="A54" s="141" t="s">
        <v>191</v>
      </c>
      <c r="B54" s="142" t="s">
        <v>192</v>
      </c>
      <c r="C54" s="143"/>
      <c r="D54" s="143"/>
      <c r="E54" s="143"/>
      <c r="F54" s="124"/>
      <c r="G54" s="126"/>
      <c r="H54" s="143"/>
      <c r="I54" s="143"/>
      <c r="J54" s="151"/>
      <c r="K54" s="143"/>
      <c r="L54" s="142"/>
      <c r="R54" s="152">
        <f>W59-R53</f>
        <v>486</v>
      </c>
      <c r="S54" s="153" t="s">
        <v>66</v>
      </c>
      <c r="T54" s="297" t="s">
        <v>193</v>
      </c>
      <c r="U54" s="297"/>
      <c r="V54" s="298"/>
      <c r="W54" s="148">
        <f>$X54-($X54/$V43*$V44)</f>
        <v>9728.39</v>
      </c>
      <c r="X54" s="149">
        <f>SUMIF(F16:F41,"NIV",V16:V41)</f>
        <v>9728.39</v>
      </c>
      <c r="Y54" s="150">
        <f>W54/V45</f>
        <v>1</v>
      </c>
      <c r="Z54" s="150">
        <f>R54/W59</f>
        <v>1</v>
      </c>
      <c r="AC54" s="126"/>
      <c r="AD54" s="126"/>
      <c r="AE54" s="126"/>
      <c r="AF54" s="126"/>
      <c r="AG54" s="126"/>
      <c r="AH54" s="126"/>
      <c r="AI54" s="126"/>
    </row>
    <row r="55" spans="1:35" s="14" customFormat="1" ht="13.5" customHeight="1" thickBot="1">
      <c r="A55" s="141" t="s">
        <v>194</v>
      </c>
      <c r="B55" s="142" t="s">
        <v>195</v>
      </c>
      <c r="C55" s="143"/>
      <c r="D55" s="143"/>
      <c r="E55" s="143"/>
      <c r="F55" s="124"/>
      <c r="G55" s="126"/>
      <c r="H55" s="143"/>
      <c r="I55" s="143"/>
      <c r="J55" s="151"/>
      <c r="K55" s="143"/>
      <c r="L55" s="142"/>
      <c r="Q55" s="154" t="s">
        <v>196</v>
      </c>
      <c r="R55" s="155">
        <f>SUM(R53:R54)</f>
        <v>486</v>
      </c>
      <c r="S55" s="126"/>
      <c r="T55" s="126"/>
      <c r="U55" s="156" t="s">
        <v>180</v>
      </c>
      <c r="V55" s="299" t="str">
        <f>IF((W53+W54)=V45,"OK","ZKONTROLUJ     NIV/IV ")</f>
        <v>OK</v>
      </c>
      <c r="W55" s="299"/>
      <c r="Y55" s="157">
        <f>SUM(Y53:Y54)</f>
        <v>1</v>
      </c>
      <c r="Z55" s="157">
        <f>SUM(Z53:Z54)</f>
        <v>1</v>
      </c>
      <c r="AC55" s="126"/>
      <c r="AD55" s="126"/>
      <c r="AE55" s="126"/>
      <c r="AF55" s="126"/>
      <c r="AG55" s="126"/>
      <c r="AH55" s="126"/>
      <c r="AI55" s="126"/>
    </row>
    <row r="56" spans="1:43" ht="12.75">
      <c r="A56" s="141" t="s">
        <v>197</v>
      </c>
      <c r="B56" s="142" t="s">
        <v>198</v>
      </c>
      <c r="C56" s="136"/>
      <c r="D56" s="136"/>
      <c r="E56" s="136"/>
      <c r="F56" s="124"/>
      <c r="G56" s="126"/>
      <c r="H56" s="143"/>
      <c r="I56" s="143"/>
      <c r="J56" s="151"/>
      <c r="K56" s="143"/>
      <c r="L56" s="127"/>
      <c r="O56" s="14"/>
      <c r="P56" s="14"/>
      <c r="Q56" s="14"/>
      <c r="R56" s="14"/>
      <c r="S56" s="126"/>
      <c r="T56" s="300" t="s">
        <v>199</v>
      </c>
      <c r="U56" s="301"/>
      <c r="V56" s="301"/>
      <c r="W56" s="302"/>
      <c r="X56" s="158"/>
      <c r="AC56" s="158"/>
      <c r="AD56" s="158"/>
      <c r="AE56" s="158"/>
      <c r="AF56" s="158"/>
      <c r="AG56" s="158"/>
      <c r="AH56" s="158"/>
      <c r="AI56" s="158"/>
      <c r="AQ56" s="14"/>
    </row>
    <row r="57" spans="1:35" ht="12.75">
      <c r="A57" s="141" t="s">
        <v>200</v>
      </c>
      <c r="B57" s="142" t="s">
        <v>201</v>
      </c>
      <c r="C57" s="136"/>
      <c r="D57" s="136"/>
      <c r="E57" s="136"/>
      <c r="F57" s="136"/>
      <c r="G57" s="136"/>
      <c r="H57" s="136"/>
      <c r="I57" s="136"/>
      <c r="J57" s="145"/>
      <c r="K57" s="159"/>
      <c r="L57" s="159"/>
      <c r="M57" s="159"/>
      <c r="O57" s="14"/>
      <c r="P57" s="14"/>
      <c r="Q57" s="14"/>
      <c r="R57" s="14"/>
      <c r="S57" s="160"/>
      <c r="T57" s="321" t="s">
        <v>202</v>
      </c>
      <c r="U57" s="322"/>
      <c r="V57" s="161" t="s">
        <v>203</v>
      </c>
      <c r="W57" s="162" t="s">
        <v>199</v>
      </c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</row>
    <row r="58" spans="1:35" ht="12.75">
      <c r="A58" s="141" t="s">
        <v>204</v>
      </c>
      <c r="B58" s="142" t="s">
        <v>205</v>
      </c>
      <c r="C58" s="136"/>
      <c r="D58" s="136"/>
      <c r="E58" s="136"/>
      <c r="F58" s="136"/>
      <c r="G58" s="136"/>
      <c r="H58" s="136"/>
      <c r="I58" s="136"/>
      <c r="J58" s="145"/>
      <c r="K58" s="159"/>
      <c r="L58" s="159"/>
      <c r="M58" s="159"/>
      <c r="O58" s="14"/>
      <c r="P58" s="14"/>
      <c r="Q58" s="14"/>
      <c r="R58" s="126"/>
      <c r="S58" s="127"/>
      <c r="T58" s="323" t="s">
        <v>206</v>
      </c>
      <c r="U58" s="324"/>
      <c r="V58" s="163">
        <v>0.85</v>
      </c>
      <c r="W58" s="164">
        <f>FLOOR(($V58*$V45),1)</f>
        <v>8269</v>
      </c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</row>
    <row r="59" spans="1:35" ht="12.75">
      <c r="A59" s="141" t="s">
        <v>207</v>
      </c>
      <c r="B59" s="142" t="s">
        <v>208</v>
      </c>
      <c r="C59" s="136"/>
      <c r="D59" s="136"/>
      <c r="E59" s="136"/>
      <c r="F59" s="136"/>
      <c r="G59" s="136"/>
      <c r="H59" s="136"/>
      <c r="I59" s="136"/>
      <c r="J59" s="145"/>
      <c r="K59" s="159"/>
      <c r="L59" s="159"/>
      <c r="M59" s="159"/>
      <c r="R59" s="126"/>
      <c r="S59" s="127"/>
      <c r="T59" s="321" t="s">
        <v>209</v>
      </c>
      <c r="U59" s="322"/>
      <c r="V59" s="166">
        <v>0.05</v>
      </c>
      <c r="W59" s="164">
        <f>IF(V60=0%,V45-W58,FLOOR(($V59*$V45),1))</f>
        <v>486</v>
      </c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</row>
    <row r="60" spans="1:35" ht="12.75">
      <c r="A60" s="141"/>
      <c r="B60" s="142" t="s">
        <v>210</v>
      </c>
      <c r="C60" s="136"/>
      <c r="D60" s="136"/>
      <c r="E60" s="136"/>
      <c r="F60" s="136"/>
      <c r="G60" s="136"/>
      <c r="H60" s="136"/>
      <c r="I60" s="136"/>
      <c r="J60" s="145"/>
      <c r="K60" s="159"/>
      <c r="L60" s="159"/>
      <c r="M60" s="159"/>
      <c r="R60" s="126"/>
      <c r="S60" s="168"/>
      <c r="T60" s="323" t="s">
        <v>211</v>
      </c>
      <c r="U60" s="324"/>
      <c r="V60" s="169">
        <f>V61-V58-V59</f>
        <v>0.10000000000000002</v>
      </c>
      <c r="W60" s="164">
        <f>V45-W58-W59</f>
        <v>973.3899999999994</v>
      </c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</row>
    <row r="61" spans="1:35" ht="13.5" thickBot="1">
      <c r="A61" s="170"/>
      <c r="B61" s="142" t="s">
        <v>212</v>
      </c>
      <c r="C61" s="136"/>
      <c r="D61" s="136"/>
      <c r="E61" s="136"/>
      <c r="F61" s="136"/>
      <c r="G61" s="136"/>
      <c r="H61" s="136"/>
      <c r="I61" s="136"/>
      <c r="J61" s="145"/>
      <c r="K61" s="159"/>
      <c r="L61" s="159"/>
      <c r="M61" s="159"/>
      <c r="R61" s="126"/>
      <c r="S61" s="168"/>
      <c r="T61" s="325" t="s">
        <v>213</v>
      </c>
      <c r="U61" s="326"/>
      <c r="V61" s="171">
        <v>1</v>
      </c>
      <c r="W61" s="172">
        <f>SUM(W58:W60)</f>
        <v>9728.39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3.5" thickBot="1">
      <c r="A62" s="173" t="s">
        <v>214</v>
      </c>
      <c r="B62" s="174" t="s">
        <v>215</v>
      </c>
      <c r="C62" s="174"/>
      <c r="D62" s="174"/>
      <c r="E62" s="174"/>
      <c r="F62" s="174"/>
      <c r="G62" s="174"/>
      <c r="H62" s="174"/>
      <c r="I62" s="174"/>
      <c r="J62" s="175"/>
      <c r="K62" s="159"/>
      <c r="L62" s="159"/>
      <c r="M62" s="159"/>
      <c r="R62" s="160"/>
      <c r="S62" s="168"/>
      <c r="W62" s="160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</row>
    <row r="63" spans="1:35" ht="1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O63" s="290" t="s">
        <v>216</v>
      </c>
      <c r="P63" s="291"/>
      <c r="Q63" s="291"/>
      <c r="R63" s="292"/>
      <c r="S63" s="127"/>
      <c r="T63" s="290" t="s">
        <v>217</v>
      </c>
      <c r="U63" s="291"/>
      <c r="V63" s="291"/>
      <c r="W63" s="292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</row>
    <row r="64" spans="3:35" ht="12.75">
      <c r="C64" s="159"/>
      <c r="D64" s="159"/>
      <c r="E64" s="177"/>
      <c r="F64" s="177"/>
      <c r="G64" s="177"/>
      <c r="H64" s="177"/>
      <c r="I64" s="178"/>
      <c r="J64" s="179"/>
      <c r="K64" s="178"/>
      <c r="L64" s="178"/>
      <c r="M64" s="178"/>
      <c r="N64" s="178"/>
      <c r="O64" s="303" t="s">
        <v>218</v>
      </c>
      <c r="P64" s="304"/>
      <c r="Q64" s="304"/>
      <c r="R64" s="305"/>
      <c r="S64" s="180"/>
      <c r="T64" s="303" t="s">
        <v>219</v>
      </c>
      <c r="U64" s="304"/>
      <c r="V64" s="304"/>
      <c r="W64" s="305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</row>
    <row r="65" spans="3:35" ht="33.75" customHeight="1">
      <c r="C65" s="142"/>
      <c r="D65" s="142"/>
      <c r="E65" s="177"/>
      <c r="F65" s="177"/>
      <c r="G65" s="177"/>
      <c r="H65" s="177"/>
      <c r="I65" s="178"/>
      <c r="J65" s="179"/>
      <c r="K65" s="178"/>
      <c r="L65" s="178"/>
      <c r="M65" s="178"/>
      <c r="N65" s="178"/>
      <c r="O65" s="306"/>
      <c r="P65" s="307"/>
      <c r="Q65" s="307"/>
      <c r="R65" s="308"/>
      <c r="S65" s="180"/>
      <c r="T65" s="306"/>
      <c r="U65" s="307"/>
      <c r="V65" s="307"/>
      <c r="W65" s="308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</row>
    <row r="66" spans="15:23" ht="12.75">
      <c r="O66" s="306"/>
      <c r="P66" s="307"/>
      <c r="Q66" s="307"/>
      <c r="R66" s="308"/>
      <c r="T66" s="306"/>
      <c r="U66" s="307"/>
      <c r="V66" s="307"/>
      <c r="W66" s="308"/>
    </row>
    <row r="67" spans="15:23" ht="12.75">
      <c r="O67" s="309"/>
      <c r="P67" s="310"/>
      <c r="Q67" s="310"/>
      <c r="R67" s="311"/>
      <c r="T67" s="309"/>
      <c r="U67" s="310"/>
      <c r="V67" s="310"/>
      <c r="W67" s="311"/>
    </row>
    <row r="68" spans="15:23" ht="12.75">
      <c r="O68" s="312" t="s">
        <v>220</v>
      </c>
      <c r="P68" s="313"/>
      <c r="Q68" s="313"/>
      <c r="R68" s="314"/>
      <c r="T68" s="312" t="s">
        <v>220</v>
      </c>
      <c r="U68" s="313"/>
      <c r="V68" s="313"/>
      <c r="W68" s="314"/>
    </row>
    <row r="69" spans="15:23" ht="12.75">
      <c r="O69" s="315"/>
      <c r="P69" s="316"/>
      <c r="Q69" s="316"/>
      <c r="R69" s="317"/>
      <c r="T69" s="315"/>
      <c r="U69" s="316"/>
      <c r="V69" s="316"/>
      <c r="W69" s="317"/>
    </row>
    <row r="70" spans="15:23" ht="13.5" thickBot="1">
      <c r="O70" s="318"/>
      <c r="P70" s="319"/>
      <c r="Q70" s="319"/>
      <c r="R70" s="320"/>
      <c r="T70" s="318"/>
      <c r="U70" s="319"/>
      <c r="V70" s="319"/>
      <c r="W70" s="320"/>
    </row>
  </sheetData>
  <sheetProtection/>
  <mergeCells count="73">
    <mergeCell ref="O64:R67"/>
    <mergeCell ref="T64:W67"/>
    <mergeCell ref="O68:R70"/>
    <mergeCell ref="T68:W70"/>
    <mergeCell ref="T57:U57"/>
    <mergeCell ref="T58:U58"/>
    <mergeCell ref="T59:U59"/>
    <mergeCell ref="T60:U60"/>
    <mergeCell ref="T61:U61"/>
    <mergeCell ref="O63:R63"/>
    <mergeCell ref="T63:W63"/>
    <mergeCell ref="R52:S52"/>
    <mergeCell ref="T52:V52"/>
    <mergeCell ref="T53:V53"/>
    <mergeCell ref="T54:V54"/>
    <mergeCell ref="V55:W55"/>
    <mergeCell ref="T56:W56"/>
    <mergeCell ref="B45:N45"/>
    <mergeCell ref="O45:T45"/>
    <mergeCell ref="R46:S46"/>
    <mergeCell ref="A48:A49"/>
    <mergeCell ref="B49:P49"/>
    <mergeCell ref="T51:V51"/>
    <mergeCell ref="A42:K42"/>
    <mergeCell ref="R42:S42"/>
    <mergeCell ref="T42:U42"/>
    <mergeCell ref="B43:N43"/>
    <mergeCell ref="O43:Q43"/>
    <mergeCell ref="B44:N44"/>
    <mergeCell ref="Q44:T44"/>
    <mergeCell ref="A16:A18"/>
    <mergeCell ref="B18:P18"/>
    <mergeCell ref="A19:A39"/>
    <mergeCell ref="B39:P39"/>
    <mergeCell ref="A40:A41"/>
    <mergeCell ref="B41:P41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40 T48 T31:T32 T35:T38 T17 T19:T25">
    <cfRule type="expression" priority="11" dxfId="11" stopIfTrue="1">
      <formula>M17="EUR"</formula>
    </cfRule>
  </conditionalFormatting>
  <conditionalFormatting sqref="T16">
    <cfRule type="expression" priority="10" dxfId="12" stopIfTrue="1">
      <formula>M16="EUR"</formula>
    </cfRule>
  </conditionalFormatting>
  <conditionalFormatting sqref="U40 U48 U31:U32 U35:U38 U16:U17 U19:U25">
    <cfRule type="expression" priority="9" dxfId="0" stopIfTrue="1">
      <formula>M16="CZK"</formula>
    </cfRule>
  </conditionalFormatting>
  <conditionalFormatting sqref="T26">
    <cfRule type="expression" priority="8" dxfId="11" stopIfTrue="1">
      <formula>M26="EUR"</formula>
    </cfRule>
  </conditionalFormatting>
  <conditionalFormatting sqref="U26">
    <cfRule type="expression" priority="7" dxfId="0" stopIfTrue="1">
      <formula>M26="CZK"</formula>
    </cfRule>
  </conditionalFormatting>
  <conditionalFormatting sqref="T27:T29">
    <cfRule type="expression" priority="6" dxfId="11" stopIfTrue="1">
      <formula>M27="EUR"</formula>
    </cfRule>
  </conditionalFormatting>
  <conditionalFormatting sqref="U27:U29">
    <cfRule type="expression" priority="5" dxfId="0" stopIfTrue="1">
      <formula>M27="CZK"</formula>
    </cfRule>
  </conditionalFormatting>
  <conditionalFormatting sqref="T33:T34">
    <cfRule type="expression" priority="4" dxfId="11" stopIfTrue="1">
      <formula>M33="EUR"</formula>
    </cfRule>
  </conditionalFormatting>
  <conditionalFormatting sqref="U33:U34">
    <cfRule type="expression" priority="3" dxfId="0" stopIfTrue="1">
      <formula>M33="CZK"</formula>
    </cfRule>
  </conditionalFormatting>
  <conditionalFormatting sqref="T30">
    <cfRule type="expression" priority="2" dxfId="11" stopIfTrue="1">
      <formula>M30="EUR"</formula>
    </cfRule>
  </conditionalFormatting>
  <conditionalFormatting sqref="U30">
    <cfRule type="expression" priority="1" dxfId="0" stopIfTrue="1">
      <formula>M30="CZK"</formula>
    </cfRule>
  </conditionalFormatting>
  <dataValidations count="5">
    <dataValidation type="custom" allowBlank="1" showInputMessage="1" showErrorMessage="1" sqref="V48 R48 V61:W61 P40 R53:S54 W53:X54 W51:W52 R43:V43 P48 Q49:V49 S41:U41 Q41 S39:U39 Q39 S18:U18 Q18 V44:V45 P16:P17 Y51:Z55 W58:W60 A52:J62 P19:P38 V16:V41 R16:R41">
      <formula1>V48</formula1>
    </dataValidation>
    <dataValidation type="list" allowBlank="1" showInputMessage="1" showErrorMessage="1" sqref="M16:M17 M40 M48 M19:M38">
      <formula1>"CZK,EUR"</formula1>
    </dataValidation>
    <dataValidation type="list" allowBlank="1" showInputMessage="1" showErrorMessage="1" sqref="F40 F48 F16:F17 F19:F38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8 D16:D17 D40 D19:D38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2014-07-31T14:07:34Z</cp:lastPrinted>
  <dcterms:created xsi:type="dcterms:W3CDTF">2014-07-30T08:44:46Z</dcterms:created>
  <dcterms:modified xsi:type="dcterms:W3CDTF">2014-07-31T14:07:39Z</dcterms:modified>
  <cp:category/>
  <cp:version/>
  <cp:contentType/>
  <cp:contentStatus/>
</cp:coreProperties>
</file>