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6" windowWidth="15576" windowHeight="8676" activeTab="0"/>
  </bookViews>
  <sheets>
    <sheet name="vyhodnocení" sheetId="1" r:id="rId1"/>
    <sheet name="NE PE" sheetId="2" r:id="rId2"/>
    <sheet name="NE NNM" sheetId="3" r:id="rId3"/>
    <sheet name="NE TR" sheetId="4" r:id="rId4"/>
    <sheet name="NE HB" sheetId="5" r:id="rId5"/>
  </sheets>
  <definedNames/>
  <calcPr fullCalcOnLoad="1"/>
  <pivotCaches>
    <pivotCache cacheId="1" r:id="rId6"/>
    <pivotCache cacheId="2" r:id="rId7"/>
  </pivotCaches>
</workbook>
</file>

<file path=xl/sharedStrings.xml><?xml version="1.0" encoding="utf-8"?>
<sst xmlns="http://schemas.openxmlformats.org/spreadsheetml/2006/main" count="150" uniqueCount="93">
  <si>
    <t>Celkový součet</t>
  </si>
  <si>
    <t>Došek Miroslav</t>
  </si>
  <si>
    <t>Jiří pýcha, reklamní práce</t>
  </si>
  <si>
    <t>Česká pošta</t>
  </si>
  <si>
    <t>SKANSKA</t>
  </si>
  <si>
    <t>RTS</t>
  </si>
  <si>
    <t>RPA</t>
  </si>
  <si>
    <t>PURO-KLIMA</t>
  </si>
  <si>
    <t>Libor Smeták - BOZP</t>
  </si>
  <si>
    <t>Ateliěr PENTA</t>
  </si>
  <si>
    <t>ATD Jihlava</t>
  </si>
  <si>
    <t>Dodavatel</t>
  </si>
  <si>
    <t>Kód nákladu dle Benefit7</t>
  </si>
  <si>
    <t>Součet z celkem</t>
  </si>
  <si>
    <t>Hlavní lůžková budova v Nemocnici Pelhřimov</t>
  </si>
  <si>
    <t>stavba</t>
  </si>
  <si>
    <t>přístroje</t>
  </si>
  <si>
    <t>stavba+ přístroje nezpůsobilé výdaje</t>
  </si>
  <si>
    <t>celkem</t>
  </si>
  <si>
    <t>po  prominutí</t>
  </si>
  <si>
    <t xml:space="preserve">vyjádření v % </t>
  </si>
  <si>
    <t>jde o vyjádření procenta způsobilých výdajů za dodavatele SKANSKA k celkovým způsobilým výdajům</t>
  </si>
  <si>
    <t>Vysvětlivky v procentuálnímu vyjádření</t>
  </si>
  <si>
    <t>celková původní dotace (všichni dodavatelé)</t>
  </si>
  <si>
    <t>Celkem způsobilé výdaje za dodavatele SKANSKA</t>
  </si>
  <si>
    <t>celkem dotace na náklady výdajů pro fi SKANSKA</t>
  </si>
  <si>
    <t>procento dotace na výdaje fi SKANSKA ke celkové výši dotace</t>
  </si>
  <si>
    <t>vyčíslení procenta, které je požadováno  k vrácení (vratka / původní celková dotace)</t>
  </si>
  <si>
    <t>veškeré výdaje na projekt</t>
  </si>
  <si>
    <t>způsobilé výdaje projektu - všichni dodavatelé</t>
  </si>
  <si>
    <t>vyjádření hodnoty způsobilých výdajů projektu oroti celkovým výdajům projektu. (ze způsobilých výdajů byla stanovena výše dotace ve  výši 40 %)</t>
  </si>
  <si>
    <t>procentuální vyjádřaní výše původní dotace k celkovým  výdajům na projekt (rozdíl do 100 % je  podíl, který hradil kraj</t>
  </si>
  <si>
    <t>Celkové výdaje</t>
  </si>
  <si>
    <t>Celkem odvod dle rozhodnutí URR</t>
  </si>
  <si>
    <t>Interní pavilon v Nemocnici Nové Město na Moravě</t>
  </si>
  <si>
    <t>Popisky sloupců</t>
  </si>
  <si>
    <t>Popisky řádků</t>
  </si>
  <si>
    <t>stavba+přístroje nezpůsobilé výdaje</t>
  </si>
  <si>
    <t>B-Braun</t>
  </si>
  <si>
    <t>Česká pošta, s.p.</t>
  </si>
  <si>
    <t>Manifold Group, s. r. o.</t>
  </si>
  <si>
    <t>PP RENTAX, s. r. o.</t>
  </si>
  <si>
    <t>PURO-KLIMA, a.s.</t>
  </si>
  <si>
    <t>Regionální poradenská agentura, s. r. o</t>
  </si>
  <si>
    <t>RTS.a.s.</t>
  </si>
  <si>
    <t>UNISTAV a. s.</t>
  </si>
  <si>
    <t>dotace na stavbu</t>
  </si>
  <si>
    <t>stavba způsobilé výdaje</t>
  </si>
  <si>
    <t>přístroje způsobilé výdaje</t>
  </si>
  <si>
    <t>platební výměr</t>
  </si>
  <si>
    <t xml:space="preserve">    podíl kraje na celkových výdajích v %</t>
  </si>
  <si>
    <t>Pavilon pro matku a dítě v Nemocnici Třebíč</t>
  </si>
  <si>
    <t>v Kč</t>
  </si>
  <si>
    <t>konečná vratka po rozhodnutí ÚRR</t>
  </si>
  <si>
    <t>Součet z Částka celkem v Kč</t>
  </si>
  <si>
    <t>HOSPIMED, spol. s r. o.</t>
  </si>
  <si>
    <t>Kolář Karel - velkoobchod</t>
  </si>
  <si>
    <t>Outulný a.s.</t>
  </si>
  <si>
    <t>PP RENTAX, s.r.o.</t>
  </si>
  <si>
    <t>Regionální poradenská agentura, s.r.o.</t>
  </si>
  <si>
    <t>RTS, a.s.</t>
  </si>
  <si>
    <t>SDZprofin, s.r.o.</t>
  </si>
  <si>
    <t>Celkem způsobilé výdaje za dodavatele UNISTAV</t>
  </si>
  <si>
    <t>celkem dotace na náklady výdajů pro fi UNISTAV</t>
  </si>
  <si>
    <t>Celkem způsobilé výdaje za dodavatele Outulný</t>
  </si>
  <si>
    <t>celkem dotace na náklady výdajů pro fi Outulný</t>
  </si>
  <si>
    <t>jde o vyjádření procenta způsobilých výdajů za dodavatele Outulnýk celkovým způsobilým výdajům</t>
  </si>
  <si>
    <t>procento dotace na výdaje fi Outulný ke celkové výši dotace</t>
  </si>
  <si>
    <t>Rekonstrukce budovy interny v Nemocnici Havlíčkův Brod</t>
  </si>
  <si>
    <t>Název</t>
  </si>
  <si>
    <t>HOSPIMED, spol.s.r.o.</t>
  </si>
  <si>
    <t>Chládek a Tintěra H.Brod</t>
  </si>
  <si>
    <t>Jan Mokrus</t>
  </si>
  <si>
    <t>PP Rentax, s.r.o.</t>
  </si>
  <si>
    <t>Projektcentrum HB,s.r.o.</t>
  </si>
  <si>
    <t>RPA, S.R.O.</t>
  </si>
  <si>
    <t>RTS,a.s.</t>
  </si>
  <si>
    <t>STAVOTHERM/PROJEKCE s.r.o.</t>
  </si>
  <si>
    <t>Tregler Václav</t>
  </si>
  <si>
    <t>Celkem způsobilé výdaje za dodavatele Chládek a Tiňtěra</t>
  </si>
  <si>
    <t>celkem dotace na náklady výdajů pro fi Chládek a Tintěra</t>
  </si>
  <si>
    <t>Celkem</t>
  </si>
  <si>
    <t xml:space="preserve">Vyhodnocení  projektů </t>
  </si>
  <si>
    <t>Vyhodnocení</t>
  </si>
  <si>
    <t>dotace celkem</t>
  </si>
  <si>
    <t>podíl kraje na celkový výdajích projektu</t>
  </si>
  <si>
    <t>celkové výdaje projektu</t>
  </si>
  <si>
    <t>výdaje na dodavatele stavby</t>
  </si>
  <si>
    <t xml:space="preserve">    podíl stavby na výdajích za projekt</t>
  </si>
  <si>
    <t>procento dotace na výdaje fi Unistav ke celkové výši dotace</t>
  </si>
  <si>
    <t>jde o vyjádření procenta způsobilých výdajů za dodavatele Unistav k celkovým způsobilým výdajům</t>
  </si>
  <si>
    <t>jde o vyjádření procenta způsobilých výdajů za dodavatele Chládek a Tintěra k celkovým způsobilým výdajům</t>
  </si>
  <si>
    <t>procento dotace na výdaje fi Chládek a Tintěra ke celkové výši dotace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</si>
</sst>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1010409]###\ ###\ ###\ ###.00"/>
  </numFmts>
  <fonts count="42"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0" tint="-0.24997000396251678"/>
      <name val="Calibri"/>
      <family val="2"/>
    </font>
    <font>
      <b/>
      <sz val="16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theme="1" tint="0.49998000264167786"/>
      </top>
      <bottom style="thin">
        <color theme="0" tint="-0.1499900072813034"/>
      </bottom>
    </border>
    <border>
      <left/>
      <right style="medium"/>
      <top style="thin">
        <color theme="1" tint="0.49998000264167786"/>
      </top>
      <bottom style="thin">
        <color theme="0" tint="-0.1499900072813034"/>
      </bottom>
    </border>
    <border>
      <left style="thin">
        <color theme="1" tint="0.49998000264167786"/>
      </left>
      <right style="thin">
        <color theme="1" tint="0.49998000264167786"/>
      </right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>
        <color theme="1" tint="0.49998000264167786"/>
      </bottom>
    </border>
    <border>
      <left/>
      <right/>
      <top style="medium"/>
      <bottom style="thin">
        <color theme="1" tint="0.49998000264167786"/>
      </bottom>
    </border>
    <border>
      <left/>
      <right style="medium"/>
      <top style="medium"/>
      <bottom style="thin">
        <color theme="1" tint="0.49998000264167786"/>
      </bottom>
    </border>
    <border>
      <left style="medium"/>
      <right/>
      <top style="thin">
        <color theme="1" tint="0.49998000264167786"/>
      </top>
      <bottom style="thin">
        <color theme="0" tint="-0.1499900072813034"/>
      </bottom>
    </border>
    <border>
      <left style="medium"/>
      <right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/>
      <right style="medium"/>
      <top style="thin">
        <color theme="1" tint="0.49998000264167786"/>
      </top>
      <bottom style="thin">
        <color theme="1" tint="0.49998000264167786"/>
      </bottom>
    </border>
    <border>
      <left style="medium"/>
      <right/>
      <top style="thin">
        <color theme="0" tint="-0.1499900072813034"/>
      </top>
      <bottom style="thin">
        <color theme="0" tint="-0.149990007281303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0" tint="-0.1499900072813034"/>
      </top>
      <bottom style="thin">
        <color theme="0" tint="-0.1499900072813034"/>
      </bottom>
    </border>
    <border>
      <left/>
      <right/>
      <top style="thin">
        <color theme="0" tint="-0.1499900072813034"/>
      </top>
      <bottom style="thin">
        <color theme="0" tint="-0.1499900072813034"/>
      </bottom>
    </border>
    <border>
      <left/>
      <right style="medium"/>
      <top style="thin">
        <color theme="0" tint="-0.1499900072813034"/>
      </top>
      <bottom style="thin">
        <color theme="0" tint="-0.1499900072813034"/>
      </bottom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/>
      <bottom/>
    </border>
    <border>
      <left style="thin"/>
      <right/>
      <top style="medium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7" borderId="0" applyNumberFormat="0" applyBorder="0" applyAlignment="0" applyProtection="0"/>
    <xf numFmtId="0" fontId="6" fillId="9" borderId="0" applyNumberFormat="0" applyBorder="0" applyAlignment="0" applyProtection="0"/>
    <xf numFmtId="0" fontId="17" fillId="38" borderId="1" applyNumberFormat="0" applyAlignment="0" applyProtection="0"/>
    <xf numFmtId="0" fontId="2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39" borderId="6" applyNumberFormat="0" applyAlignment="0" applyProtection="0"/>
    <xf numFmtId="0" fontId="26" fillId="40" borderId="0" applyNumberFormat="0" applyBorder="0" applyAlignment="0" applyProtection="0"/>
    <xf numFmtId="0" fontId="16" fillId="13" borderId="1" applyNumberFormat="0" applyAlignment="0" applyProtection="0"/>
    <xf numFmtId="0" fontId="27" fillId="41" borderId="7" applyNumberFormat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42" borderId="0" applyNumberFormat="0" applyBorder="0" applyAlignment="0" applyProtection="0"/>
    <xf numFmtId="0" fontId="32" fillId="43" borderId="0" applyNumberFormat="0" applyBorder="0" applyAlignment="0" applyProtection="0"/>
    <xf numFmtId="0" fontId="23" fillId="0" borderId="0">
      <alignment/>
      <protection/>
    </xf>
    <xf numFmtId="0" fontId="0" fillId="44" borderId="12" applyNumberFormat="0" applyFont="0" applyAlignment="0" applyProtection="0"/>
    <xf numFmtId="0" fontId="18" fillId="38" borderId="13" applyNumberFormat="0" applyAlignment="0" applyProtection="0"/>
    <xf numFmtId="0" fontId="0" fillId="45" borderId="14" applyNumberFormat="0" applyFont="0" applyAlignment="0" applyProtection="0"/>
    <xf numFmtId="9" fontId="0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46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16" applyNumberFormat="0" applyFill="0" applyAlignment="0" applyProtection="0"/>
    <xf numFmtId="0" fontId="36" fillId="47" borderId="17" applyNumberFormat="0" applyAlignment="0" applyProtection="0"/>
    <xf numFmtId="0" fontId="37" fillId="48" borderId="17" applyNumberFormat="0" applyAlignment="0" applyProtection="0"/>
    <xf numFmtId="0" fontId="38" fillId="48" borderId="18" applyNumberFormat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3" fillId="55" borderId="19" xfId="0" applyFont="1" applyFill="1" applyBorder="1" applyAlignment="1">
      <alignment vertical="center" wrapText="1"/>
    </xf>
    <xf numFmtId="0" fontId="3" fillId="56" borderId="19" xfId="0" applyFont="1" applyFill="1" applyBorder="1" applyAlignment="1">
      <alignment vertical="center" wrapText="1"/>
    </xf>
    <xf numFmtId="3" fontId="0" fillId="0" borderId="20" xfId="0" applyNumberFormat="1" applyBorder="1" applyAlignment="1">
      <alignment vertical="center"/>
    </xf>
    <xf numFmtId="3" fontId="3" fillId="56" borderId="21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 wrapText="1"/>
    </xf>
    <xf numFmtId="0" fontId="3" fillId="55" borderId="23" xfId="0" applyFont="1" applyFill="1" applyBorder="1" applyAlignment="1">
      <alignment vertical="center"/>
    </xf>
    <xf numFmtId="0" fontId="1" fillId="55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vertical="center"/>
    </xf>
    <xf numFmtId="10" fontId="0" fillId="0" borderId="20" xfId="0" applyNumberFormat="1" applyBorder="1" applyAlignment="1">
      <alignment vertical="center"/>
    </xf>
    <xf numFmtId="10" fontId="3" fillId="56" borderId="21" xfId="0" applyNumberFormat="1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3" fontId="0" fillId="55" borderId="20" xfId="0" applyNumberFormat="1" applyFill="1" applyBorder="1" applyAlignment="1">
      <alignment vertical="center"/>
    </xf>
    <xf numFmtId="10" fontId="0" fillId="55" borderId="20" xfId="0" applyNumberFormat="1" applyFill="1" applyBorder="1" applyAlignment="1">
      <alignment vertical="center"/>
    </xf>
    <xf numFmtId="0" fontId="40" fillId="38" borderId="28" xfId="0" applyFont="1" applyFill="1" applyBorder="1" applyAlignment="1">
      <alignment horizontal="left"/>
    </xf>
    <xf numFmtId="0" fontId="1" fillId="55" borderId="29" xfId="0" applyFont="1" applyFill="1" applyBorder="1" applyAlignment="1">
      <alignment horizontal="left"/>
    </xf>
    <xf numFmtId="0" fontId="3" fillId="55" borderId="29" xfId="0" applyFont="1" applyFill="1" applyBorder="1" applyAlignment="1">
      <alignment horizontal="center"/>
    </xf>
    <xf numFmtId="0" fontId="3" fillId="55" borderId="30" xfId="0" applyFont="1" applyFill="1" applyBorder="1" applyAlignment="1">
      <alignment horizontal="center"/>
    </xf>
    <xf numFmtId="4" fontId="2" fillId="0" borderId="31" xfId="0" applyNumberFormat="1" applyFont="1" applyBorder="1" applyAlignment="1">
      <alignment/>
    </xf>
    <xf numFmtId="4" fontId="35" fillId="55" borderId="31" xfId="0" applyNumberFormat="1" applyFont="1" applyFill="1" applyBorder="1" applyAlignment="1">
      <alignment vertical="center"/>
    </xf>
    <xf numFmtId="4" fontId="2" fillId="55" borderId="31" xfId="0" applyNumberFormat="1" applyFont="1" applyFill="1" applyBorder="1" applyAlignment="1">
      <alignment vertical="center"/>
    </xf>
    <xf numFmtId="0" fontId="1" fillId="38" borderId="32" xfId="0" applyFont="1" applyFill="1" applyBorder="1" applyAlignment="1">
      <alignment horizontal="left" vertical="center"/>
    </xf>
    <xf numFmtId="0" fontId="2" fillId="55" borderId="33" xfId="0" applyFont="1" applyFill="1" applyBorder="1" applyAlignment="1">
      <alignment horizontal="center" vertical="center"/>
    </xf>
    <xf numFmtId="0" fontId="2" fillId="55" borderId="33" xfId="0" applyFont="1" applyFill="1" applyBorder="1" applyAlignment="1">
      <alignment horizontal="center" vertical="center" wrapText="1"/>
    </xf>
    <xf numFmtId="0" fontId="1" fillId="38" borderId="34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4" fontId="2" fillId="0" borderId="35" xfId="0" applyNumberFormat="1" applyFont="1" applyBorder="1" applyAlignment="1">
      <alignment/>
    </xf>
    <xf numFmtId="0" fontId="35" fillId="55" borderId="19" xfId="0" applyFont="1" applyFill="1" applyBorder="1" applyAlignment="1">
      <alignment vertical="center"/>
    </xf>
    <xf numFmtId="4" fontId="2" fillId="55" borderId="35" xfId="0" applyNumberFormat="1" applyFont="1" applyFill="1" applyBorder="1" applyAlignment="1">
      <alignment vertical="center"/>
    </xf>
    <xf numFmtId="0" fontId="1" fillId="38" borderId="25" xfId="0" applyFont="1" applyFill="1" applyBorder="1" applyAlignment="1">
      <alignment/>
    </xf>
    <xf numFmtId="4" fontId="1" fillId="38" borderId="26" xfId="0" applyNumberFormat="1" applyFont="1" applyFill="1" applyBorder="1" applyAlignment="1">
      <alignment/>
    </xf>
    <xf numFmtId="4" fontId="1" fillId="38" borderId="36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37" xfId="0" applyNumberFormat="1" applyBorder="1" applyAlignment="1">
      <alignment/>
    </xf>
    <xf numFmtId="0" fontId="2" fillId="57" borderId="38" xfId="0" applyFont="1" applyFill="1" applyBorder="1" applyAlignment="1">
      <alignment horizontal="left" vertical="center"/>
    </xf>
    <xf numFmtId="164" fontId="35" fillId="57" borderId="39" xfId="0" applyNumberFormat="1" applyFont="1" applyFill="1" applyBorder="1" applyAlignment="1">
      <alignment vertical="center"/>
    </xf>
    <xf numFmtId="164" fontId="35" fillId="57" borderId="0" xfId="0" applyNumberFormat="1" applyFont="1" applyFill="1" applyBorder="1" applyAlignment="1">
      <alignment vertical="center"/>
    </xf>
    <xf numFmtId="164" fontId="2" fillId="57" borderId="0" xfId="0" applyNumberFormat="1" applyFont="1" applyFill="1" applyBorder="1" applyAlignment="1">
      <alignment vertical="center"/>
    </xf>
    <xf numFmtId="164" fontId="2" fillId="57" borderId="37" xfId="0" applyNumberFormat="1" applyFont="1" applyFill="1" applyBorder="1" applyAlignment="1">
      <alignment vertical="center"/>
    </xf>
    <xf numFmtId="0" fontId="0" fillId="57" borderId="23" xfId="0" applyFill="1" applyBorder="1" applyAlignment="1">
      <alignment horizontal="left" vertical="center"/>
    </xf>
    <xf numFmtId="164" fontId="0" fillId="57" borderId="40" xfId="0" applyNumberFormat="1" applyFill="1" applyBorder="1" applyAlignment="1">
      <alignment vertical="center"/>
    </xf>
    <xf numFmtId="164" fontId="0" fillId="57" borderId="41" xfId="0" applyNumberFormat="1" applyFill="1" applyBorder="1" applyAlignment="1">
      <alignment vertical="center"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24" fillId="58" borderId="42" xfId="0" applyFont="1" applyFill="1" applyBorder="1" applyAlignment="1">
      <alignment horizontal="center" vertical="center" wrapText="1"/>
    </xf>
    <xf numFmtId="0" fontId="24" fillId="58" borderId="43" xfId="0" applyFont="1" applyFill="1" applyBorder="1" applyAlignment="1">
      <alignment horizontal="center" vertical="center" wrapText="1"/>
    </xf>
    <xf numFmtId="0" fontId="25" fillId="57" borderId="23" xfId="0" applyFont="1" applyFill="1" applyBorder="1" applyAlignment="1">
      <alignment horizontal="left" vertical="center"/>
    </xf>
    <xf numFmtId="164" fontId="25" fillId="57" borderId="44" xfId="0" applyNumberFormat="1" applyFont="1" applyFill="1" applyBorder="1" applyAlignment="1">
      <alignment vertical="center"/>
    </xf>
    <xf numFmtId="164" fontId="25" fillId="57" borderId="40" xfId="0" applyNumberFormat="1" applyFont="1" applyFill="1" applyBorder="1" applyAlignment="1">
      <alignment vertical="center"/>
    </xf>
    <xf numFmtId="164" fontId="25" fillId="57" borderId="41" xfId="0" applyNumberFormat="1" applyFont="1" applyFill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57" borderId="31" xfId="0" applyNumberFormat="1" applyFill="1" applyBorder="1" applyAlignment="1">
      <alignment vertical="center"/>
    </xf>
    <xf numFmtId="3" fontId="3" fillId="57" borderId="31" xfId="0" applyNumberFormat="1" applyFont="1" applyFill="1" applyBorder="1" applyAlignment="1">
      <alignment vertical="center"/>
    </xf>
    <xf numFmtId="10" fontId="0" fillId="0" borderId="31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57" borderId="19" xfId="0" applyFill="1" applyBorder="1" applyAlignment="1">
      <alignment vertical="center"/>
    </xf>
    <xf numFmtId="0" fontId="3" fillId="57" borderId="19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3" fontId="0" fillId="0" borderId="26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3" fontId="0" fillId="0" borderId="45" xfId="0" applyNumberFormat="1" applyBorder="1" applyAlignment="1">
      <alignment vertical="center"/>
    </xf>
    <xf numFmtId="0" fontId="3" fillId="57" borderId="46" xfId="0" applyFont="1" applyFill="1" applyBorder="1" applyAlignment="1">
      <alignment vertical="center"/>
    </xf>
    <xf numFmtId="3" fontId="3" fillId="57" borderId="47" xfId="0" applyNumberFormat="1" applyFont="1" applyFill="1" applyBorder="1" applyAlignment="1">
      <alignment horizontal="center" vertical="center" wrapText="1"/>
    </xf>
    <xf numFmtId="3" fontId="3" fillId="57" borderId="48" xfId="0" applyNumberFormat="1" applyFont="1" applyFill="1" applyBorder="1" applyAlignment="1">
      <alignment horizontal="center" vertical="center" wrapText="1"/>
    </xf>
    <xf numFmtId="0" fontId="27" fillId="58" borderId="49" xfId="0" applyFont="1" applyFill="1" applyBorder="1" applyAlignment="1">
      <alignment vertical="center"/>
    </xf>
    <xf numFmtId="0" fontId="24" fillId="58" borderId="50" xfId="0" applyFont="1" applyFill="1" applyBorder="1" applyAlignment="1">
      <alignment vertical="center"/>
    </xf>
    <xf numFmtId="0" fontId="24" fillId="58" borderId="51" xfId="0" applyFont="1" applyFill="1" applyBorder="1" applyAlignment="1">
      <alignment vertical="center"/>
    </xf>
    <xf numFmtId="0" fontId="24" fillId="58" borderId="52" xfId="0" applyFont="1" applyFill="1" applyBorder="1" applyAlignment="1">
      <alignment vertical="center"/>
    </xf>
    <xf numFmtId="0" fontId="23" fillId="0" borderId="53" xfId="0" applyFont="1" applyBorder="1" applyAlignment="1">
      <alignment horizontal="left" vertical="center"/>
    </xf>
    <xf numFmtId="164" fontId="23" fillId="0" borderId="54" xfId="0" applyNumberFormat="1" applyFont="1" applyBorder="1" applyAlignment="1">
      <alignment vertical="center"/>
    </xf>
    <xf numFmtId="164" fontId="23" fillId="0" borderId="55" xfId="0" applyNumberFormat="1" applyFont="1" applyBorder="1" applyAlignment="1">
      <alignment vertical="center"/>
    </xf>
    <xf numFmtId="164" fontId="23" fillId="0" borderId="56" xfId="0" applyNumberFormat="1" applyFont="1" applyBorder="1" applyAlignment="1">
      <alignment vertical="center"/>
    </xf>
    <xf numFmtId="0" fontId="23" fillId="0" borderId="57" xfId="0" applyFont="1" applyBorder="1" applyAlignment="1">
      <alignment horizontal="left" vertical="center"/>
    </xf>
    <xf numFmtId="164" fontId="23" fillId="0" borderId="58" xfId="0" applyNumberFormat="1" applyFont="1" applyBorder="1" applyAlignment="1">
      <alignment vertical="center"/>
    </xf>
    <xf numFmtId="164" fontId="23" fillId="0" borderId="59" xfId="0" applyNumberFormat="1" applyFont="1" applyBorder="1" applyAlignment="1">
      <alignment vertical="center"/>
    </xf>
    <xf numFmtId="164" fontId="23" fillId="0" borderId="60" xfId="0" applyNumberFormat="1" applyFont="1" applyBorder="1" applyAlignment="1">
      <alignment vertical="center"/>
    </xf>
    <xf numFmtId="0" fontId="23" fillId="57" borderId="57" xfId="0" applyFont="1" applyFill="1" applyBorder="1" applyAlignment="1">
      <alignment horizontal="left" vertical="center"/>
    </xf>
    <xf numFmtId="164" fontId="23" fillId="57" borderId="58" xfId="0" applyNumberFormat="1" applyFont="1" applyFill="1" applyBorder="1" applyAlignment="1">
      <alignment vertical="center"/>
    </xf>
    <xf numFmtId="164" fontId="23" fillId="57" borderId="59" xfId="0" applyNumberFormat="1" applyFont="1" applyFill="1" applyBorder="1" applyAlignment="1">
      <alignment vertical="center"/>
    </xf>
    <xf numFmtId="164" fontId="23" fillId="57" borderId="60" xfId="0" applyNumberFormat="1" applyFont="1" applyFill="1" applyBorder="1" applyAlignment="1">
      <alignment vertical="center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 vertical="center"/>
    </xf>
    <xf numFmtId="3" fontId="0" fillId="0" borderId="61" xfId="0" applyNumberFormat="1" applyBorder="1" applyAlignment="1">
      <alignment vertical="center"/>
    </xf>
    <xf numFmtId="3" fontId="0" fillId="57" borderId="35" xfId="0" applyNumberFormat="1" applyFill="1" applyBorder="1" applyAlignment="1">
      <alignment vertical="center"/>
    </xf>
    <xf numFmtId="10" fontId="0" fillId="0" borderId="35" xfId="0" applyNumberFormat="1" applyBorder="1" applyAlignment="1">
      <alignment vertical="center"/>
    </xf>
    <xf numFmtId="3" fontId="3" fillId="57" borderId="35" xfId="0" applyNumberFormat="1" applyFont="1" applyFill="1" applyBorder="1" applyAlignment="1">
      <alignment vertical="center"/>
    </xf>
    <xf numFmtId="3" fontId="0" fillId="0" borderId="36" xfId="0" applyNumberFormat="1" applyBorder="1" applyAlignment="1">
      <alignment vertical="center"/>
    </xf>
    <xf numFmtId="0" fontId="2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3" fontId="0" fillId="57" borderId="0" xfId="0" applyNumberFormat="1" applyFill="1" applyAlignment="1">
      <alignment vertical="center"/>
    </xf>
    <xf numFmtId="0" fontId="3" fillId="0" borderId="0" xfId="0" applyFont="1" applyAlignment="1">
      <alignment vertical="center"/>
    </xf>
    <xf numFmtId="3" fontId="3" fillId="57" borderId="24" xfId="0" applyNumberFormat="1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 vertical="center"/>
    </xf>
    <xf numFmtId="3" fontId="0" fillId="57" borderId="21" xfId="0" applyNumberFormat="1" applyFill="1" applyBorder="1" applyAlignment="1">
      <alignment vertical="center"/>
    </xf>
    <xf numFmtId="3" fontId="3" fillId="57" borderId="21" xfId="0" applyNumberFormat="1" applyFont="1" applyFill="1" applyBorder="1" applyAlignment="1">
      <alignment vertical="center"/>
    </xf>
    <xf numFmtId="3" fontId="0" fillId="0" borderId="27" xfId="0" applyNumberFormat="1" applyBorder="1" applyAlignment="1">
      <alignment vertical="center"/>
    </xf>
    <xf numFmtId="0" fontId="0" fillId="0" borderId="62" xfId="0" applyBorder="1" applyAlignment="1">
      <alignment vertical="center"/>
    </xf>
    <xf numFmtId="3" fontId="0" fillId="0" borderId="63" xfId="0" applyNumberFormat="1" applyBorder="1" applyAlignment="1">
      <alignment vertical="center"/>
    </xf>
    <xf numFmtId="3" fontId="0" fillId="0" borderId="64" xfId="0" applyNumberFormat="1" applyBorder="1" applyAlignment="1">
      <alignment vertical="center"/>
    </xf>
    <xf numFmtId="3" fontId="0" fillId="0" borderId="65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3" fontId="0" fillId="0" borderId="33" xfId="0" applyNumberFormat="1" applyBorder="1" applyAlignment="1">
      <alignment vertical="center"/>
    </xf>
    <xf numFmtId="3" fontId="0" fillId="0" borderId="66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10" fontId="0" fillId="0" borderId="26" xfId="0" applyNumberFormat="1" applyBorder="1" applyAlignment="1">
      <alignment vertical="center"/>
    </xf>
    <xf numFmtId="10" fontId="0" fillId="0" borderId="36" xfId="0" applyNumberFormat="1" applyBorder="1" applyAlignment="1">
      <alignment vertical="center"/>
    </xf>
    <xf numFmtId="0" fontId="0" fillId="57" borderId="25" xfId="0" applyFill="1" applyBorder="1" applyAlignment="1">
      <alignment vertical="center"/>
    </xf>
    <xf numFmtId="3" fontId="0" fillId="57" borderId="26" xfId="0" applyNumberFormat="1" applyFill="1" applyBorder="1" applyAlignment="1">
      <alignment vertical="center"/>
    </xf>
    <xf numFmtId="3" fontId="0" fillId="57" borderId="36" xfId="0" applyNumberFormat="1" applyFill="1" applyBorder="1" applyAlignment="1">
      <alignment vertical="center"/>
    </xf>
    <xf numFmtId="0" fontId="0" fillId="56" borderId="0" xfId="0" applyFill="1" applyAlignment="1">
      <alignment vertical="center"/>
    </xf>
    <xf numFmtId="10" fontId="0" fillId="0" borderId="27" xfId="0" applyNumberFormat="1" applyBorder="1" applyAlignment="1">
      <alignment vertical="center"/>
    </xf>
    <xf numFmtId="0" fontId="0" fillId="57" borderId="22" xfId="0" applyFill="1" applyBorder="1" applyAlignment="1">
      <alignment vertical="center"/>
    </xf>
    <xf numFmtId="3" fontId="0" fillId="57" borderId="45" xfId="0" applyNumberFormat="1" applyFill="1" applyBorder="1" applyAlignment="1">
      <alignment vertical="center"/>
    </xf>
    <xf numFmtId="3" fontId="0" fillId="57" borderId="61" xfId="0" applyNumberFormat="1" applyFill="1" applyBorder="1" applyAlignment="1">
      <alignment vertical="center"/>
    </xf>
    <xf numFmtId="3" fontId="3" fillId="55" borderId="0" xfId="0" applyNumberFormat="1" applyFont="1" applyFill="1" applyAlignment="1">
      <alignment vertical="center"/>
    </xf>
    <xf numFmtId="10" fontId="3" fillId="55" borderId="2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56" borderId="28" xfId="0" applyFill="1" applyBorder="1" applyAlignment="1">
      <alignment vertical="center"/>
    </xf>
    <xf numFmtId="0" fontId="0" fillId="56" borderId="29" xfId="0" applyFill="1" applyBorder="1" applyAlignment="1">
      <alignment vertical="center"/>
    </xf>
    <xf numFmtId="0" fontId="0" fillId="56" borderId="30" xfId="0" applyFill="1" applyBorder="1" applyAlignment="1">
      <alignment vertical="center"/>
    </xf>
    <xf numFmtId="0" fontId="0" fillId="0" borderId="45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55" borderId="47" xfId="0" applyFill="1" applyBorder="1" applyAlignment="1">
      <alignment vertical="center" wrapText="1"/>
    </xf>
    <xf numFmtId="0" fontId="0" fillId="55" borderId="48" xfId="0" applyFill="1" applyBorder="1" applyAlignment="1">
      <alignment vertical="center" wrapText="1"/>
    </xf>
    <xf numFmtId="0" fontId="3" fillId="55" borderId="47" xfId="0" applyFont="1" applyFill="1" applyBorder="1" applyAlignment="1">
      <alignment vertical="center" wrapText="1"/>
    </xf>
    <xf numFmtId="0" fontId="3" fillId="55" borderId="48" xfId="0" applyFont="1" applyFill="1" applyBorder="1" applyAlignment="1">
      <alignment vertical="center" wrapText="1"/>
    </xf>
  </cellXfs>
  <cellStyles count="8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Chybně" xfId="69"/>
    <cellStyle name="Input" xfId="70"/>
    <cellStyle name="Kontrolní buň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ázev" xfId="79"/>
    <cellStyle name="Neutral" xfId="80"/>
    <cellStyle name="Neutrální" xfId="81"/>
    <cellStyle name="Normální 2" xfId="82"/>
    <cellStyle name="Note" xfId="83"/>
    <cellStyle name="Output" xfId="84"/>
    <cellStyle name="Poznámka" xfId="85"/>
    <cellStyle name="Percent" xfId="86"/>
    <cellStyle name="Propojená buňka" xfId="87"/>
    <cellStyle name="Správně" xfId="88"/>
    <cellStyle name="Text upozornění" xfId="89"/>
    <cellStyle name="Title" xfId="90"/>
    <cellStyle name="Total" xfId="91"/>
    <cellStyle name="Vstup" xfId="92"/>
    <cellStyle name="Výpočet" xfId="93"/>
    <cellStyle name="Výstup" xfId="94"/>
    <cellStyle name="Vysvětlující text" xfId="95"/>
    <cellStyle name="Warning Text" xfId="96"/>
    <cellStyle name="Zvýraznění 1" xfId="97"/>
    <cellStyle name="Zvýraznění 2" xfId="98"/>
    <cellStyle name="Zvýraznění 3" xfId="99"/>
    <cellStyle name="Zvýraznění 4" xfId="100"/>
    <cellStyle name="Zvýraznění 5" xfId="101"/>
    <cellStyle name="Zvýraznění 6" xfId="102"/>
  </cellStyles>
  <dxfs count="18">
    <dxf>
      <numFmt numFmtId="4" formatCode="#,##0.00"/>
      <border/>
    </dxf>
    <dxf>
      <fill>
        <patternFill patternType="solid">
          <bgColor rgb="FFC0C0C0"/>
        </patternFill>
      </fill>
      <border/>
    </dxf>
    <dxf>
      <font>
        <b/>
      </font>
      <border/>
    </dxf>
    <dxf>
      <alignment horizontal="center" readingOrder="0"/>
      <border/>
    </dxf>
    <dxf>
      <alignment horizontal="left" readingOrder="0"/>
      <border/>
    </dxf>
    <dxf>
      <border>
        <left style="medium"/>
        <right style="medium"/>
        <top style="medium"/>
        <bottom style="medium"/>
      </border>
    </dxf>
    <dxf>
      <border>
        <top style="medium"/>
        <bottom style="medium"/>
      </border>
    </dxf>
    <dxf>
      <border>
        <top style="medium"/>
      </border>
    </dxf>
    <dxf>
      <border>
        <bottom style="medium"/>
      </border>
    </dxf>
    <dxf>
      <fill>
        <patternFill>
          <bgColor rgb="FF969696"/>
        </patternFill>
      </fill>
      <border/>
    </dxf>
    <dxf>
      <font>
        <color rgb="FFFF0000"/>
      </font>
      <border/>
    </dxf>
    <dxf>
      <font>
        <color auto="1"/>
      </font>
      <border/>
    </dxf>
    <dxf>
      <fill>
        <patternFill patternType="solid">
          <bgColor rgb="FF969696"/>
        </patternFill>
      </fill>
      <border/>
    </dxf>
    <dxf>
      <alignment vertical="center" readingOrder="0"/>
      <border/>
    </dxf>
    <dxf>
      <font>
        <color rgb="FF969696"/>
      </font>
      <border/>
    </dxf>
    <dxf>
      <alignment wrapText="1" readingOrder="0"/>
      <border/>
    </dxf>
    <dxf>
      <border>
        <left style="medium"/>
        <right style="medium"/>
        <top style="medium"/>
      </border>
    </dxf>
    <dxf>
      <alignment vertical="center" wrapText="1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2">
    <cacheField name=" Poř. č.">
      <sharedItems containsSemiMixedTypes="0" containsString="0" containsMixedTypes="0" containsNumber="1" containsInteger="1" count="3">
        <n v="2"/>
        <n v="1"/>
        <n v="3"/>
      </sharedItems>
    </cacheField>
    <cacheField name="K?d n?kladu dle Benefit7">
      <sharedItems containsMixedTypes="0" count="3">
        <s v="02.05"/>
        <s v="02.06"/>
        <s v="03"/>
      </sharedItems>
    </cacheField>
    <cacheField name="N?zev n?kladu dle Benefit 7">
      <sharedItems containsMixedTypes="0"/>
    </cacheField>
    <cacheField name="Dodavatel">
      <sharedItems containsMixedTypes="0" count="12">
        <s v="SKANSKA"/>
        <s v="PURO-KLIMA"/>
        <s v="ATD Jihlava"/>
        <s v="Libor Smeták - BOZP"/>
        <s v="Ateliěr PENTA"/>
        <s v="RPA"/>
        <s v="RTS"/>
        <s v="Česká pošta"/>
        <s v="Jiří pýcha, reklamní práce"/>
        <s v="Došek Miroslav"/>
        <s v="SKANSKA CZ region Brno"/>
        <s v="SKANSKA "/>
      </sharedItems>
    </cacheField>
    <cacheField name="ICO">
      <sharedItems containsString="0" containsBlank="1" containsMixedTypes="0" containsNumber="1" containsInteger="1" count="15">
        <n v="46980806"/>
        <n v="149331"/>
        <n v="149332"/>
        <n v="149333"/>
        <n v="149334"/>
        <n v="149335"/>
        <n v="149336"/>
        <n v="149337"/>
        <n v="47917512"/>
        <n v="73546500"/>
        <n v="47916621"/>
        <n v="26298163"/>
        <n v="25533843"/>
        <n v="26271303"/>
        <m/>
      </sharedItems>
    </cacheField>
    <cacheField name="Doklad">
      <sharedItems containsString="0" containsBlank="1" containsMixedTypes="0" containsNumber="1" containsInteger="1" count="79">
        <n v="201002117"/>
        <n v="201001221"/>
        <n v="201000665"/>
        <n v="201000666"/>
        <n v="200906811"/>
        <n v="200906812"/>
        <n v="200905699"/>
        <n v="200906416"/>
        <n v="200904501"/>
        <n v="200903762"/>
        <n v="200904900"/>
        <n v="200903076"/>
        <n v="200902910"/>
        <n v="200906417"/>
        <n v="200903050"/>
        <n v="200903539"/>
        <n v="201001564"/>
        <n v="201001344"/>
        <n v="201001761"/>
        <n v="201002440"/>
        <n v="200903063"/>
        <n v="200904500"/>
        <n v="200904899"/>
        <n v="200906564"/>
        <n v="200906676"/>
        <n v="201000065"/>
        <n v="201001214"/>
        <n v="201001723"/>
        <n v="201002118"/>
        <n v="201002119"/>
        <n v="200806009"/>
        <n v="200804124"/>
        <n v="200804895"/>
        <n v="200803656"/>
        <n v="200805638"/>
        <n v="200900765"/>
        <n v="200901072"/>
        <n v="200901682"/>
        <n v="200902255"/>
        <n v="200901566"/>
        <n v="200901874"/>
        <n v="200902653"/>
        <n v="200705712"/>
        <n v="200705713"/>
        <n v="200801548"/>
        <n v="200801960"/>
        <n v="200802900"/>
        <n v="200803503"/>
        <n v="200803548"/>
        <n v="200804701"/>
        <n v="200805478"/>
        <n v="200900183"/>
        <n v="200901172"/>
        <n v="200901703"/>
        <n v="200901789"/>
        <n v="200902799"/>
        <n v="201006248"/>
        <n v="201006247"/>
        <n v="201002304"/>
        <n v="201002782"/>
        <n v="201003302"/>
        <n v="201003840"/>
        <n v="201004512"/>
        <n v="201004802"/>
        <n v="201004803"/>
        <n v="201006591"/>
        <n v="201003336"/>
        <n v="201004930"/>
        <n v="201006102"/>
        <n v="201002878"/>
        <n v="201004537"/>
        <n v="201006394"/>
        <n v="20106250"/>
        <n v="201006249"/>
        <n v="201006449"/>
        <n v="201005078"/>
        <n v="201005545"/>
        <n v="201005883"/>
        <m/>
      </sharedItems>
    </cacheField>
    <cacheField name="zdanitelne_plneni">
      <sharedItems containsDate="1" containsMixedTypes="1"/>
    </cacheField>
    <cacheField name="uhrazeno">
      <sharedItems containsDate="1" containsMixedTypes="1"/>
    </cacheField>
    <cacheField name="I_N">
      <sharedItems containsMixedTypes="0" count="2">
        <s v="Investiční"/>
        <s v="Neinvestiční"/>
      </sharedItems>
    </cacheField>
    <cacheField name="bez_DPH">
      <sharedItems containsMixedTypes="1" containsNumber="1"/>
    </cacheField>
    <cacheField name="DPH">
      <sharedItems containsMixedTypes="1" containsNumber="1"/>
    </cacheField>
    <cacheField name="celkem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3">
    <cacheField name="zadost o platbu">
      <sharedItems containsSemiMixedTypes="0" containsString="0" containsMixedTypes="0" containsNumber="1" containsInteger="1" count="3">
        <n v="1"/>
        <n v="2"/>
        <n v="3"/>
      </sharedItems>
    </cacheField>
    <cacheField name=" Poř. č.">
      <sharedItems containsSemiMixedTypes="0" containsString="0" containsMixedTypes="0" containsNumber="1" containsInteger="1" count="10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82"/>
        <n v="95"/>
        <n v="108"/>
        <n v="81"/>
        <n v="94"/>
        <n v="107"/>
        <n v="80"/>
        <n v="93"/>
        <n v="106"/>
        <n v="79"/>
        <n v="92"/>
        <n v="105"/>
        <n v="78"/>
        <n v="91"/>
        <n v="104"/>
        <n v="90"/>
        <n v="103"/>
        <n v="89"/>
        <n v="102"/>
        <n v="88"/>
        <n v="101"/>
        <n v="87"/>
        <n v="100"/>
        <n v="86"/>
        <n v="99"/>
        <n v="85"/>
        <n v="98"/>
        <n v="84"/>
        <n v="97"/>
        <n v="83"/>
        <n v="96"/>
      </sharedItems>
    </cacheField>
    <cacheField name="K?d n?kladu dle Benefit7">
      <sharedItems containsMixedTypes="0" count="3">
        <s v="02.05"/>
        <s v="03"/>
        <s v="02.06"/>
      </sharedItems>
    </cacheField>
    <cacheField name="N?zev n?kladu dle Benefit ">
      <sharedItems containsMixedTypes="0"/>
    </cacheField>
    <cacheField name="Dodavatel">
      <sharedItems containsMixedTypes="0" count="8">
        <s v="UNISTAV a. s."/>
        <s v="Regionální poradenská agentura, s. r. o"/>
        <s v="RTS.a.s."/>
        <s v="PP RENTAX, s. r. o."/>
        <s v="Manifold Group, s. r. o."/>
        <s v="PURO-KLIMA, a.s."/>
        <s v="B-Braun"/>
        <s v="Česká pošta, s.p."/>
      </sharedItems>
    </cacheField>
    <cacheField name="IČO">
      <sharedItems containsMixedTypes="1" containsNumber="1" containsInteger="1"/>
    </cacheField>
    <cacheField name="Číslo účetního dokladu">
      <sharedItems containsMixedTypes="1" containsNumber="1" containsInteger="1" count="160">
        <n v="200803892"/>
        <n v="200804549"/>
        <n v="200804922"/>
        <n v="200805679"/>
        <n v="200900293"/>
        <n v="200900739"/>
        <n v="200901253"/>
        <n v="200901814"/>
        <n v="200902537"/>
        <n v="200903018"/>
        <n v="200904107"/>
        <n v="200705709"/>
        <n v="200801546"/>
        <n v="200801961"/>
        <n v="200803550"/>
        <n v="200803172"/>
        <n v="200803633"/>
        <n v="200804121"/>
        <n v="200804952"/>
        <n v="200804774"/>
        <n v="200805381"/>
        <n v="200900033"/>
        <n v="200900764"/>
        <n v="200900560"/>
        <n v="200901004"/>
        <n v="200901591"/>
        <n v="200901527"/>
        <n v="200902125"/>
        <n v="200902254"/>
        <n v="200902599"/>
        <n v="200903198"/>
        <n v="200903991"/>
        <n v="200903734"/>
        <n v="200904426"/>
        <n v="200904262"/>
        <n v="200903886"/>
        <n v="200904593"/>
        <n v="200905026"/>
        <n v="200905743"/>
        <n v="200906351"/>
        <n v="201000123"/>
        <n v="201000703"/>
        <n v="201000704"/>
        <n v="201001298"/>
        <n v="201001809"/>
        <n v="201001810"/>
        <n v="201002608"/>
        <n v="201002609"/>
        <n v="201003025"/>
        <n v="201003603"/>
        <n v="201003604"/>
        <n v="200904667"/>
        <n v="200904951"/>
        <n v="200905522"/>
        <n v="200905938"/>
        <n v="200906238"/>
        <n v="201000066"/>
        <n v="201000573"/>
        <n v="201000574"/>
        <n v="201000755"/>
        <n v="201000756"/>
        <n v="201001049"/>
        <n v="201001050"/>
        <n v="201001588"/>
        <n v="201001589"/>
        <n v="201002092"/>
        <n v="201002093"/>
        <n v="201002388"/>
        <n v="201002389"/>
        <n v="201002719"/>
        <n v="201002720"/>
        <n v="201003292"/>
        <n v="201003293"/>
        <n v="201003776"/>
        <n v="201003777"/>
        <n v="201003931"/>
        <n v="201003932"/>
        <n v="201005999"/>
        <n v="201003933"/>
        <n v="201003934"/>
        <n v="201004721"/>
        <n v="201004722"/>
        <n v="201005232"/>
        <n v="201005702"/>
        <n v="201005703"/>
        <n v="201005706"/>
        <n v="201006859"/>
        <n v="201006860"/>
        <n v="201006861"/>
        <n v="201100467"/>
        <n v="201101044"/>
        <n v="201101744"/>
        <n v="201102035"/>
        <n v="201102846"/>
        <n v="201103358"/>
        <n v="201103359"/>
        <n v="201103947"/>
        <n v="201103946"/>
        <n v="201104410"/>
        <n v="201104411"/>
        <n v="201104413"/>
        <s v="201105023"/>
        <n v="201006664"/>
        <n v="201004196"/>
        <n v="200904476"/>
        <s v="201104136"/>
        <s v="201104440"/>
        <s v="201105154"/>
        <n v="201004310"/>
        <n v="201004311"/>
        <n v="201004868"/>
        <n v="201004869"/>
        <n v="201005102"/>
        <n v="201005425"/>
        <n v="201005426"/>
        <n v="201005671"/>
        <n v="201005672"/>
        <n v="201005704"/>
        <n v="201005705"/>
        <n v="201006028"/>
        <n v="201006029"/>
        <n v="201006760"/>
        <n v="201006761"/>
        <n v="201100597"/>
        <n v="201100598"/>
        <n v="201100812"/>
        <n v="201100813"/>
        <n v="201101025"/>
        <n v="201101026"/>
        <n v="201101486"/>
        <s v="201101487"/>
        <n v="201102002"/>
        <n v="201102003"/>
        <n v="201102245"/>
        <n v="201102246"/>
        <n v="201102594"/>
        <n v="201102595"/>
        <n v="201103114"/>
        <n v="201103115"/>
        <n v="201103360"/>
        <n v="201103361"/>
        <n v="201103362"/>
        <n v="201103672"/>
        <n v="201103673"/>
        <s v="201104433"/>
        <n v="201104412"/>
        <s v="201104586"/>
        <s v="201104024"/>
        <s v="201105024"/>
        <s v="201105099"/>
        <s v="201104137"/>
        <s v="201004680"/>
        <s v="201105285"/>
        <s v="201104753"/>
        <s v="201104754"/>
        <n v="201104025"/>
        <n v="201000001"/>
        <n v="201000002"/>
        <n v="201104024"/>
        <n v="201000003"/>
      </sharedItems>
    </cacheField>
    <cacheField name="Datum zdanitel. plnění">
      <sharedItems containsDate="1" containsBlank="1" containsMixedTypes="1" count="65">
        <d v="2008-08-31T00:00:00.000"/>
        <d v="2008-09-30T00:00:00.000"/>
        <d v="2008-10-31T00:00:00.000"/>
        <d v="2008-11-30T00:00:00.000"/>
        <d v="2008-12-31T00:00:00.000"/>
        <d v="2009-01-31T00:00:00.000"/>
        <d v="2009-02-28T00:00:00.000"/>
        <d v="2009-03-31T00:00:00.000"/>
        <d v="2009-04-30T00:00:00.000"/>
        <d v="2009-05-31T00:00:00.000"/>
        <d v="2009-07-31T00:00:00.000"/>
        <d v="2007-12-13T00:00:00.000"/>
        <d v="2008-04-16T00:00:00.000"/>
        <d v="2009-05-16T00:00:00.000"/>
        <d v="2008-08-13T00:00:00.000"/>
        <d v="2008-07-31T00:00:00.000"/>
        <d v="2009-04-02T00:00:00.000"/>
        <d v="2009-06-30T00:00:00.000"/>
        <d v="2009-09-04T00:00:00.000"/>
        <d v="2009-08-31T00:00:00.000"/>
        <d v="2009-09-30T00:00:00.000"/>
        <d v="2009-10-31T00:00:00.000"/>
        <d v="2009-11-30T00:00:00.000"/>
        <d v="2009-12-18T00:00:00.000"/>
        <d v="2010-01-31T00:00:00.000"/>
        <d v="2010-02-28T00:00:00.000"/>
        <d v="2010-03-31T00:00:00.000"/>
        <d v="2010-04-30T00:00:00.000"/>
        <d v="2010-05-31T00:00:00.000"/>
        <d v="2010-06-30T00:00:00.000"/>
        <d v="2009-12-31T00:00:00.000"/>
        <d v="2010-07-31T00:00:00.000"/>
        <d v="2010-11-26T00:00:00.000"/>
        <d v="2010-08-31T00:00:00.000"/>
        <d v="2010-09-30T00:00:00.000"/>
        <d v="2010-10-31T00:00:00.000"/>
        <d v="2010-12-31T00:00:00.000"/>
        <d v="2011-01-31T00:00:00.000"/>
        <d v="2011-02-28T00:00:00.000"/>
        <d v="2011-03-31T00:00:00.000"/>
        <d v="2011-04-30T00:00:00.000"/>
        <d v="2011-05-31T00:00:00.000"/>
        <d v="2011-06-30T00:00:00.000"/>
        <d v="2011-07-31T00:00:00.000"/>
        <d v="2011-08-31T00:00:00.000"/>
        <m/>
        <d v="2010-12-20T00:00:00.000"/>
        <d v="2010-08-23T00:00:00.000"/>
        <d v="2011-08-15T00:00:00.000"/>
        <d v="2011-09-07T00:00:00.000"/>
        <d v="2011-10-07T00:00:00.000"/>
        <d v="2010-10-12T00:00:00.000"/>
        <d v="2010-11-30T00:00:00.000"/>
        <s v="30..6.2011"/>
        <d v="2010-09-21T00:00:00.000"/>
        <n v="40786"/>
        <n v="40816"/>
        <n v="40060"/>
        <n v="40770"/>
        <n v="40781"/>
        <n v="40823"/>
        <n v="40413"/>
        <n v="40442"/>
        <n v="40837"/>
        <n v="40209"/>
      </sharedItems>
    </cacheField>
    <cacheField name="Datum proveden? ?hrady">
      <sharedItems containsDate="1" containsMixedTypes="1"/>
    </cacheField>
    <cacheField name="Výdaj: Investiční (I) / neinvestiční (N)">
      <sharedItems containsMixedTypes="0"/>
    </cacheField>
    <cacheField name="Výdaj v Kč bez DPH">
      <sharedItems containsSemiMixedTypes="0" containsString="0" containsMixedTypes="0" containsNumber="1"/>
    </cacheField>
    <cacheField name="Výše způsobilé DPH v Kč (nezpůsobilá DPH je uvedena zvlášť v nezp. výdajích)">
      <sharedItems containsSemiMixedTypes="0" containsString="0" containsMixedTypes="0" containsNumber="1"/>
    </cacheField>
    <cacheField name="Částka celkem v Kč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Kontingenční tabulka 3" cacheId="1" applyNumberFormats="0" applyBorderFormats="0" applyFontFormats="0" applyPatternFormats="0" applyAlignmentFormats="0" applyWidthHeightFormats="0" dataCaption="Data" grandTotalCaption="Celkov? v?daje" showMissing="1" preserveFormatting="1" useAutoFormatting="1" itemPrintTitles="1" compactData="0" updatedVersion="2" indent="0" showMemberPropertyTips="1">
  <location ref="A4:E16" firstHeaderRow="1" firstDataRow="2" firstDataCol="1"/>
  <pivotFields count="12">
    <pivotField compact="0" outline="0" subtotalTop="0" showAll="0" name="Číslo žádosti o platbu"/>
    <pivotField axis="axisCol" compact="0" outline="0" subtotalTop="0" showAll="0">
      <items count="4">
        <item n="stavba" x="0"/>
        <item n="přístroje" x="1"/>
        <item n="stavba+ přístroje nezpůsobilé výdaje" x="2"/>
        <item t="default"/>
      </items>
    </pivotField>
    <pivotField compact="0" outline="0" subtotalTop="0" showAll="0"/>
    <pivotField axis="axisRow" compact="0" outline="0" subtotalTop="0" showAll="0">
      <items count="13">
        <item x="2"/>
        <item x="4"/>
        <item x="3"/>
        <item x="1"/>
        <item x="5"/>
        <item x="6"/>
        <item m="1" x="10"/>
        <item x="0"/>
        <item m="1" x="11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 name="Investice/neinvestice"/>
    <pivotField compact="0" outline="0" subtotalTop="0" showAll="0" numFmtId="4"/>
    <pivotField compact="0" outline="0" subtotalTop="0" showAll="0"/>
    <pivotField dataField="1" compact="0" outline="0" subtotalTop="0" showAll="0" numFmtId="4"/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5"/>
    </i>
    <i>
      <x v="7"/>
    </i>
    <i>
      <x v="9"/>
    </i>
    <i>
      <x v="10"/>
    </i>
    <i>
      <x v="1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Součet z celkem" fld="11" baseField="0" baseItem="0" numFmtId="4"/>
  </dataFields>
  <formats count="92">
    <format dxfId="0">
      <pivotArea outline="0" fieldPosition="0"/>
    </format>
    <format dxfId="1">
      <pivotArea outline="0" fieldPosition="0" dataOnly="0" labelOnly="1" type="origin"/>
    </format>
    <format dxfId="1">
      <pivotArea outline="0" fieldPosition="0" axis="axisCol" dataOnly="0" field="1" labelOnly="1" type="button"/>
    </format>
    <format dxfId="1">
      <pivotArea outline="0" fieldPosition="255" dataOnly="0" field="8" labelOnly="1" type="button"/>
    </format>
    <format dxfId="1">
      <pivotArea outline="0" fieldPosition="0" axis="axisRow" dataOnly="0" field="3" labelOnly="1" type="button"/>
    </format>
    <format dxfId="1">
      <pivotArea outline="0" fieldPosition="255" dataOnly="0" field="0" labelOnly="1" type="button"/>
    </format>
    <format dxfId="1">
      <pivotArea outline="0" fieldPosition="0" dataOnly="0" labelOnly="1" type="topRight"/>
    </format>
    <format dxfId="1">
      <pivotArea outline="0" fieldPosition="0" dataOnly="0" grandCol="1" labelOnly="1"/>
    </format>
    <format dxfId="2">
      <pivotArea outline="0" fieldPosition="0" dataOnly="0" labelOnly="1" type="origin"/>
    </format>
    <format dxfId="2">
      <pivotArea outline="0" fieldPosition="0" axis="axisCol" dataOnly="0" field="1" labelOnly="1" type="button"/>
    </format>
    <format dxfId="2">
      <pivotArea outline="0" fieldPosition="255" dataOnly="0" field="8" labelOnly="1" type="button"/>
    </format>
    <format dxfId="2">
      <pivotArea outline="0" fieldPosition="0" axis="axisRow" dataOnly="0" field="3" labelOnly="1" type="button"/>
    </format>
    <format dxfId="2">
      <pivotArea outline="0" fieldPosition="255" dataOnly="0" field="0" labelOnly="1" type="button"/>
    </format>
    <format dxfId="2">
      <pivotArea outline="0" fieldPosition="0" dataOnly="0" labelOnly="1" type="topRight"/>
    </format>
    <format dxfId="2">
      <pivotArea outline="0" fieldPosition="0" dataOnly="0" grandCol="1" labelOnly="1"/>
    </format>
    <format dxfId="3">
      <pivotArea outline="0" fieldPosition="255" dataOnly="0" field="8" labelOnly="1" type="button"/>
    </format>
    <format dxfId="3">
      <pivotArea outline="0" fieldPosition="0" axis="axisRow" dataOnly="0" field="3" labelOnly="1" type="button"/>
    </format>
    <format dxfId="3">
      <pivotArea outline="0" fieldPosition="0" dataOnly="0" labelOnly="1" type="topRight"/>
    </format>
    <format dxfId="3">
      <pivotArea outline="0" fieldPosition="0" dataOnly="0" grandCol="1" labelOnly="1"/>
    </format>
    <format dxfId="4">
      <pivotArea outline="0" fieldPosition="0" dataOnly="0" labelOnly="1" type="origin"/>
    </format>
    <format dxfId="4">
      <pivotArea outline="0" fieldPosition="0" axis="axisCol" dataOnly="0" field="1" labelOnly="1" type="button"/>
    </format>
    <format dxfId="4">
      <pivotArea outline="0" fieldPosition="0" dataOnly="0" labelOnly="1">
        <references count="1">
          <reference field="1" count="1">
            <x v="0"/>
          </reference>
        </references>
      </pivotArea>
    </format>
    <format dxfId="4">
      <pivotArea outline="0" fieldPosition="255" dataOnly="0" field="0" labelOnly="1" type="button"/>
    </format>
    <format dxfId="5">
      <pivotArea outline="0" fieldPosition="0" dataOnly="0" type="all"/>
    </format>
    <format dxfId="1">
      <pivotArea outline="0" fieldPosition="0">
        <references count="1">
          <reference field="1" defaultSubtotal="1" count="1">
            <x v="0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0"/>
          </reference>
        </references>
      </pivotArea>
    </format>
    <format dxfId="6">
      <pivotArea outline="0" fieldPosition="0">
        <references count="1">
          <reference field="1" defaultSubtotal="1" count="1">
            <x v="1"/>
          </reference>
        </references>
      </pivotArea>
    </format>
    <format dxfId="6">
      <pivotArea outline="0" fieldPosition="0" dataOnly="0" labelOnly="1">
        <references count="1">
          <reference field="1" defaultSubtotal="1" count="1">
            <x v="1"/>
          </reference>
        </references>
      </pivotArea>
    </format>
    <format dxfId="2">
      <pivotArea outline="0" fieldPosition="0">
        <references count="1">
          <reference field="1" defaultSubtotal="1" count="1">
            <x v="2"/>
          </reference>
        </references>
      </pivotArea>
    </format>
    <format dxfId="2">
      <pivotArea outline="0" fieldPosition="0" grandRow="1"/>
    </format>
    <format dxfId="2">
      <pivotArea outline="0" fieldPosition="0" dataOnly="0" labelOnly="1">
        <references count="1">
          <reference field="1" defaultSubtotal="1" count="1">
            <x v="2"/>
          </reference>
        </references>
      </pivotArea>
    </format>
    <format dxfId="2">
      <pivotArea outline="0" fieldPosition="0" dataOnly="0" grandRow="1" labelOnly="1"/>
    </format>
    <format dxfId="7">
      <pivotArea outline="0" fieldPosition="0">
        <references count="1">
          <reference field="1" defaultSubtotal="1" count="1">
            <x v="2"/>
          </reference>
        </references>
      </pivotArea>
    </format>
    <format dxfId="7">
      <pivotArea outline="0" fieldPosition="0" dataOnly="0" labelOnly="1">
        <references count="1">
          <reference field="1" defaultSubtotal="1" count="1">
            <x v="2"/>
          </reference>
        </references>
      </pivotArea>
    </format>
    <format dxfId="7">
      <pivotArea outline="0" fieldPosition="0" grandRow="1"/>
    </format>
    <format dxfId="7">
      <pivotArea outline="0" fieldPosition="0" dataOnly="0" grandRow="1" labelOnly="1"/>
    </format>
    <format dxfId="1">
      <pivotArea outline="0" fieldPosition="0">
        <references count="1">
          <reference field="1" defaultSubtotal="1" count="1">
            <x v="1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1"/>
          </reference>
        </references>
      </pivotArea>
    </format>
    <format dxfId="2">
      <pivotArea outline="0" fieldPosition="0">
        <references count="1">
          <reference field="1" defaultSubtotal="1" count="1">
            <x v="1"/>
          </reference>
        </references>
      </pivotArea>
    </format>
    <format dxfId="2">
      <pivotArea outline="0" fieldPosition="0" dataOnly="0" labelOnly="1">
        <references count="1">
          <reference field="1" defaultSubtotal="1" count="1">
            <x v="1"/>
          </reference>
        </references>
      </pivotArea>
    </format>
    <format dxfId="1">
      <pivotArea outline="0" fieldPosition="0">
        <references count="1">
          <reference field="1" defaultSubtotal="1" count="1">
            <x v="2"/>
          </reference>
        </references>
      </pivotArea>
    </format>
    <format dxfId="1">
      <pivotArea outline="0" fieldPosition="0" grandRow="1"/>
    </format>
    <format dxfId="1">
      <pivotArea outline="0" fieldPosition="0" dataOnly="0" labelOnly="1">
        <references count="1">
          <reference field="1" defaultSubtotal="1" count="1">
            <x v="2"/>
          </reference>
        </references>
      </pivotArea>
    </format>
    <format dxfId="1">
      <pivotArea outline="0" fieldPosition="0" dataOnly="0" grandRow="1" labelOnly="1"/>
    </format>
    <format dxfId="2">
      <pivotArea outline="0" fieldPosition="0">
        <references count="1">
          <reference field="1" defaultSubtotal="1" count="1">
            <x v="0"/>
          </reference>
        </references>
      </pivotArea>
    </format>
    <format dxfId="2">
      <pivotArea outline="0" fieldPosition="0" dataOnly="0" labelOnly="1">
        <references count="1">
          <reference field="1" defaultSubtotal="1" count="1">
            <x v="0"/>
          </reference>
        </references>
      </pivotArea>
    </format>
    <format dxfId="8">
      <pivotArea outline="0" fieldPosition="0" axis="axisCol" dataOnly="0" field="1" labelOnly="1" type="button"/>
    </format>
    <format dxfId="8">
      <pivotArea outline="0" fieldPosition="255" dataOnly="0" field="8" labelOnly="1" type="button"/>
    </format>
    <format dxfId="8">
      <pivotArea outline="0" fieldPosition="255" dataOnly="0" field="0" labelOnly="1" type="button"/>
    </format>
    <format dxfId="8">
      <pivotArea outline="0" fieldPosition="0" dataOnly="0" labelOnly="1" type="topRight"/>
    </format>
    <format dxfId="9">
      <pivotArea outline="0" fieldPosition="0" axis="axisCol" dataOnly="0" field="1" labelOnly="1" type="button"/>
    </format>
    <format dxfId="9">
      <pivotArea outline="0" fieldPosition="0" dataOnly="0" labelOnly="1" type="topRight"/>
    </format>
    <format dxfId="9">
      <pivotArea outline="0" fieldPosition="0" dataOnly="0" labelOnly="1">
        <references count="1">
          <reference field="1" count="0"/>
        </references>
      </pivotArea>
    </format>
    <format dxfId="3">
      <pivotArea outline="0" fieldPosition="0" axis="axisCol" dataOnly="0" field="1" labelOnly="1" type="button"/>
    </format>
    <format dxfId="3">
      <pivotArea outline="0" fieldPosition="0" dataOnly="0" labelOnly="1" type="topRight"/>
    </format>
    <format dxfId="3">
      <pivotArea outline="0" fieldPosition="0" dataOnly="0" labelOnly="1">
        <references count="1">
          <reference field="1" count="0"/>
        </references>
      </pivotArea>
    </format>
    <format dxfId="8">
      <pivotArea outline="0" fieldPosition="0" dataOnly="0" labelOnly="1" type="origin"/>
    </format>
    <format dxfId="8">
      <pivotArea outline="0" fieldPosition="0" axis="axisRow" dataOnly="0" field="3" labelOnly="1" type="button"/>
    </format>
    <format dxfId="8">
      <pivotArea outline="0" fieldPosition="0" axis="axisCol" dataOnly="0" field="1" labelOnly="1" type="button"/>
    </format>
    <format dxfId="8">
      <pivotArea outline="0" fieldPosition="0" dataOnly="0" labelOnly="1" type="topRight"/>
    </format>
    <format dxfId="8">
      <pivotArea outline="0" fieldPosition="0" dataOnly="0" labelOnly="1">
        <references count="1">
          <reference field="1" count="0"/>
        </references>
      </pivotArea>
    </format>
    <format dxfId="8">
      <pivotArea outline="0" fieldPosition="0" dataOnly="0" grandCol="1" labelOnly="1"/>
    </format>
    <format dxfId="10">
      <pivotArea outline="0" fieldPosition="0">
        <references count="1">
          <reference field="1" count="2">
            <x v="0"/>
            <x v="1"/>
          </reference>
        </references>
      </pivotArea>
    </format>
    <format dxfId="11">
      <pivotArea outline="0" fieldPosition="0"/>
    </format>
    <format dxfId="11">
      <pivotArea outline="0" fieldPosition="0" axis="axisRow" dataOnly="0" field="3" labelOnly="1" type="button"/>
    </format>
    <format dxfId="11">
      <pivotArea outline="0" fieldPosition="0" dataOnly="0" labelOnly="1">
        <references count="1">
          <reference field="3" count="0"/>
        </references>
      </pivotArea>
    </format>
    <format dxfId="11">
      <pivotArea outline="0" fieldPosition="0" dataOnly="0" grandRow="1" labelOnly="1"/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grandCol="1" labelOnly="1"/>
    </format>
    <format dxfId="12">
      <pivotArea outline="0" fieldPosition="0">
        <references count="1">
          <reference field="3" count="1">
            <x v="7"/>
          </reference>
        </references>
      </pivotArea>
    </format>
    <format dxfId="12">
      <pivotArea outline="0" fieldPosition="0" dataOnly="0" labelOnly="1">
        <references count="1">
          <reference field="3" count="1">
            <x v="7"/>
          </reference>
        </references>
      </pivotArea>
    </format>
    <format dxfId="13">
      <pivotArea outline="0" fieldPosition="0">
        <references count="1">
          <reference field="3" count="1">
            <x v="7"/>
          </reference>
        </references>
      </pivotArea>
    </format>
    <format dxfId="13">
      <pivotArea outline="0" fieldPosition="0" dataOnly="0" labelOnly="1">
        <references count="1">
          <reference field="3" count="1">
            <x v="7"/>
          </reference>
        </references>
      </pivotArea>
    </format>
    <format dxfId="10">
      <pivotArea outline="0" fieldPosition="0">
        <references count="1">
          <reference field="3" count="1">
            <x v="7"/>
          </reference>
        </references>
      </pivotArea>
    </format>
    <format dxfId="10">
      <pivotArea outline="0" fieldPosition="0" dataOnly="0" labelOnly="1">
        <references count="1">
          <reference field="3" count="1">
            <x v="7"/>
          </reference>
        </references>
      </pivotArea>
    </format>
    <format dxfId="11">
      <pivotArea outline="0" fieldPosition="0">
        <references count="2">
          <reference field="1" count="1">
            <x v="2"/>
          </reference>
          <reference field="3" count="1">
            <x v="7"/>
          </reference>
        </references>
      </pivotArea>
    </format>
    <format dxfId="11">
      <pivotArea outline="0" fieldPosition="0" axis="axisRow" field="3" grandCol="1">
        <references count="1">
          <reference field="3" count="1">
            <x v="7"/>
          </reference>
        </references>
      </pivotArea>
    </format>
    <format dxfId="4">
      <pivotArea outline="0" fieldPosition="0" axis="axisCol" dataOnly="0" field="1" labelOnly="1" type="button"/>
    </format>
    <format dxfId="11">
      <pivotArea outline="0" fieldPosition="0" axis="axisCol" dataOnly="0" field="1" labelOnly="1" type="button"/>
    </format>
    <format dxfId="14">
      <pivotArea outline="0" fieldPosition="0" dataOnly="0" labelOnly="1" type="origin"/>
    </format>
    <format dxfId="4">
      <pivotArea outline="0" fieldPosition="0" axis="axisRow" dataOnly="0" field="3" labelOnly="1" type="button"/>
    </format>
    <format dxfId="5">
      <pivotArea outline="0" fieldPosition="0">
        <references count="2">
          <reference field="1" count="2">
            <x v="0"/>
            <x v="1"/>
          </reference>
          <reference field="3" count="1">
            <x v="7"/>
          </reference>
        </references>
      </pivotArea>
    </format>
    <format dxfId="15">
      <pivotArea outline="0" fieldPosition="0" dataOnly="0" labelOnly="1">
        <references count="1">
          <reference field="1" count="1">
            <x v="2"/>
          </reference>
        </references>
      </pivotArea>
    </format>
    <format dxfId="13">
      <pivotArea outline="0" fieldPosition="0" axis="axisRow" dataOnly="0" field="3" labelOnly="1" type="button"/>
    </format>
    <format dxfId="13">
      <pivotArea outline="0" fieldPosition="0" dataOnly="0" labelOnly="1">
        <references count="1">
          <reference field="1" count="0"/>
        </references>
      </pivotArea>
    </format>
    <format dxfId="13">
      <pivotArea outline="0" fieldPosition="0" dataOnly="0" grandCol="1" labelOnly="1"/>
    </format>
    <format dxfId="5">
      <pivotArea outline="0" fieldPosition="0"/>
    </format>
    <format dxfId="5">
      <pivotArea outline="0" fieldPosition="0" axis="axisRow" dataOnly="0" field="3" labelOnly="1" type="button"/>
    </format>
    <format dxfId="5">
      <pivotArea outline="0" fieldPosition="0" dataOnly="0" labelOnly="1">
        <references count="1">
          <reference field="3" count="0"/>
        </references>
      </pivotArea>
    </format>
    <format dxfId="5">
      <pivotArea outline="0" fieldPosition="0" dataOnly="0" grandRow="1" labelOnly="1"/>
    </format>
    <format dxfId="5">
      <pivotArea outline="0" fieldPosition="0" dataOnly="0" labelOnly="1">
        <references count="1">
          <reference field="1" count="0"/>
        </references>
      </pivotArea>
    </format>
    <format dxfId="5">
      <pivotArea outline="0" fieldPosition="0" dataOnly="0" grandCol="1" labelOnly="1"/>
    </format>
  </formats>
  <pivotTableStyleInfo name="PivotStyleMedium9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ontingenční tabulka 1" cacheId="2" applyNumberFormats="0" applyBorderFormats="0" applyFontFormats="0" applyPatternFormats="0" applyAlignmentFormats="0" applyWidthHeightFormats="0" dataCaption="Hodnoty" showMissing="1" preserveFormatting="1" useAutoFormatting="1" itemPrintTitles="1" compactData="0" updatedVersion="2" indent="0" showMemberPropertyTips="1">
  <location ref="A3:E13" firstHeaderRow="1" firstDataRow="2" firstDataCol="1"/>
  <pivotFields count="13">
    <pivotField showAll="0" numFmtId="1" name="pořadí žádosti o platbu"/>
    <pivotField showAll="0"/>
    <pivotField axis="axisCol" showAll="0">
      <items count="4">
        <item n="stavba" x="0"/>
        <item n="přístroje" x="2"/>
        <item n="stavba+přístroje nezpůsobilé výdaje" x="1"/>
        <item t="default"/>
      </items>
    </pivotField>
    <pivotField showAll="0"/>
    <pivotField axis="axisRow" showAll="0">
      <items count="9">
        <item x="6"/>
        <item x="7"/>
        <item x="4"/>
        <item x="3"/>
        <item x="5"/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 numFmtId="4"/>
    <pivotField showAll="0" numFmtId="4"/>
    <pivotField dataField="1" showAll="0" numFmtId="4"/>
  </pivotFields>
  <rowFields count="1">
    <field x="4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celkem" fld="12" baseField="4" baseItem="6" numFmtId="164"/>
  </dataFields>
  <formats count="23">
    <format dxfId="13">
      <pivotArea outline="0" fieldPosition="0">
        <references count="1">
          <reference field="4" count="1">
            <x v="7"/>
          </reference>
        </references>
      </pivotArea>
    </format>
    <format dxfId="13">
      <pivotArea outline="0" fieldPosition="0" dataOnly="0" labelOnly="1">
        <references count="1">
          <reference field="4" count="1">
            <x v="7"/>
          </reference>
        </references>
      </pivotArea>
    </format>
    <format dxfId="11">
      <pivotArea outline="0" fieldPosition="0">
        <references count="1">
          <reference field="4" count="1">
            <x v="7"/>
          </reference>
        </references>
      </pivotArea>
    </format>
    <format dxfId="11">
      <pivotArea outline="0" fieldPosition="0" dataOnly="0" labelOnly="1">
        <references count="1">
          <reference field="4" count="1">
            <x v="7"/>
          </reference>
        </references>
      </pivotArea>
    </format>
    <format dxfId="1">
      <pivotArea outline="0" fieldPosition="0">
        <references count="1">
          <reference field="4" count="1">
            <x v="7"/>
          </reference>
        </references>
      </pivotArea>
    </format>
    <format dxfId="1">
      <pivotArea outline="0" fieldPosition="0" dataOnly="0" labelOnly="1">
        <references count="1">
          <reference field="4" count="1">
            <x v="7"/>
          </reference>
        </references>
      </pivotArea>
    </format>
    <format dxfId="10">
      <pivotArea outline="0" fieldPosition="0">
        <references count="2">
          <reference field="2" count="2">
            <x v="0"/>
            <x v="1"/>
          </reference>
          <reference field="4" count="1">
            <x v="7"/>
          </reference>
        </references>
      </pivotArea>
    </format>
    <format dxfId="5">
      <pivotArea outline="0" fieldPosition="0" grandRow="1"/>
    </format>
    <format dxfId="5">
      <pivotArea outline="0" fieldPosition="0" dataOnly="0" grandRow="1" labelOnly="1"/>
    </format>
    <format dxfId="16">
      <pivotArea outline="0" fieldPosition="0" dataOnly="0" type="all"/>
    </format>
    <format dxfId="17">
      <pivotArea outline="0" fieldPosition="0" dataOnly="0" labelOnly="1">
        <references count="1">
          <reference field="2" count="1">
            <x v="2"/>
          </reference>
        </references>
      </pivotArea>
    </format>
    <format dxfId="17">
      <pivotArea outline="0" fieldPosition="0" dataOnly="0" grandCol="1" labelOnly="1"/>
    </format>
    <format dxfId="15">
      <pivotArea outline="0" fieldPosition="0" dataOnly="0" labelOnly="1">
        <references count="1">
          <reference field="2" count="0"/>
        </references>
      </pivotArea>
    </format>
    <format dxfId="15">
      <pivotArea outline="0" fieldPosition="0" dataOnly="0" grandCol="1" labelOnly="1"/>
    </format>
    <format dxfId="13">
      <pivotArea outline="0" fieldPosition="0" dataOnly="0" labelOnly="1">
        <references count="1">
          <reference field="2" count="0"/>
        </references>
      </pivotArea>
    </format>
    <format dxfId="13">
      <pivotArea outline="0" fieldPosition="0" dataOnly="0" grandCol="1" labelOnly="1"/>
    </format>
    <format dxfId="3">
      <pivotArea outline="0" fieldPosition="0" dataOnly="0" labelOnly="1">
        <references count="1">
          <reference field="2" count="0"/>
        </references>
      </pivotArea>
    </format>
    <format dxfId="3">
      <pivotArea outline="0" fieldPosition="0" dataOnly="0" grandCol="1" labelOnly="1"/>
    </format>
    <format dxfId="13">
      <pivotArea outline="0" fieldPosition="0" grandRow="1"/>
    </format>
    <format dxfId="13">
      <pivotArea outline="0" fieldPosition="0" dataOnly="0" grandRow="1" labelOnly="1"/>
    </format>
    <format dxfId="16">
      <pivotArea outline="0" fieldPosition="0">
        <references count="2">
          <reference field="2" count="1">
            <x v="0"/>
          </reference>
          <reference field="4" count="1">
            <x v="7"/>
          </reference>
        </references>
      </pivotArea>
    </format>
    <format dxfId="1">
      <pivotArea outline="0" fieldPosition="0" grandRow="1"/>
    </format>
    <format dxfId="1">
      <pivotArea outline="0" fieldPosition="0" dataOnly="0" grandRow="1" labelOnly="1"/>
    </format>
  </formats>
  <pivotTableStyleInfo name="PivotStyleMedium1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"/>
  <sheetViews>
    <sheetView tabSelected="1" zoomScalePageLayoutView="0" workbookViewId="0" topLeftCell="C1">
      <selection activeCell="C12" sqref="C12"/>
    </sheetView>
  </sheetViews>
  <sheetFormatPr defaultColWidth="9.140625" defaultRowHeight="15"/>
  <cols>
    <col min="1" max="1" width="42.57421875" style="2" bestFit="1" customWidth="1"/>
    <col min="2" max="2" width="19.421875" style="2" customWidth="1"/>
    <col min="3" max="5" width="19.140625" style="2" customWidth="1"/>
    <col min="6" max="6" width="19.28125" style="2" customWidth="1"/>
    <col min="7" max="7" width="16.8515625" style="2" customWidth="1"/>
    <col min="8" max="8" width="19.8515625" style="2" customWidth="1"/>
    <col min="9" max="9" width="13.57421875" style="2" customWidth="1"/>
    <col min="10" max="10" width="12.7109375" style="2" customWidth="1"/>
    <col min="11" max="16384" width="9.140625" style="2" customWidth="1"/>
  </cols>
  <sheetData>
    <row r="2" ht="23.25">
      <c r="A2" s="98" t="s">
        <v>82</v>
      </c>
    </row>
    <row r="3" ht="15" thickBot="1"/>
    <row r="4" spans="1:6" ht="57.75" thickBot="1">
      <c r="A4" s="72" t="s">
        <v>52</v>
      </c>
      <c r="B4" s="73" t="str">
        <f>+'NE PE'!A2</f>
        <v>Hlavní lůžková budova v Nemocnici Pelhřimov</v>
      </c>
      <c r="C4" s="73" t="str">
        <f>+'NE NNM'!A2</f>
        <v>Interní pavilon v Nemocnici Nové Město na Moravě</v>
      </c>
      <c r="D4" s="73" t="s">
        <v>51</v>
      </c>
      <c r="E4" s="103" t="s">
        <v>68</v>
      </c>
      <c r="F4" s="74" t="s">
        <v>81</v>
      </c>
    </row>
    <row r="5" spans="1:6" ht="21" customHeight="1" hidden="1">
      <c r="A5" s="70" t="s">
        <v>47</v>
      </c>
      <c r="B5" s="71">
        <f>+GETPIVOTDATA("celkem",'NE PE'!$B$9,"Kód nákladu dle Benefit7","stavba")</f>
        <v>220691564.123371</v>
      </c>
      <c r="C5" s="71">
        <f>+GETPIVOTDATA("Částka celkem v Kč",'NE NNM'!$A$3,"Kód nákladu dle Benefit7","stavba")</f>
        <v>286233423.5619999</v>
      </c>
      <c r="D5" s="71">
        <f>+'NE TR'!B13</f>
        <v>239565080.33999997</v>
      </c>
      <c r="E5" s="6">
        <f>+'NE HB'!B16</f>
        <v>73526910.26</v>
      </c>
      <c r="F5" s="93">
        <f>SUM(B5:E5)</f>
        <v>820016978.2853708</v>
      </c>
    </row>
    <row r="6" spans="1:6" ht="21" customHeight="1" hidden="1">
      <c r="A6" s="65" t="s">
        <v>48</v>
      </c>
      <c r="B6" s="61">
        <f>+GETPIVOTDATA("celkem",'NE PE'!$B$9,"Kód nákladu dle Benefit7","přístroje")</f>
        <v>132977932.97</v>
      </c>
      <c r="C6" s="61">
        <f>+GETPIVOTDATA("Částka celkem v Kč",'NE NNM'!$A$3,"Kód nákladu dle Benefit7","přístroje")</f>
        <v>30630862.34</v>
      </c>
      <c r="D6" s="61">
        <f>+'NE TR'!C13</f>
        <v>29401382.559999995</v>
      </c>
      <c r="E6" s="104">
        <f>+'NE HB'!C16</f>
        <v>85998027.5</v>
      </c>
      <c r="F6" s="93">
        <f>SUM(B6:E6)</f>
        <v>279008205.37</v>
      </c>
    </row>
    <row r="7" spans="1:6" ht="21" customHeight="1" hidden="1">
      <c r="A7" s="108" t="str">
        <f>+'NE PE'!D5</f>
        <v>stavba+ přístroje nezpůsobilé výdaje</v>
      </c>
      <c r="B7" s="109">
        <f>+GETPIVOTDATA("celkem",'NE PE'!$B$9,"Kód nákladu dle Benefit7","stavba+ přístroje nezpůsobilé výdaje")</f>
        <v>124268865.90742446</v>
      </c>
      <c r="C7" s="109">
        <f>+GETPIVOTDATA("Částka celkem v Kč",'NE NNM'!$A$3,"Kód nákladu dle Benefit7","stavba+přístroje nezpůsobilé výdaje")</f>
        <v>115558656.46270001</v>
      </c>
      <c r="D7" s="109">
        <f>+'NE TR'!D13</f>
        <v>59322193.42999999</v>
      </c>
      <c r="E7" s="110">
        <f>+'NE HB'!D16</f>
        <v>39139283.14300001</v>
      </c>
      <c r="F7" s="111">
        <f>SUM(B7:E7)</f>
        <v>338288998.9431245</v>
      </c>
    </row>
    <row r="8" spans="1:6" ht="21" customHeight="1">
      <c r="A8" s="112" t="s">
        <v>87</v>
      </c>
      <c r="B8" s="113">
        <f>+GETPIVOTDATA("celkem",'NE PE'!$A$4,"Dodavatel","SKANSKA")</f>
        <v>346588593.5007955</v>
      </c>
      <c r="C8" s="113">
        <f>+GETPIVOTDATA("Částka celkem v Kč",'NE NNM'!$A$3,"Dodavatel","UNISTAV a. s.")</f>
        <v>386867101.95009995</v>
      </c>
      <c r="D8" s="113">
        <f>+'NE TR'!B20</f>
        <v>239565080.33999997</v>
      </c>
      <c r="E8" s="114">
        <f>+'NE HB'!E7</f>
        <v>111058903.00300002</v>
      </c>
      <c r="F8" s="115">
        <f>SUM(B8:E8)</f>
        <v>1084079678.7938955</v>
      </c>
    </row>
    <row r="9" spans="1:6" ht="21" customHeight="1">
      <c r="A9" s="66" t="s">
        <v>86</v>
      </c>
      <c r="B9" s="62">
        <f>+GETPIVOTDATA("celkem",'NE PE'!$B$9)</f>
        <v>477938363.0007955</v>
      </c>
      <c r="C9" s="62">
        <f>+GETPIVOTDATA("Částka celkem v Kč",'NE NNM'!$A$3)</f>
        <v>432422942.36469996</v>
      </c>
      <c r="D9" s="62">
        <f>+'NE TR'!E8</f>
        <v>285751098.03</v>
      </c>
      <c r="E9" s="105">
        <f>+'NE HB'!E16</f>
        <v>198664220.90300003</v>
      </c>
      <c r="F9" s="94">
        <f>SUM(F5:F7)</f>
        <v>1437314182.5984952</v>
      </c>
    </row>
    <row r="10" spans="1:6" ht="21" customHeight="1">
      <c r="A10" s="65" t="s">
        <v>88</v>
      </c>
      <c r="B10" s="64">
        <f>+B8/B9</f>
        <v>0.7251742490908155</v>
      </c>
      <c r="C10" s="64">
        <f>+C8/C9</f>
        <v>0.8946498070489082</v>
      </c>
      <c r="D10" s="64">
        <f>+D8/D9</f>
        <v>0.8383697630265935</v>
      </c>
      <c r="E10" s="64">
        <f>+E8/E9</f>
        <v>0.55902820597588</v>
      </c>
      <c r="F10" s="95">
        <f>+F8/F9</f>
        <v>0.7542398815226374</v>
      </c>
    </row>
    <row r="11" spans="1:6" ht="21" customHeight="1">
      <c r="A11" s="123" t="s">
        <v>85</v>
      </c>
      <c r="B11" s="124">
        <f>+B9-B15</f>
        <v>336470564.163447</v>
      </c>
      <c r="C11" s="124">
        <f>+C9-C15</f>
        <v>305677228.0039</v>
      </c>
      <c r="D11" s="124">
        <f>+D9-D15</f>
        <v>159005383.6692</v>
      </c>
      <c r="E11" s="124">
        <f>+E9-E15</f>
        <v>134854245.79900002</v>
      </c>
      <c r="F11" s="125">
        <f>+F9-F15</f>
        <v>978544979.9355469</v>
      </c>
    </row>
    <row r="12" spans="1:6" ht="21" customHeight="1" thickBot="1">
      <c r="A12" s="68" t="s">
        <v>50</v>
      </c>
      <c r="B12" s="116">
        <f>+B11/B9</f>
        <v>0.7040040938561088</v>
      </c>
      <c r="C12" s="116">
        <f>+C11/C9</f>
        <v>0.7068941031026419</v>
      </c>
      <c r="D12" s="116">
        <f>+D11/D9</f>
        <v>0.5564471484638236</v>
      </c>
      <c r="E12" s="122">
        <f>+E11/E9</f>
        <v>0.6788048959497548</v>
      </c>
      <c r="F12" s="117">
        <f>+F11/F9</f>
        <v>0.6808149476174044</v>
      </c>
    </row>
    <row r="13" spans="1:6" ht="6.75" customHeight="1" thickBot="1">
      <c r="A13" s="128"/>
      <c r="B13" s="129"/>
      <c r="C13" s="129"/>
      <c r="D13" s="129"/>
      <c r="E13" s="129"/>
      <c r="F13" s="130"/>
    </row>
    <row r="14" spans="1:6" ht="21" customHeight="1">
      <c r="A14" s="112" t="s">
        <v>46</v>
      </c>
      <c r="B14" s="113">
        <f>+'NE PE'!B24</f>
        <v>94273874.18134841</v>
      </c>
      <c r="C14" s="113">
        <f>+'NE NNM'!B21</f>
        <v>114493369.42479998</v>
      </c>
      <c r="D14" s="113">
        <f>+'NE TR'!B21</f>
        <v>95826032.13599999</v>
      </c>
      <c r="E14" s="114">
        <f>+'NE HB'!B23</f>
        <v>29402764.104000002</v>
      </c>
      <c r="F14" s="115">
        <f>SUM(B14:E14)</f>
        <v>333996039.8461484</v>
      </c>
    </row>
    <row r="15" spans="1:6" ht="21" customHeight="1" thickBot="1">
      <c r="A15" s="118" t="s">
        <v>84</v>
      </c>
      <c r="B15" s="119">
        <f>+'NE PE'!B22</f>
        <v>141467798.83734843</v>
      </c>
      <c r="C15" s="119">
        <f>+'NE NNM'!B19</f>
        <v>126745714.36079997</v>
      </c>
      <c r="D15" s="119">
        <f>+'NE NNM'!B19</f>
        <v>126745714.36079997</v>
      </c>
      <c r="E15" s="119">
        <f>+'NE HB'!B21</f>
        <v>63809975.104</v>
      </c>
      <c r="F15" s="120">
        <f>SUM(B15:E15)</f>
        <v>458769202.66294837</v>
      </c>
    </row>
    <row r="16" spans="1:6" s="121" customFormat="1" ht="7.5" customHeight="1">
      <c r="A16" s="131"/>
      <c r="B16" s="132"/>
      <c r="C16" s="132"/>
      <c r="D16" s="132"/>
      <c r="E16" s="132"/>
      <c r="F16" s="133"/>
    </row>
    <row r="17" spans="1:6" ht="20.25" customHeight="1">
      <c r="A17" s="67" t="s">
        <v>49</v>
      </c>
      <c r="B17" s="63">
        <f>+'NE PE'!B25</f>
        <v>94273875.18134841</v>
      </c>
      <c r="C17" s="63">
        <f>+'NE NNM'!B22</f>
        <v>114493370.42479998</v>
      </c>
      <c r="D17" s="63">
        <f>+'NE TR'!B22</f>
        <v>87638071</v>
      </c>
      <c r="E17" s="106">
        <f>+'NE HB'!B24</f>
        <v>25695199</v>
      </c>
      <c r="F17" s="96">
        <f>SUM(B17:E17)</f>
        <v>322100515.60614836</v>
      </c>
    </row>
    <row r="18" spans="1:6" ht="30" customHeight="1" thickBot="1">
      <c r="A18" s="68" t="s">
        <v>53</v>
      </c>
      <c r="B18" s="69">
        <v>4713694</v>
      </c>
      <c r="C18" s="69">
        <v>5724669</v>
      </c>
      <c r="D18" s="69">
        <v>4381904</v>
      </c>
      <c r="E18" s="107">
        <v>1284760</v>
      </c>
      <c r="F18" s="97">
        <f>SUM(B18:E18)</f>
        <v>16105027</v>
      </c>
    </row>
    <row r="20" spans="2:5" ht="14.25">
      <c r="B20" s="99"/>
      <c r="C20" s="99"/>
      <c r="D20" s="99"/>
      <c r="E20" s="99"/>
    </row>
    <row r="21" spans="2:5" ht="14.25">
      <c r="B21" s="99"/>
      <c r="C21" s="99"/>
      <c r="D21" s="99"/>
      <c r="E21" s="99"/>
    </row>
    <row r="22" ht="14.25">
      <c r="E22" s="99"/>
    </row>
  </sheetData>
  <sheetProtection/>
  <mergeCells count="2">
    <mergeCell ref="A13:F13"/>
    <mergeCell ref="A16:F16"/>
  </mergeCells>
  <printOptions/>
  <pageMargins left="0.4330708661417323" right="0.3937007874015748" top="0.7874015748031497" bottom="0.7874015748031497" header="0.31496062992125984" footer="0.31496062992125984"/>
  <pageSetup fitToHeight="0" fitToWidth="1" horizontalDpi="600" verticalDpi="600" orientation="landscape" paperSize="9" scale="99" r:id="rId1"/>
  <headerFooter>
    <oddHeader>&amp;R&amp;"Arial,Tučné"RK-21-2014-65, př. 7
počet stran: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0"/>
  <sheetViews>
    <sheetView zoomScalePageLayoutView="0" workbookViewId="0" topLeftCell="A8">
      <selection activeCell="G5" sqref="G5"/>
    </sheetView>
  </sheetViews>
  <sheetFormatPr defaultColWidth="9.140625" defaultRowHeight="15"/>
  <cols>
    <col min="1" max="1" width="44.28125" style="1" customWidth="1"/>
    <col min="2" max="3" width="21.57421875" style="0" customWidth="1"/>
    <col min="4" max="4" width="26.28125" style="0" customWidth="1"/>
    <col min="5" max="5" width="29.00390625" style="0" customWidth="1"/>
    <col min="6" max="7" width="14.421875" style="0" customWidth="1"/>
    <col min="9" max="9" width="10.00390625" style="0" bestFit="1" customWidth="1"/>
  </cols>
  <sheetData>
    <row r="1" ht="2.25" customHeight="1"/>
    <row r="2" ht="18">
      <c r="A2" s="3" t="s">
        <v>14</v>
      </c>
    </row>
    <row r="3" ht="6.75" customHeight="1" thickBot="1"/>
    <row r="4" spans="1:5" ht="23.25" customHeight="1" hidden="1" thickBot="1">
      <c r="A4" s="18" t="s">
        <v>13</v>
      </c>
      <c r="B4" s="19" t="s">
        <v>12</v>
      </c>
      <c r="C4" s="20"/>
      <c r="D4" s="20"/>
      <c r="E4" s="21"/>
    </row>
    <row r="5" spans="1:5" s="2" customFormat="1" ht="28.5">
      <c r="A5" s="25" t="s">
        <v>11</v>
      </c>
      <c r="B5" s="26" t="s">
        <v>15</v>
      </c>
      <c r="C5" s="26" t="s">
        <v>16</v>
      </c>
      <c r="D5" s="27" t="s">
        <v>17</v>
      </c>
      <c r="E5" s="28" t="s">
        <v>32</v>
      </c>
    </row>
    <row r="6" spans="1:5" ht="14.25">
      <c r="A6" s="29" t="s">
        <v>10</v>
      </c>
      <c r="B6" s="22"/>
      <c r="C6" s="22"/>
      <c r="D6" s="22">
        <v>1325910</v>
      </c>
      <c r="E6" s="30">
        <v>1325910</v>
      </c>
    </row>
    <row r="7" spans="1:5" ht="14.25">
      <c r="A7" s="29" t="s">
        <v>9</v>
      </c>
      <c r="B7" s="22"/>
      <c r="C7" s="22"/>
      <c r="D7" s="22">
        <v>677362</v>
      </c>
      <c r="E7" s="30">
        <v>677362</v>
      </c>
    </row>
    <row r="8" spans="1:5" ht="14.25">
      <c r="A8" s="29" t="s">
        <v>8</v>
      </c>
      <c r="B8" s="22"/>
      <c r="C8" s="22"/>
      <c r="D8" s="22">
        <v>229392</v>
      </c>
      <c r="E8" s="30">
        <v>229392</v>
      </c>
    </row>
    <row r="9" spans="1:5" ht="14.25">
      <c r="A9" s="29" t="s">
        <v>7</v>
      </c>
      <c r="B9" s="22">
        <v>1434983</v>
      </c>
      <c r="C9" s="22">
        <v>116549828.64</v>
      </c>
      <c r="D9" s="22">
        <v>10707925.86</v>
      </c>
      <c r="E9" s="30">
        <v>128692737.5</v>
      </c>
    </row>
    <row r="10" spans="1:5" ht="14.25">
      <c r="A10" s="29" t="s">
        <v>6</v>
      </c>
      <c r="B10" s="22"/>
      <c r="C10" s="22"/>
      <c r="D10" s="22">
        <v>203490</v>
      </c>
      <c r="E10" s="30">
        <v>203490</v>
      </c>
    </row>
    <row r="11" spans="1:5" ht="14.25">
      <c r="A11" s="29" t="s">
        <v>5</v>
      </c>
      <c r="B11" s="22"/>
      <c r="C11" s="22"/>
      <c r="D11" s="22">
        <v>203490</v>
      </c>
      <c r="E11" s="30">
        <v>203490</v>
      </c>
    </row>
    <row r="12" spans="1:5" s="2" customFormat="1" ht="27" customHeight="1">
      <c r="A12" s="31" t="s">
        <v>4</v>
      </c>
      <c r="B12" s="23">
        <v>219256581.123371</v>
      </c>
      <c r="C12" s="23">
        <v>16428104.33</v>
      </c>
      <c r="D12" s="24">
        <v>110903908.04742447</v>
      </c>
      <c r="E12" s="32">
        <v>346588593.5007955</v>
      </c>
    </row>
    <row r="13" spans="1:5" ht="14.25">
      <c r="A13" s="29" t="s">
        <v>3</v>
      </c>
      <c r="B13" s="22"/>
      <c r="C13" s="22"/>
      <c r="D13" s="22">
        <v>960</v>
      </c>
      <c r="E13" s="30">
        <v>960</v>
      </c>
    </row>
    <row r="14" spans="1:5" ht="14.25">
      <c r="A14" s="29" t="s">
        <v>2</v>
      </c>
      <c r="B14" s="22"/>
      <c r="C14" s="22"/>
      <c r="D14" s="22">
        <v>5928</v>
      </c>
      <c r="E14" s="30">
        <v>5928</v>
      </c>
    </row>
    <row r="15" spans="1:5" ht="14.25">
      <c r="A15" s="29" t="s">
        <v>1</v>
      </c>
      <c r="B15" s="22"/>
      <c r="C15" s="22"/>
      <c r="D15" s="22">
        <v>10500</v>
      </c>
      <c r="E15" s="30">
        <v>10500</v>
      </c>
    </row>
    <row r="16" spans="1:5" ht="15" thickBot="1">
      <c r="A16" s="33" t="s">
        <v>32</v>
      </c>
      <c r="B16" s="34">
        <v>220691564.123371</v>
      </c>
      <c r="C16" s="34">
        <v>132977932.97</v>
      </c>
      <c r="D16" s="34">
        <v>124268865.90742446</v>
      </c>
      <c r="E16" s="35">
        <v>477938363.0007955</v>
      </c>
    </row>
    <row r="17" ht="3.75" customHeight="1">
      <c r="A17"/>
    </row>
    <row r="18" ht="15" thickBot="1">
      <c r="A18"/>
    </row>
    <row r="19" spans="1:5" ht="33" customHeight="1" thickBot="1">
      <c r="A19" s="9"/>
      <c r="B19" s="10" t="s">
        <v>18</v>
      </c>
      <c r="C19" s="10" t="s">
        <v>20</v>
      </c>
      <c r="D19" s="140" t="s">
        <v>22</v>
      </c>
      <c r="E19" s="141"/>
    </row>
    <row r="20" spans="1:5" ht="24" customHeight="1">
      <c r="A20" s="8" t="s">
        <v>28</v>
      </c>
      <c r="B20" s="6">
        <f>+GETPIVOTDATA("celkem",$A$4)</f>
        <v>477938363.0007955</v>
      </c>
      <c r="C20" s="13">
        <f>+B20/GETPIVOTDATA("celkem",$A$4)</f>
        <v>1</v>
      </c>
      <c r="D20" s="134"/>
      <c r="E20" s="135"/>
    </row>
    <row r="21" spans="1:5" ht="41.25" customHeight="1">
      <c r="A21" s="8" t="s">
        <v>29</v>
      </c>
      <c r="B21" s="6">
        <f>+GETPIVOTDATA("celkem",$A$4,"Kód nákladu dle Benefit7","stavba")+GETPIVOTDATA("celkem",$A$4,"Kód nákladu dle Benefit7","přístroje")</f>
        <v>353669497.09337103</v>
      </c>
      <c r="C21" s="13">
        <f>+B21/B20</f>
        <v>0.7399897653597277</v>
      </c>
      <c r="D21" s="134" t="s">
        <v>30</v>
      </c>
      <c r="E21" s="135"/>
    </row>
    <row r="22" spans="1:5" ht="44.25" customHeight="1">
      <c r="A22" s="5" t="s">
        <v>23</v>
      </c>
      <c r="B22" s="7">
        <f>+B21*0.4</f>
        <v>141467798.83734843</v>
      </c>
      <c r="C22" s="14">
        <f>+B22/B20</f>
        <v>0.29599590614389115</v>
      </c>
      <c r="D22" s="136" t="s">
        <v>31</v>
      </c>
      <c r="E22" s="137"/>
    </row>
    <row r="23" spans="1:5" ht="33" customHeight="1">
      <c r="A23" s="8" t="s">
        <v>24</v>
      </c>
      <c r="B23" s="6">
        <f>+GETPIVOTDATA("celkem",$A$4,"Kód nákladu dle Benefit7","02.05","Dodavatel","SKANSKA")+GETPIVOTDATA("celkem",$A$4,"Kód nákladu dle Benefit7","02.06","Dodavatel","SKANSKA")</f>
        <v>235684685.45337102</v>
      </c>
      <c r="C23" s="13">
        <f>+B23/B21</f>
        <v>0.6663981129001598</v>
      </c>
      <c r="D23" s="134" t="s">
        <v>21</v>
      </c>
      <c r="E23" s="135"/>
    </row>
    <row r="24" spans="1:5" ht="27" customHeight="1">
      <c r="A24" s="8" t="s">
        <v>25</v>
      </c>
      <c r="B24" s="6">
        <f>+B23*0.4</f>
        <v>94273874.18134841</v>
      </c>
      <c r="C24" s="13">
        <f>+B24/B22</f>
        <v>0.6663981129001598</v>
      </c>
      <c r="D24" s="134" t="s">
        <v>26</v>
      </c>
      <c r="E24" s="135"/>
    </row>
    <row r="25" spans="1:5" ht="30.75" customHeight="1">
      <c r="A25" s="4" t="s">
        <v>33</v>
      </c>
      <c r="B25" s="16">
        <f>+B23*0.4+1</f>
        <v>94273875.18134841</v>
      </c>
      <c r="C25" s="17">
        <f>+B25/B24</f>
        <v>1.0000000106073927</v>
      </c>
      <c r="D25" s="136" t="s">
        <v>27</v>
      </c>
      <c r="E25" s="137"/>
    </row>
    <row r="26" spans="1:5" s="2" customFormat="1" ht="29.25" customHeight="1" thickBot="1">
      <c r="A26" s="11" t="s">
        <v>19</v>
      </c>
      <c r="B26" s="12"/>
      <c r="C26" s="15"/>
      <c r="D26" s="138"/>
      <c r="E26" s="139"/>
    </row>
    <row r="27" ht="14.25">
      <c r="A27"/>
    </row>
    <row r="28" ht="14.25">
      <c r="A28"/>
    </row>
    <row r="29" ht="14.25">
      <c r="A29"/>
    </row>
    <row r="30" ht="14.25">
      <c r="A30"/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39" ht="14.25">
      <c r="A39"/>
    </row>
    <row r="40" ht="14.25">
      <c r="A40"/>
    </row>
  </sheetData>
  <sheetProtection/>
  <mergeCells count="8">
    <mergeCell ref="D23:E23"/>
    <mergeCell ref="D22:E22"/>
    <mergeCell ref="D25:E25"/>
    <mergeCell ref="D26:E26"/>
    <mergeCell ref="D19:E19"/>
    <mergeCell ref="D21:E21"/>
    <mergeCell ref="D24:E24"/>
    <mergeCell ref="D20:E20"/>
  </mergeCells>
  <printOptions horizontalCentered="1"/>
  <pageMargins left="0.2755905511811024" right="0.31496062992125984" top="0.5118110236220472" bottom="0.4724409448818898" header="0.35433070866141736" footer="0.2362204724409449"/>
  <pageSetup fitToHeight="0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7">
      <selection activeCell="D21" sqref="D21:E21"/>
    </sheetView>
  </sheetViews>
  <sheetFormatPr defaultColWidth="9.140625" defaultRowHeight="15"/>
  <cols>
    <col min="1" max="1" width="42.00390625" style="0" customWidth="1"/>
    <col min="2" max="2" width="22.140625" style="0" customWidth="1"/>
    <col min="3" max="3" width="23.00390625" style="0" customWidth="1"/>
    <col min="4" max="4" width="23.7109375" style="0" customWidth="1"/>
    <col min="5" max="5" width="28.28125" style="0" customWidth="1"/>
  </cols>
  <sheetData>
    <row r="2" ht="21" thickBot="1">
      <c r="A2" s="36" t="s">
        <v>34</v>
      </c>
    </row>
    <row r="3" spans="1:5" ht="5.25" customHeight="1">
      <c r="A3" s="54" t="s">
        <v>18</v>
      </c>
      <c r="B3" s="53" t="s">
        <v>35</v>
      </c>
      <c r="C3" s="37"/>
      <c r="D3" s="37"/>
      <c r="E3" s="38"/>
    </row>
    <row r="4" spans="1:5" ht="37.5" customHeight="1">
      <c r="A4" s="52" t="s">
        <v>36</v>
      </c>
      <c r="B4" s="39" t="s">
        <v>15</v>
      </c>
      <c r="C4" s="39" t="s">
        <v>16</v>
      </c>
      <c r="D4" s="39" t="s">
        <v>37</v>
      </c>
      <c r="E4" s="40" t="s">
        <v>0</v>
      </c>
    </row>
    <row r="5" spans="1:5" ht="14.25">
      <c r="A5" s="41" t="s">
        <v>38</v>
      </c>
      <c r="B5" s="42"/>
      <c r="C5" s="42">
        <v>4422299.37</v>
      </c>
      <c r="D5" s="42">
        <v>278492.9299999999</v>
      </c>
      <c r="E5" s="43">
        <v>4700792.3</v>
      </c>
    </row>
    <row r="6" spans="1:5" ht="14.25">
      <c r="A6" s="41" t="s">
        <v>39</v>
      </c>
      <c r="B6" s="42"/>
      <c r="C6" s="42"/>
      <c r="D6" s="42">
        <v>1440</v>
      </c>
      <c r="E6" s="43">
        <v>1440</v>
      </c>
    </row>
    <row r="7" spans="1:5" ht="14.25">
      <c r="A7" s="41" t="s">
        <v>40</v>
      </c>
      <c r="B7" s="42"/>
      <c r="C7" s="42"/>
      <c r="D7" s="42">
        <v>559260</v>
      </c>
      <c r="E7" s="43">
        <v>559260</v>
      </c>
    </row>
    <row r="8" spans="1:5" ht="14.25">
      <c r="A8" s="41" t="s">
        <v>41</v>
      </c>
      <c r="B8" s="42"/>
      <c r="C8" s="42"/>
      <c r="D8" s="42">
        <v>2166505.6046000007</v>
      </c>
      <c r="E8" s="43">
        <v>2166505.6046000007</v>
      </c>
    </row>
    <row r="9" spans="1:5" ht="14.25">
      <c r="A9" s="41" t="s">
        <v>42</v>
      </c>
      <c r="B9" s="42"/>
      <c r="C9" s="42">
        <v>26208562.97</v>
      </c>
      <c r="D9" s="42">
        <v>11486974.54</v>
      </c>
      <c r="E9" s="43">
        <v>37695537.51</v>
      </c>
    </row>
    <row r="10" spans="1:5" ht="14.25">
      <c r="A10" s="41" t="s">
        <v>43</v>
      </c>
      <c r="B10" s="42"/>
      <c r="C10" s="42"/>
      <c r="D10" s="42">
        <v>121380</v>
      </c>
      <c r="E10" s="43">
        <v>121380</v>
      </c>
    </row>
    <row r="11" spans="1:5" ht="15" thickBot="1">
      <c r="A11" s="41" t="s">
        <v>44</v>
      </c>
      <c r="B11" s="42"/>
      <c r="C11" s="42"/>
      <c r="D11" s="42">
        <v>310925</v>
      </c>
      <c r="E11" s="43">
        <v>310925</v>
      </c>
    </row>
    <row r="12" spans="1:5" ht="15" thickBot="1">
      <c r="A12" s="44" t="s">
        <v>45</v>
      </c>
      <c r="B12" s="45">
        <v>286233423.5619999</v>
      </c>
      <c r="C12" s="46"/>
      <c r="D12" s="47">
        <v>100633678.38810001</v>
      </c>
      <c r="E12" s="48">
        <v>386867101.95009995</v>
      </c>
    </row>
    <row r="13" spans="1:5" ht="15" thickBot="1">
      <c r="A13" s="49" t="s">
        <v>0</v>
      </c>
      <c r="B13" s="50">
        <v>286233423.5619999</v>
      </c>
      <c r="C13" s="50">
        <v>30630862.34</v>
      </c>
      <c r="D13" s="50">
        <v>115558656.46270001</v>
      </c>
      <c r="E13" s="51">
        <v>432422942.36469996</v>
      </c>
    </row>
    <row r="15" ht="15" thickBot="1"/>
    <row r="16" spans="1:5" ht="15" thickBot="1">
      <c r="A16" s="9"/>
      <c r="B16" s="10" t="s">
        <v>18</v>
      </c>
      <c r="C16" s="10" t="s">
        <v>20</v>
      </c>
      <c r="D16" s="140" t="s">
        <v>22</v>
      </c>
      <c r="E16" s="141"/>
    </row>
    <row r="17" spans="1:5" ht="32.25" customHeight="1">
      <c r="A17" s="8" t="s">
        <v>28</v>
      </c>
      <c r="B17" s="6">
        <f>+GETPIVOTDATA("Částka celkem v Kč",$A$3)</f>
        <v>432422942.36469996</v>
      </c>
      <c r="C17" s="13">
        <f>+B17/GETPIVOTDATA("celkem",$A$4)</f>
        <v>1</v>
      </c>
      <c r="D17" s="134"/>
      <c r="E17" s="135"/>
    </row>
    <row r="18" spans="1:5" ht="45" customHeight="1">
      <c r="A18" s="8" t="s">
        <v>29</v>
      </c>
      <c r="B18" s="6">
        <f>+GETPIVOTDATA("Částka celkem v Kč",$A$3,"Kód nákladu dle Benefit7","stavba")+GETPIVOTDATA("Částka celkem v Kč",$A$3,"Kód nákladu dle Benefit7","přístroje")</f>
        <v>316864285.9019999</v>
      </c>
      <c r="C18" s="13">
        <f>+B18/B17</f>
        <v>0.7327647422433952</v>
      </c>
      <c r="D18" s="134" t="s">
        <v>30</v>
      </c>
      <c r="E18" s="135"/>
    </row>
    <row r="19" spans="1:5" ht="39.75" customHeight="1">
      <c r="A19" s="5" t="s">
        <v>23</v>
      </c>
      <c r="B19" s="7">
        <f>+B18*0.4</f>
        <v>126745714.36079997</v>
      </c>
      <c r="C19" s="14">
        <f>+B19/B17</f>
        <v>0.2931058968973581</v>
      </c>
      <c r="D19" s="136" t="s">
        <v>31</v>
      </c>
      <c r="E19" s="137"/>
    </row>
    <row r="20" spans="1:5" ht="14.25">
      <c r="A20" s="8" t="s">
        <v>62</v>
      </c>
      <c r="B20" s="6">
        <f>+GETPIVOTDATA("Částka celkem v Kč",$A$3,"Kód nákladu dle Benefit7","stavba","Dodavatel","UNISTAV a. s.")</f>
        <v>286233423.5619999</v>
      </c>
      <c r="C20" s="13">
        <f>+B20/B18</f>
        <v>0.9033312881797176</v>
      </c>
      <c r="D20" s="134" t="s">
        <v>90</v>
      </c>
      <c r="E20" s="135"/>
    </row>
    <row r="21" spans="1:5" ht="14.25">
      <c r="A21" s="8" t="s">
        <v>63</v>
      </c>
      <c r="B21" s="6">
        <f>+B20*0.4</f>
        <v>114493369.42479998</v>
      </c>
      <c r="C21" s="13">
        <f>+B21/B19</f>
        <v>0.9033312881797176</v>
      </c>
      <c r="D21" s="134" t="s">
        <v>89</v>
      </c>
      <c r="E21" s="135"/>
    </row>
    <row r="22" spans="1:5" ht="27" customHeight="1">
      <c r="A22" s="4" t="s">
        <v>33</v>
      </c>
      <c r="B22" s="16">
        <f>+B20*0.4+1</f>
        <v>114493370.42479998</v>
      </c>
      <c r="C22" s="17">
        <f>+B22/B21</f>
        <v>1.0000000087341303</v>
      </c>
      <c r="D22" s="136" t="s">
        <v>27</v>
      </c>
      <c r="E22" s="137"/>
    </row>
    <row r="23" spans="1:5" ht="32.25" customHeight="1" thickBot="1">
      <c r="A23" s="11" t="s">
        <v>19</v>
      </c>
      <c r="B23" s="12"/>
      <c r="C23" s="15"/>
      <c r="D23" s="138"/>
      <c r="E23" s="139"/>
    </row>
  </sheetData>
  <sheetProtection/>
  <mergeCells count="8">
    <mergeCell ref="D22:E22"/>
    <mergeCell ref="D23:E23"/>
    <mergeCell ref="D16:E16"/>
    <mergeCell ref="D17:E17"/>
    <mergeCell ref="D18:E18"/>
    <mergeCell ref="D19:E19"/>
    <mergeCell ref="D20:E20"/>
    <mergeCell ref="D21:E21"/>
  </mergeCells>
  <printOptions/>
  <pageMargins left="0.31496062992125984" right="0.3937007874015748" top="0.4330708661417323" bottom="0.472440944881889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3"/>
  <sheetViews>
    <sheetView zoomScalePageLayoutView="0" workbookViewId="0" topLeftCell="A13">
      <selection activeCell="D20" sqref="D20:E20"/>
    </sheetView>
  </sheetViews>
  <sheetFormatPr defaultColWidth="9.140625" defaultRowHeight="15"/>
  <cols>
    <col min="1" max="1" width="35.57421875" style="2" bestFit="1" customWidth="1"/>
    <col min="2" max="5" width="28.140625" style="2" customWidth="1"/>
    <col min="6" max="16384" width="9.140625" style="2" customWidth="1"/>
  </cols>
  <sheetData>
    <row r="2" ht="21" thickBot="1">
      <c r="A2" s="92" t="str">
        <f>+vyhodnocení!D4</f>
        <v>Pavilon pro matku a dítě v Nemocnici Třebíč</v>
      </c>
    </row>
    <row r="3" spans="1:5" ht="4.5" customHeight="1">
      <c r="A3" s="75" t="s">
        <v>54</v>
      </c>
      <c r="B3" s="76" t="s">
        <v>35</v>
      </c>
      <c r="C3" s="76"/>
      <c r="D3" s="76"/>
      <c r="E3" s="77"/>
    </row>
    <row r="4" spans="1:5" ht="28.5">
      <c r="A4" s="78" t="s">
        <v>36</v>
      </c>
      <c r="B4" s="55" t="s">
        <v>15</v>
      </c>
      <c r="C4" s="55" t="s">
        <v>16</v>
      </c>
      <c r="D4" s="55" t="s">
        <v>37</v>
      </c>
      <c r="E4" s="56" t="s">
        <v>0</v>
      </c>
    </row>
    <row r="5" spans="1:5" ht="14.25">
      <c r="A5" s="79" t="s">
        <v>39</v>
      </c>
      <c r="B5" s="80"/>
      <c r="C5" s="81"/>
      <c r="D5" s="80">
        <v>960</v>
      </c>
      <c r="E5" s="82">
        <v>960</v>
      </c>
    </row>
    <row r="6" spans="1:5" ht="14.25">
      <c r="A6" s="83" t="s">
        <v>55</v>
      </c>
      <c r="B6" s="84"/>
      <c r="C6" s="85">
        <v>29401382.559999995</v>
      </c>
      <c r="D6" s="84">
        <v>10278654.44</v>
      </c>
      <c r="E6" s="86">
        <v>39680036.99999999</v>
      </c>
    </row>
    <row r="7" spans="1:5" ht="14.25">
      <c r="A7" s="79" t="s">
        <v>56</v>
      </c>
      <c r="B7" s="80"/>
      <c r="C7" s="81"/>
      <c r="D7" s="80">
        <v>2898</v>
      </c>
      <c r="E7" s="82">
        <v>2898</v>
      </c>
    </row>
    <row r="8" spans="1:5" ht="30" customHeight="1">
      <c r="A8" s="87" t="s">
        <v>57</v>
      </c>
      <c r="B8" s="88">
        <v>239565080.33999997</v>
      </c>
      <c r="C8" s="89"/>
      <c r="D8" s="88">
        <v>46186017.69</v>
      </c>
      <c r="E8" s="90">
        <v>285751098.03</v>
      </c>
    </row>
    <row r="9" spans="1:5" ht="14.25">
      <c r="A9" s="79" t="s">
        <v>58</v>
      </c>
      <c r="B9" s="80"/>
      <c r="C9" s="81"/>
      <c r="D9" s="80">
        <v>2263949.3</v>
      </c>
      <c r="E9" s="82">
        <v>2263949.3</v>
      </c>
    </row>
    <row r="10" spans="1:5" ht="14.25">
      <c r="A10" s="83" t="s">
        <v>59</v>
      </c>
      <c r="B10" s="84"/>
      <c r="C10" s="85"/>
      <c r="D10" s="84">
        <v>123760</v>
      </c>
      <c r="E10" s="86">
        <v>123760</v>
      </c>
    </row>
    <row r="11" spans="1:5" ht="14.25">
      <c r="A11" s="79" t="s">
        <v>60</v>
      </c>
      <c r="B11" s="80"/>
      <c r="C11" s="81"/>
      <c r="D11" s="80">
        <v>210370</v>
      </c>
      <c r="E11" s="82">
        <v>210370</v>
      </c>
    </row>
    <row r="12" spans="1:5" ht="15" thickBot="1">
      <c r="A12" s="79" t="s">
        <v>61</v>
      </c>
      <c r="B12" s="80"/>
      <c r="C12" s="81"/>
      <c r="D12" s="80">
        <v>255583.99999999997</v>
      </c>
      <c r="E12" s="82">
        <v>255583.99999999997</v>
      </c>
    </row>
    <row r="13" spans="1:5" ht="15" thickBot="1">
      <c r="A13" s="57" t="s">
        <v>0</v>
      </c>
      <c r="B13" s="58">
        <v>239565080.33999997</v>
      </c>
      <c r="C13" s="59">
        <v>29401382.559999995</v>
      </c>
      <c r="D13" s="58">
        <v>59322193.42999999</v>
      </c>
      <c r="E13" s="60">
        <v>328288656.33</v>
      </c>
    </row>
    <row r="15" ht="6.75" customHeight="1" thickBot="1"/>
    <row r="16" spans="1:5" s="102" customFormat="1" ht="31.5" customHeight="1" thickBot="1">
      <c r="A16" s="9" t="s">
        <v>83</v>
      </c>
      <c r="B16" s="10" t="s">
        <v>18</v>
      </c>
      <c r="C16" s="10" t="s">
        <v>20</v>
      </c>
      <c r="D16" s="142" t="s">
        <v>22</v>
      </c>
      <c r="E16" s="143"/>
    </row>
    <row r="17" spans="1:5" ht="32.25" customHeight="1">
      <c r="A17" s="8" t="s">
        <v>28</v>
      </c>
      <c r="B17" s="6">
        <f>+E13</f>
        <v>328288656.33</v>
      </c>
      <c r="C17" s="13">
        <f>+B17/B17</f>
        <v>1</v>
      </c>
      <c r="D17" s="134"/>
      <c r="E17" s="135"/>
    </row>
    <row r="18" spans="1:5" ht="57.75" customHeight="1">
      <c r="A18" s="8" t="s">
        <v>29</v>
      </c>
      <c r="B18" s="6">
        <f>+B13+C13</f>
        <v>268966462.9</v>
      </c>
      <c r="C18" s="13">
        <f>+B18/B17</f>
        <v>0.8192986803346365</v>
      </c>
      <c r="D18" s="134" t="s">
        <v>30</v>
      </c>
      <c r="E18" s="135"/>
    </row>
    <row r="19" spans="1:5" ht="48" customHeight="1">
      <c r="A19" s="5" t="s">
        <v>23</v>
      </c>
      <c r="B19" s="7">
        <f>+B18*0.4</f>
        <v>107586585.16</v>
      </c>
      <c r="C19" s="14">
        <f>+B19/B17</f>
        <v>0.3277194721338546</v>
      </c>
      <c r="D19" s="136" t="s">
        <v>31</v>
      </c>
      <c r="E19" s="137"/>
    </row>
    <row r="20" spans="1:5" ht="45" customHeight="1">
      <c r="A20" s="8" t="s">
        <v>64</v>
      </c>
      <c r="B20" s="6">
        <f>+B8</f>
        <v>239565080.33999997</v>
      </c>
      <c r="C20" s="13">
        <f>+B20/B18</f>
        <v>0.8906875517378862</v>
      </c>
      <c r="D20" s="134" t="s">
        <v>66</v>
      </c>
      <c r="E20" s="135"/>
    </row>
    <row r="21" spans="1:5" ht="32.25" customHeight="1">
      <c r="A21" s="8" t="s">
        <v>65</v>
      </c>
      <c r="B21" s="6">
        <f>+B20*0.4</f>
        <v>95826032.13599999</v>
      </c>
      <c r="C21" s="13">
        <f>+B21/B19</f>
        <v>0.8906875517378862</v>
      </c>
      <c r="D21" s="134" t="s">
        <v>67</v>
      </c>
      <c r="E21" s="135"/>
    </row>
    <row r="22" spans="1:5" ht="34.5" customHeight="1">
      <c r="A22" s="4" t="s">
        <v>33</v>
      </c>
      <c r="B22" s="126">
        <v>87638071</v>
      </c>
      <c r="C22" s="127">
        <f>+B22/B21</f>
        <v>0.9145538957057168</v>
      </c>
      <c r="D22" s="136" t="s">
        <v>27</v>
      </c>
      <c r="E22" s="137"/>
    </row>
    <row r="23" spans="1:5" ht="32.25" customHeight="1" thickBot="1">
      <c r="A23" s="11" t="s">
        <v>19</v>
      </c>
      <c r="B23" s="12"/>
      <c r="C23" s="15"/>
      <c r="D23" s="138"/>
      <c r="E23" s="139"/>
    </row>
  </sheetData>
  <sheetProtection/>
  <mergeCells count="8">
    <mergeCell ref="D22:E22"/>
    <mergeCell ref="D23:E23"/>
    <mergeCell ref="D16:E16"/>
    <mergeCell ref="D17:E17"/>
    <mergeCell ref="D18:E18"/>
    <mergeCell ref="D19:E19"/>
    <mergeCell ref="D20:E20"/>
    <mergeCell ref="D21:E21"/>
  </mergeCells>
  <printOptions/>
  <pageMargins left="0.35433070866141736" right="0.2362204724409449" top="0.5118110236220472" bottom="0.3937007874015748" header="0.31496062992125984" footer="0.31496062992125984"/>
  <pageSetup fitToHeight="0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5"/>
  <sheetViews>
    <sheetView zoomScalePageLayoutView="0" workbookViewId="0" topLeftCell="A1">
      <selection activeCell="D25" sqref="D25:E25"/>
    </sheetView>
  </sheetViews>
  <sheetFormatPr defaultColWidth="9.140625" defaultRowHeight="15"/>
  <cols>
    <col min="1" max="1" width="42.00390625" style="0" customWidth="1"/>
    <col min="2" max="3" width="22.140625" style="0" customWidth="1"/>
    <col min="4" max="4" width="25.8515625" style="0" customWidth="1"/>
    <col min="5" max="5" width="28.8515625" style="0" customWidth="1"/>
    <col min="8" max="8" width="9.8515625" style="0" bestFit="1" customWidth="1"/>
  </cols>
  <sheetData>
    <row r="2" ht="20.25" customHeight="1">
      <c r="A2" s="91" t="s">
        <v>68</v>
      </c>
    </row>
    <row r="3" spans="1:5" s="2" customFormat="1" ht="14.25" hidden="1">
      <c r="A3" s="75" t="s">
        <v>54</v>
      </c>
      <c r="B3" s="76" t="s">
        <v>12</v>
      </c>
      <c r="C3" s="76"/>
      <c r="D3" s="76"/>
      <c r="E3" s="77"/>
    </row>
    <row r="4" spans="1:5" s="2" customFormat="1" ht="28.5">
      <c r="A4" s="78" t="s">
        <v>69</v>
      </c>
      <c r="B4" s="55" t="s">
        <v>15</v>
      </c>
      <c r="C4" s="55" t="s">
        <v>16</v>
      </c>
      <c r="D4" s="55" t="s">
        <v>37</v>
      </c>
      <c r="E4" s="56" t="s">
        <v>0</v>
      </c>
    </row>
    <row r="5" spans="1:5" s="2" customFormat="1" ht="14.25">
      <c r="A5" s="79" t="s">
        <v>39</v>
      </c>
      <c r="B5" s="80"/>
      <c r="C5" s="81"/>
      <c r="D5" s="80">
        <v>454</v>
      </c>
      <c r="E5" s="82">
        <v>454</v>
      </c>
    </row>
    <row r="6" spans="1:5" s="2" customFormat="1" ht="14.25">
      <c r="A6" s="83" t="s">
        <v>70</v>
      </c>
      <c r="B6" s="84">
        <v>20000</v>
      </c>
      <c r="C6" s="85">
        <v>74561058.5</v>
      </c>
      <c r="D6" s="84">
        <v>142000.30000000002</v>
      </c>
      <c r="E6" s="86">
        <v>74723058.8</v>
      </c>
    </row>
    <row r="7" spans="1:5" s="2" customFormat="1" ht="14.25">
      <c r="A7" s="83" t="s">
        <v>71</v>
      </c>
      <c r="B7" s="84">
        <v>73506910.26</v>
      </c>
      <c r="C7" s="85"/>
      <c r="D7" s="84">
        <v>37551992.74300001</v>
      </c>
      <c r="E7" s="86">
        <f>+B7+D7</f>
        <v>111058903.00300002</v>
      </c>
    </row>
    <row r="8" spans="1:5" s="2" customFormat="1" ht="14.25">
      <c r="A8" s="83" t="s">
        <v>72</v>
      </c>
      <c r="B8" s="84"/>
      <c r="C8" s="85"/>
      <c r="D8" s="84">
        <v>1000</v>
      </c>
      <c r="E8" s="86">
        <v>1000</v>
      </c>
    </row>
    <row r="9" spans="1:5" s="2" customFormat="1" ht="14.25">
      <c r="A9" s="83" t="s">
        <v>73</v>
      </c>
      <c r="B9" s="84"/>
      <c r="C9" s="85"/>
      <c r="D9" s="84">
        <v>714066.1</v>
      </c>
      <c r="E9" s="86">
        <v>714066.1</v>
      </c>
    </row>
    <row r="10" spans="1:5" s="2" customFormat="1" ht="14.25">
      <c r="A10" s="83" t="s">
        <v>74</v>
      </c>
      <c r="B10" s="84"/>
      <c r="C10" s="85"/>
      <c r="D10" s="84">
        <v>103880</v>
      </c>
      <c r="E10" s="86">
        <v>103880</v>
      </c>
    </row>
    <row r="11" spans="1:5" s="2" customFormat="1" ht="14.25">
      <c r="A11" s="83" t="s">
        <v>7</v>
      </c>
      <c r="B11" s="84"/>
      <c r="C11" s="85">
        <v>11436969</v>
      </c>
      <c r="D11" s="84"/>
      <c r="E11" s="86">
        <v>11436969</v>
      </c>
    </row>
    <row r="12" spans="1:5" s="2" customFormat="1" ht="14.25">
      <c r="A12" s="83" t="s">
        <v>75</v>
      </c>
      <c r="B12" s="84"/>
      <c r="C12" s="85"/>
      <c r="D12" s="84">
        <v>121380</v>
      </c>
      <c r="E12" s="86">
        <v>121380</v>
      </c>
    </row>
    <row r="13" spans="1:5" s="2" customFormat="1" ht="14.25">
      <c r="A13" s="83" t="s">
        <v>76</v>
      </c>
      <c r="B13" s="84"/>
      <c r="C13" s="85"/>
      <c r="D13" s="84">
        <v>358510</v>
      </c>
      <c r="E13" s="86">
        <v>358510</v>
      </c>
    </row>
    <row r="14" spans="1:5" s="2" customFormat="1" ht="14.25">
      <c r="A14" s="83" t="s">
        <v>77</v>
      </c>
      <c r="B14" s="84"/>
      <c r="C14" s="85"/>
      <c r="D14" s="84">
        <v>48000</v>
      </c>
      <c r="E14" s="86">
        <v>48000</v>
      </c>
    </row>
    <row r="15" spans="1:5" s="2" customFormat="1" ht="15" thickBot="1">
      <c r="A15" s="83" t="s">
        <v>78</v>
      </c>
      <c r="B15" s="84"/>
      <c r="C15" s="85"/>
      <c r="D15" s="84">
        <v>98000</v>
      </c>
      <c r="E15" s="86">
        <v>98000</v>
      </c>
    </row>
    <row r="16" spans="1:5" s="2" customFormat="1" ht="15" thickBot="1">
      <c r="A16" s="57" t="s">
        <v>0</v>
      </c>
      <c r="B16" s="58">
        <f>SUM(B6:B15)</f>
        <v>73526910.26</v>
      </c>
      <c r="C16" s="59">
        <f>SUM(C5:C15)</f>
        <v>85998027.5</v>
      </c>
      <c r="D16" s="58">
        <f>SUM(D5:D15)</f>
        <v>39139283.14300001</v>
      </c>
      <c r="E16" s="60">
        <f>SUM(E5:E15)</f>
        <v>198664220.90300003</v>
      </c>
    </row>
    <row r="17" ht="15" thickBot="1"/>
    <row r="18" spans="1:5" ht="33" customHeight="1" thickBot="1">
      <c r="A18" s="9" t="s">
        <v>83</v>
      </c>
      <c r="B18" s="10" t="s">
        <v>18</v>
      </c>
      <c r="C18" s="10" t="s">
        <v>20</v>
      </c>
      <c r="D18" s="140" t="s">
        <v>22</v>
      </c>
      <c r="E18" s="141"/>
    </row>
    <row r="19" spans="1:5" ht="27.75" customHeight="1">
      <c r="A19" s="8" t="s">
        <v>28</v>
      </c>
      <c r="B19" s="6">
        <f>+E16</f>
        <v>198664220.90300003</v>
      </c>
      <c r="C19" s="13">
        <f>+B19/B19</f>
        <v>1</v>
      </c>
      <c r="D19" s="134"/>
      <c r="E19" s="135"/>
    </row>
    <row r="20" spans="1:5" ht="48.75" customHeight="1">
      <c r="A20" s="8" t="s">
        <v>29</v>
      </c>
      <c r="B20" s="6">
        <f>+B16+C16</f>
        <v>159524937.76</v>
      </c>
      <c r="C20" s="13">
        <f>+B20/B19</f>
        <v>0.802987760125613</v>
      </c>
      <c r="D20" s="134" t="s">
        <v>30</v>
      </c>
      <c r="E20" s="135"/>
    </row>
    <row r="21" spans="1:5" ht="39" customHeight="1">
      <c r="A21" s="5" t="s">
        <v>23</v>
      </c>
      <c r="B21" s="7">
        <f>+B20*0.4</f>
        <v>63809975.104</v>
      </c>
      <c r="C21" s="14">
        <f>+B21/B19</f>
        <v>0.32119510405024526</v>
      </c>
      <c r="D21" s="136" t="s">
        <v>31</v>
      </c>
      <c r="E21" s="137"/>
    </row>
    <row r="22" spans="1:5" ht="28.5">
      <c r="A22" s="8" t="s">
        <v>79</v>
      </c>
      <c r="B22" s="6">
        <f>+B7</f>
        <v>73506910.26</v>
      </c>
      <c r="C22" s="13">
        <f>+B22/B20</f>
        <v>0.4607863277814828</v>
      </c>
      <c r="D22" s="134" t="s">
        <v>91</v>
      </c>
      <c r="E22" s="135"/>
    </row>
    <row r="23" spans="1:5" ht="28.5">
      <c r="A23" s="8" t="s">
        <v>80</v>
      </c>
      <c r="B23" s="6">
        <f>+B22*0.4</f>
        <v>29402764.104000002</v>
      </c>
      <c r="C23" s="13">
        <f>+B23/B21</f>
        <v>0.4607863277814828</v>
      </c>
      <c r="D23" s="134" t="s">
        <v>92</v>
      </c>
      <c r="E23" s="135"/>
    </row>
    <row r="24" spans="1:8" ht="32.25" customHeight="1">
      <c r="A24" s="4" t="s">
        <v>33</v>
      </c>
      <c r="B24" s="101">
        <v>25695199</v>
      </c>
      <c r="C24" s="17">
        <f>+B24/B23</f>
        <v>0.8739041985683373</v>
      </c>
      <c r="D24" s="136" t="s">
        <v>27</v>
      </c>
      <c r="E24" s="137"/>
      <c r="H24" s="100"/>
    </row>
    <row r="25" spans="1:5" ht="24" customHeight="1" thickBot="1">
      <c r="A25" s="11" t="s">
        <v>19</v>
      </c>
      <c r="B25" s="12"/>
      <c r="C25" s="15"/>
      <c r="D25" s="138"/>
      <c r="E25" s="139"/>
    </row>
  </sheetData>
  <sheetProtection/>
  <mergeCells count="8">
    <mergeCell ref="D24:E24"/>
    <mergeCell ref="D25:E25"/>
    <mergeCell ref="D18:E18"/>
    <mergeCell ref="D19:E19"/>
    <mergeCell ref="D20:E20"/>
    <mergeCell ref="D21:E21"/>
    <mergeCell ref="D22:E22"/>
    <mergeCell ref="D23:E23"/>
  </mergeCells>
  <printOptions/>
  <pageMargins left="0.2362204724409449" right="0.2755905511811024" top="0.35433070866141736" bottom="0.4330708661417323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Buřičová Dana Ing.</dc:creator>
  <cp:keywords/>
  <dc:description/>
  <cp:lastModifiedBy>Jakoubková Marie</cp:lastModifiedBy>
  <cp:lastPrinted>2014-06-24T07:10:43Z</cp:lastPrinted>
  <dcterms:created xsi:type="dcterms:W3CDTF">2014-06-20T07:11:59Z</dcterms:created>
  <dcterms:modified xsi:type="dcterms:W3CDTF">2014-06-24T07:10:56Z</dcterms:modified>
  <cp:category/>
  <cp:version/>
  <cp:contentType/>
  <cp:contentStatus/>
</cp:coreProperties>
</file>