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720" windowHeight="11640" tabRatio="849" firstSheet="2" activeTab="2"/>
  </bookViews>
  <sheets>
    <sheet name="5. Prohlášení o výdajích" sheetId="1" state="hidden" r:id="rId1"/>
    <sheet name="6.Zpráva o pokroku" sheetId="2" state="hidden" r:id="rId2"/>
    <sheet name="RK-21-2014-05, př. 2" sheetId="3" r:id="rId3"/>
    <sheet name="8.Soupiska výdajů" sheetId="4" state="hidden" r:id="rId4"/>
    <sheet name="9. Národní spolufinancování" sheetId="5" state="hidden" r:id="rId5"/>
    <sheet name="10. Zadávací řízení" sheetId="6" state="hidden" r:id="rId6"/>
    <sheet name="11. Kontrola na místě" sheetId="7" state="hidden" r:id="rId7"/>
    <sheet name="12. Krácení výdajů" sheetId="8" state="hidden" r:id="rId8"/>
    <sheet name="13. Sdílené výdaje" sheetId="9" state="hidden" r:id="rId9"/>
  </sheets>
  <externalReferences>
    <externalReference r:id="rId12"/>
  </externalReferences>
  <definedNames>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1">'6.Zpráva o pokroku'!$7:$9</definedName>
    <definedName name="_xlnm.Print_Titles" localSheetId="3">'8.Soupiska výdajů'!$1:$14</definedName>
    <definedName name="_xlnm.Print_Titles" localSheetId="2">'RK-21-2014-05, př. 2'!$6:$8</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1">'6.Zpráva o pokroku'!$B$1:$K$151</definedName>
    <definedName name="_xlnm.Print_Area" localSheetId="3">'8.Soupiska výdajů'!$A$1:$W$98</definedName>
    <definedName name="_xlnm.Print_Area" localSheetId="4">'9. Národní spolufinancování'!$A$1:$K$26</definedName>
    <definedName name="_xlnm.Print_Area" localSheetId="2">'RK-21-2014-05, př. 2'!$A$1:$H$78</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140" authorId="0">
      <text>
        <r>
          <rPr>
            <sz val="10"/>
            <rFont val="Tahoma"/>
            <family val="2"/>
          </rPr>
          <t>Vyplnit v případě potřeby. V každém případě musí formulář obsahovat podpis statutárního zástupce partnera.</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4" authorId="0">
      <text>
        <r>
          <rPr>
            <sz val="10"/>
            <rFont val="Tahoma"/>
            <family val="2"/>
          </rPr>
          <t>Jasné a přesné shrnutí, uvádějte podstatné údaje. Pokud potřebujete více místa, vložte další pole.</t>
        </r>
      </text>
    </comment>
    <comment ref="B36" authorId="0">
      <text>
        <r>
          <rPr>
            <sz val="10"/>
            <rFont val="Tahoma"/>
            <family val="2"/>
          </rPr>
          <t>Strukturovaný výčet a popis Vašich aktivit</t>
        </r>
        <r>
          <rPr>
            <sz val="8"/>
            <rFont val="Tahoma"/>
            <family val="2"/>
          </rPr>
          <t xml:space="preserve">
</t>
        </r>
      </text>
    </comment>
    <comment ref="B51" authorId="0">
      <text>
        <r>
          <rPr>
            <sz val="10"/>
            <rFont val="Tahoma"/>
            <family val="2"/>
          </rPr>
          <t>Popis spolupráce a partnerství</t>
        </r>
        <r>
          <rPr>
            <sz val="8"/>
            <rFont val="Tahoma"/>
            <family val="2"/>
          </rPr>
          <t xml:space="preserve">
</t>
        </r>
      </text>
    </comment>
    <comment ref="B113" authorId="0">
      <text>
        <r>
          <rPr>
            <sz val="10"/>
            <rFont val="Tahoma"/>
            <family val="2"/>
          </rPr>
          <t>Vyplňujte s ohledem na údaje uvedené ve Vaší projektové žádosti.</t>
        </r>
        <r>
          <rPr>
            <sz val="8"/>
            <rFont val="Tahoma"/>
            <family val="2"/>
          </rPr>
          <t xml:space="preserve">
</t>
        </r>
      </text>
    </comment>
    <comment ref="B117" authorId="0">
      <text>
        <r>
          <rPr>
            <sz val="10"/>
            <rFont val="Tahoma"/>
            <family val="2"/>
          </rPr>
          <t>Změny, které již byly oficiálně oznámeny, zde již nemusí být uváděny.</t>
        </r>
        <r>
          <rPr>
            <sz val="8"/>
            <rFont val="Tahoma"/>
            <family val="2"/>
          </rPr>
          <t xml:space="preserve">
</t>
        </r>
      </text>
    </comment>
    <comment ref="B122" authorId="0">
      <text>
        <r>
          <rPr>
            <sz val="10"/>
            <rFont val="Tahoma"/>
            <family val="2"/>
          </rPr>
          <t>Strukturovaný výčet
- …
- …
- …</t>
        </r>
        <r>
          <rPr>
            <b/>
            <sz val="8"/>
            <rFont val="Tahoma"/>
            <family val="2"/>
          </rPr>
          <t xml:space="preserve">
</t>
        </r>
        <r>
          <rPr>
            <sz val="8"/>
            <rFont val="Tahoma"/>
            <family val="2"/>
          </rPr>
          <t xml:space="preserve">
</t>
        </r>
      </text>
    </comment>
    <comment ref="B126"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130"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C22" authorId="0">
      <text>
        <r>
          <rPr>
            <sz val="10"/>
            <rFont val="Tahoma"/>
            <family val="2"/>
          </rPr>
          <t>Dle pořadí a časového plánu uvedeného ve Smlouvě o poskytnutí prostředků z ERDF:
např. Monitorovací období 1 od 30/09/2009 do 30/03/2010</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64" authorId="0">
      <text>
        <r>
          <rPr>
            <sz val="10"/>
            <rFont val="Tahoma"/>
            <family val="2"/>
          </rPr>
          <t>Vyplnit v případě potřeby. V každém případě musí formulář obsahovat podpis statutárního zástupce partnera.</t>
        </r>
      </text>
    </comment>
  </commentList>
</comments>
</file>

<file path=xl/comments4.xml><?xml version="1.0" encoding="utf-8"?>
<comments xmlns="http://schemas.openxmlformats.org/spreadsheetml/2006/main">
  <authors>
    <author>Pavel Rieger</author>
    <author>Beranov? Veronika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<sst xmlns="http://schemas.openxmlformats.org/spreadsheetml/2006/main" count="1066" uniqueCount="703">
  <si>
    <t>Euro</t>
  </si>
  <si>
    <t>BIC/SWIFT :</t>
  </si>
  <si>
    <t>………………………………………………</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</si>
  <si>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</si>
  <si>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</si>
  <si>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</si>
  <si>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</si>
  <si>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</si>
  <si>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</si>
  <si>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</si>
  <si>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</si>
  <si>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</si>
  <si>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</si>
  <si>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</si>
  <si>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</si>
  <si>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</si>
  <si>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</si>
  <si>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</si>
  <si>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</si>
  <si>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</si>
  <si>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</si>
  <si>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</si>
  <si>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</si>
  <si>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</si>
  <si>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</si>
  <si>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</si>
  <si>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</si>
  <si>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</si>
  <si>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</si>
  <si>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</si>
  <si>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</si>
  <si>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</si>
  <si>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</si>
  <si>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</si>
  <si>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</si>
  <si>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</si>
  <si>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veřejný / soukromý</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</si>
  <si>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</si>
  <si>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</si>
  <si>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</si>
  <si>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</si>
  <si>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</si>
  <si>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</si>
  <si>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</si>
  <si>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</si>
  <si>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</si>
  <si>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</si>
  <si>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</si>
  <si>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</si>
  <si>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</si>
  <si>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</si>
  <si>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</si>
  <si>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</si>
  <si>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</si>
  <si>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</si>
  <si>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</si>
  <si>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</si>
  <si>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</si>
  <si>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</si>
  <si>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</si>
  <si>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</si>
  <si>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</si>
  <si>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</si>
  <si>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</si>
  <si>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</si>
  <si>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</si>
  <si>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</si>
  <si>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</si>
  <si>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</si>
  <si>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</si>
  <si>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</si>
  <si>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</si>
  <si>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</si>
  <si>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</si>
  <si>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</si>
  <si>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</si>
  <si>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</si>
  <si>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</si>
  <si>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</si>
  <si>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</si>
  <si>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</si>
  <si>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</si>
  <si>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</si>
  <si>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</si>
  <si>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</si>
  <si>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</si>
  <si>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</si>
  <si>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</si>
  <si>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</si>
  <si>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3. Detailní popis aktivit partnera s ohledem na jednotlivé činnosti, k nimž se partner zavázal ve Smlouvě</t>
  </si>
  <si>
    <t>5. Plnění časového plánu:</t>
  </si>
  <si>
    <t xml:space="preserve">7. Popis dosažených výstupů/indikátorů v realizovaných činnostech: </t>
  </si>
  <si>
    <t>7.1 Druh výstupu:</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</si>
  <si>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</si>
  <si>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</si>
  <si>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</si>
  <si>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</si>
  <si>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</si>
  <si>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</si>
  <si>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</si>
  <si>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</si>
  <si>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</si>
  <si>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</si>
  <si>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</si>
  <si>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</si>
  <si>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</si>
  <si>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</si>
  <si>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</si>
  <si>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</si>
  <si>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</si>
  <si>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</si>
  <si>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</si>
  <si>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</si>
  <si>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</si>
  <si>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</si>
  <si>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</si>
  <si>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</si>
  <si>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</si>
  <si>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</si>
  <si>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</si>
  <si>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12.1 Opatření zajišťující udržitelnost aktivit v projektu a jeho výstupů za partnera:</t>
  </si>
  <si>
    <t>12.2 Finanční zabezpečení stálosti výstupů po ukončení podpory:</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</si>
  <si>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</si>
  <si>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</si>
  <si>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</si>
  <si>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</si>
  <si>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</si>
  <si>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</si>
  <si>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</si>
  <si>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</si>
  <si>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</si>
  <si>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</si>
  <si>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</si>
  <si>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</si>
  <si>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</si>
  <si>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</si>
  <si>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</si>
  <si>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</si>
  <si>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</si>
  <si>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</si>
  <si>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</si>
  <si>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</si>
  <si>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</si>
  <si>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</si>
  <si>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</si>
  <si>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</si>
  <si>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</si>
  <si>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</si>
  <si>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</si>
  <si>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</si>
  <si>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</si>
  <si>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</si>
  <si>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</si>
  <si>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</si>
  <si>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</si>
  <si>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</si>
  <si>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</si>
  <si>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</si>
  <si>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</si>
  <si>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</si>
  <si>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</si>
  <si>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</si>
  <si>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</si>
  <si>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</si>
  <si>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</si>
  <si>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</si>
  <si>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</si>
  <si>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</si>
  <si>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</si>
  <si>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</si>
  <si>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</si>
  <si>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</si>
  <si>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</si>
  <si>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</si>
  <si>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</si>
  <si>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</si>
  <si>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</si>
  <si>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</si>
  <si>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</si>
  <si>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</si>
  <si>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</si>
  <si>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</si>
  <si>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</si>
  <si>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</si>
  <si>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</si>
  <si>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J</t>
  </si>
  <si>
    <t>Podkapitola rozpočtu</t>
  </si>
  <si>
    <t>Měna dokladu/
sestavy</t>
  </si>
  <si>
    <t>Nárokovaná částka v měně dokladu</t>
  </si>
  <si>
    <t>Nárokovaná částka v EUR 
(Celkem vč. DPH )</t>
  </si>
  <si>
    <t>Stručný důvod neuznání výdaje/ Poznámka</t>
  </si>
  <si>
    <t>Jiné (kombinace)</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</si>
  <si>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</si>
  <si>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</si>
  <si>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</si>
  <si>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</si>
  <si>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</si>
  <si>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</si>
  <si>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</si>
  <si>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</si>
  <si>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</si>
  <si>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</si>
  <si>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</si>
  <si>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</si>
  <si>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</si>
  <si>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</si>
  <si>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</si>
  <si>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</si>
  <si>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</si>
  <si>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</si>
  <si>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</si>
  <si>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</si>
  <si>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</si>
  <si>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</si>
  <si>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</si>
  <si>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</si>
  <si>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</si>
  <si>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</si>
  <si>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</si>
  <si>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</si>
  <si>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</si>
  <si>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</si>
  <si>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</si>
  <si>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</si>
  <si>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</si>
  <si>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</si>
  <si>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</si>
  <si>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</si>
  <si>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funkce)</t>
  </si>
  <si>
    <t>(datum, podpis, razítko)</t>
  </si>
  <si>
    <r>
      <t>Kap. 3</t>
    </r>
    <r>
      <rPr>
        <sz val="10"/>
        <rFont val="Arial"/>
        <family val="2"/>
      </rPr>
      <t xml:space="preserve"> 
Investice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</si>
  <si>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</si>
  <si>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</si>
  <si>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</si>
  <si>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</si>
  <si>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</si>
  <si>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</si>
  <si>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</si>
  <si>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</si>
  <si>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</si>
  <si>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</si>
  <si>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</si>
  <si>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</si>
  <si>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</si>
  <si>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</si>
  <si>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</si>
  <si>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</si>
  <si>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</si>
  <si>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</si>
  <si>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</si>
  <si>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</si>
  <si>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</si>
  <si>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</si>
  <si>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</si>
  <si>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</si>
  <si>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</si>
  <si>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</si>
  <si>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</si>
  <si>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</si>
  <si>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</si>
  <si>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</si>
  <si>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</si>
  <si>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</si>
  <si>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10. Prováděl jste v rámci projektu zadávací řízení? Pokud ano, doložíte přílohu č. 10 Zadávací řízení</t>
  </si>
  <si>
    <t>Minimální požadavky</t>
  </si>
  <si>
    <t>Partner:</t>
  </si>
  <si>
    <t>Soupiska výdajů vynaložených  partnerem - příloha Finanční zprávy za období  ….</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</si>
  <si>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</si>
  <si>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</si>
  <si>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</si>
  <si>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</si>
  <si>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</si>
  <si>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</si>
  <si>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</si>
  <si>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</si>
  <si>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</si>
  <si>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</si>
  <si>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</si>
  <si>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</si>
  <si>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</si>
  <si>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</si>
  <si>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</si>
  <si>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</si>
  <si>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</si>
  <si>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</si>
  <si>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</si>
  <si>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</si>
  <si>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</si>
  <si>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</si>
  <si>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</si>
  <si>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</si>
  <si>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</si>
  <si>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</si>
  <si>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</si>
  <si>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</si>
  <si>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</si>
  <si>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</si>
  <si>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</si>
  <si>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</si>
  <si>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</si>
  <si>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</si>
  <si>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</si>
  <si>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</si>
  <si>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</si>
  <si>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</si>
  <si>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</si>
  <si>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</si>
  <si>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</si>
  <si>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</si>
  <si>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</si>
  <si>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</si>
  <si>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</si>
  <si>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</si>
  <si>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</si>
  <si>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</si>
  <si>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</si>
  <si>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</si>
  <si>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</si>
  <si>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</si>
  <si>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</si>
  <si>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</si>
  <si>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</si>
  <si>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</si>
  <si>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</si>
  <si>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</si>
  <si>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</si>
  <si>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</si>
  <si>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</si>
  <si>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</si>
  <si>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</si>
  <si>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</si>
  <si>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</si>
  <si>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</si>
  <si>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</si>
  <si>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</si>
  <si>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</si>
  <si>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</si>
  <si>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</si>
  <si>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</si>
  <si>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</si>
  <si>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</si>
  <si>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</si>
  <si>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</si>
  <si>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</si>
  <si>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</si>
  <si>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</si>
  <si>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</si>
  <si>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</si>
  <si>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</si>
  <si>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</si>
  <si>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</si>
  <si>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</si>
  <si>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</si>
  <si>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</si>
  <si>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</si>
  <si>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</si>
  <si>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</si>
  <si>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</si>
  <si>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</si>
  <si>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</si>
  <si>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</si>
  <si>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</si>
  <si>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</si>
  <si>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</si>
  <si>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</si>
  <si>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</si>
  <si>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</si>
  <si>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</si>
  <si>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</si>
  <si>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</si>
  <si>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</si>
  <si>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</si>
  <si>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</si>
  <si>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</si>
  <si>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</si>
  <si>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</si>
  <si>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</si>
  <si>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</si>
  <si>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</si>
  <si>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</si>
  <si>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</si>
  <si>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</si>
  <si>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</si>
  <si>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</si>
  <si>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</si>
  <si>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</si>
  <si>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</si>
  <si>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</si>
  <si>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</si>
  <si>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</si>
  <si>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</si>
  <si>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</si>
  <si>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</si>
  <si>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</si>
  <si>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</si>
  <si>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</si>
  <si>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</si>
  <si>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</si>
  <si>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</si>
  <si>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</si>
  <si>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</si>
  <si>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</si>
  <si>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</si>
  <si>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</si>
  <si>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</si>
  <si>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</si>
  <si>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</si>
  <si>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</si>
  <si>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</si>
  <si>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</si>
  <si>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</si>
  <si>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</si>
  <si>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</si>
  <si>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</si>
  <si>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</si>
  <si>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</si>
  <si>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</si>
  <si>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</si>
  <si>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</si>
  <si>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</si>
  <si>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</si>
  <si>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</si>
  <si>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</si>
  <si>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</si>
  <si>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</si>
  <si>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</si>
  <si>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</si>
  <si>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</si>
  <si>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</si>
  <si>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</si>
  <si>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</si>
  <si>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</si>
  <si>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</si>
  <si>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</si>
  <si>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ANGAŽOVANCI</t>
  </si>
  <si>
    <t>M00253</t>
  </si>
  <si>
    <t>Kraj Vysočina</t>
  </si>
  <si>
    <t>Žižkova 57, 587 33 Jihlava</t>
  </si>
  <si>
    <t>MUDr. Jiří Běhounek</t>
  </si>
  <si>
    <t>564602538, holy.p@kr-vysocina.cz</t>
  </si>
  <si>
    <t>Ing. Petr Holý</t>
  </si>
  <si>
    <t>Průběžná</t>
  </si>
  <si>
    <t xml:space="preserve">ano </t>
  </si>
  <si>
    <t>holy.p@kr-vysocina.cz</t>
  </si>
  <si>
    <t xml:space="preserve">Průběžná </t>
  </si>
  <si>
    <t>Sberbank CZ, a.s.</t>
  </si>
  <si>
    <t>4200392625/6800</t>
  </si>
  <si>
    <t>Benešova 15, Jihlava</t>
  </si>
  <si>
    <t>CZ8968000000004200392625</t>
  </si>
  <si>
    <t>VBOECZ2X</t>
  </si>
  <si>
    <t>Božena Šprynarová</t>
  </si>
  <si>
    <t>Finanční manažer</t>
  </si>
  <si>
    <t xml:space="preserve"> </t>
  </si>
  <si>
    <t>Dohoda 0,5 úvazku - DPČ Böhmová Jana</t>
  </si>
  <si>
    <t>Povinné úrazové pojištění zaměstnavatelů</t>
  </si>
  <si>
    <t>Cestovné tuzemské</t>
  </si>
  <si>
    <t>HT International s.r.o.</t>
  </si>
  <si>
    <t>Střední škola obchodu a služeb Jihlava</t>
  </si>
  <si>
    <t>00836591</t>
  </si>
  <si>
    <t>Jan Kodet</t>
  </si>
  <si>
    <t>1.1.5.1</t>
  </si>
  <si>
    <t>1.2.1.1</t>
  </si>
  <si>
    <r>
      <t xml:space="preserve">8. Popis problémů, s nimiž byl partner během realizace projektu konfrontován, a řešení, která byla nalezena:
</t>
    </r>
    <r>
      <rPr>
        <sz val="10"/>
        <rFont val="Arial"/>
        <family val="2"/>
      </rPr>
      <t>nejsou</t>
    </r>
  </si>
  <si>
    <t>Dokumentace k jednotlivým aktivitám</t>
  </si>
  <si>
    <t>Složení projektového týmu</t>
  </si>
  <si>
    <t>Přehled realizovaných a předpokládaných výběrových řízení</t>
  </si>
  <si>
    <t>X</t>
  </si>
  <si>
    <t>Setkání realizačního týmu (A1)</t>
  </si>
  <si>
    <t>Seminář pro starosty (A4)</t>
  </si>
  <si>
    <t>Tematická studijní cesta (A4)</t>
  </si>
  <si>
    <t>Workshopy pro mládež (A2)</t>
  </si>
  <si>
    <t>Seminář Aktivní občanství (A3)</t>
  </si>
  <si>
    <t>7.2 Komentář k výstupům/indikátorům realizovaných aktivit:
Aktivity jsou realizované v souladu s nastavenými milníky.</t>
  </si>
  <si>
    <t>Vedoucí partner</t>
  </si>
  <si>
    <t>Setkání realizačního týmu, 6x (A1)</t>
  </si>
  <si>
    <t>Workshopy pro mládež, 3x (A2)</t>
  </si>
  <si>
    <t>Seminář Aktivní občanství, 1x (A3)</t>
  </si>
  <si>
    <t>Semináře - Angažovanci, 2x (A3)</t>
  </si>
  <si>
    <t>Semináře - Jak realizovat změny, 2x (A3)</t>
  </si>
  <si>
    <t>Seminář pro starosty, 2x (A4)</t>
  </si>
  <si>
    <t>Seminář pro realizátory MA21, 2x (A4)</t>
  </si>
  <si>
    <t>Konference regionální výroby, 1x (A5)</t>
  </si>
  <si>
    <t>Sociologický průzkum, 1x (A6)</t>
  </si>
  <si>
    <t>Videospoty (A7)</t>
  </si>
  <si>
    <t>Zpravodaj TOP MA21 (A7)</t>
  </si>
  <si>
    <t>Zpravodaj TOP MA21, 3x (A7)</t>
  </si>
  <si>
    <t>Vytvoření web portálu, 1 x (A7)</t>
  </si>
  <si>
    <t>Pořadače 1000 ks</t>
  </si>
  <si>
    <t>Publikace 1000 ks (A7)</t>
  </si>
  <si>
    <t>Seminář pro tajemníky, 2x (A4)</t>
  </si>
  <si>
    <t>Klimatour, 2x (A4)</t>
  </si>
  <si>
    <t>Tematická studijní cesta, 3x (A4)</t>
  </si>
  <si>
    <t>Videokonferece, 2x (A2)</t>
  </si>
  <si>
    <t>Videospoty, 8 ks (A7)</t>
  </si>
  <si>
    <t>Propagační bannery, 2 ks (A7)</t>
  </si>
  <si>
    <t>Klimatour (A4)</t>
  </si>
  <si>
    <t>Semináře - Angažovanci (A3)</t>
  </si>
  <si>
    <t>Semináře - Jak realizovat změny (A3)</t>
  </si>
  <si>
    <t>Seminář pro tajemníky (A4)</t>
  </si>
  <si>
    <t>Seminář pro realizátory MA21 (A4)</t>
  </si>
  <si>
    <t>Propagační bannery (A7)</t>
  </si>
  <si>
    <t>Vytvoření web portálu (A7)</t>
  </si>
  <si>
    <t>Videokonferece (A2)</t>
  </si>
  <si>
    <t>Konference regionální výroby (A5)</t>
  </si>
  <si>
    <t>Sociologický průzkum (A6)</t>
  </si>
  <si>
    <t>Přeshraniční cena, 3x (A3)</t>
  </si>
  <si>
    <t>Přeshraniční cena (A3)</t>
  </si>
  <si>
    <t>Seminář pro zástupce mikroregionů a MAS, 2x (A4)</t>
  </si>
  <si>
    <t>Seminář pro zástupce mikroregionů a MAS (A4)</t>
  </si>
  <si>
    <t xml:space="preserve">Seminář pro místní experty (A4) </t>
  </si>
  <si>
    <t xml:space="preserve">Seminář pro místní experty, 3x (A4) </t>
  </si>
  <si>
    <t>Workshopy v obcích - Klimatour, 6x (A4)</t>
  </si>
  <si>
    <t>Workshopy v obcích - Klimatour (A4)</t>
  </si>
  <si>
    <t>Seminář - rozvoj v obci (G21), 6x (A4)</t>
  </si>
  <si>
    <t>Seminář - rozvoj v obci - G21 (A4)</t>
  </si>
  <si>
    <t>projektový manažer</t>
  </si>
  <si>
    <t>6.-7.6.2013</t>
  </si>
  <si>
    <t>13.-14.9.2013</t>
  </si>
  <si>
    <t>10.-11.10.2013</t>
  </si>
  <si>
    <t>25.-27.6.2013</t>
  </si>
  <si>
    <t>Startovací vesty 80 ks</t>
  </si>
  <si>
    <t>Lucie Butcher</t>
  </si>
  <si>
    <t>72244933</t>
  </si>
  <si>
    <t>medial agency s.r.o.</t>
  </si>
  <si>
    <t>1.1.1.1.2</t>
  </si>
  <si>
    <t>Dagmar Santander G. Morávková</t>
  </si>
  <si>
    <t>1.1.2-3.1</t>
  </si>
  <si>
    <t>1.1.4.1</t>
  </si>
  <si>
    <t>Rázl Ondřej - webmáster</t>
  </si>
  <si>
    <t>7/798008; 10/798006</t>
  </si>
  <si>
    <r>
      <t>Vedoucí partner/</t>
    </r>
    <r>
      <rPr>
        <strike/>
        <sz val="10"/>
        <rFont val="Arial"/>
        <family val="2"/>
      </rPr>
      <t>Projektový partner</t>
    </r>
  </si>
  <si>
    <t>31.7.2013 (2x)</t>
  </si>
  <si>
    <r>
      <t xml:space="preserve">6.  Popis informačních a propagačních aktivit partnera: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jsou uveřejněna na veškerých tištěných a elektronických materiálech (prezenční listiny, zápisy, prezentace, pozvánky). Na akcích jsou účastníkům rozdávány pořadače na metodické materiály a výukový text, které jsou také označeny povinnou publicitou. Dodané videospoty obsahují povinnou publicitu. 
</t>
    </r>
  </si>
  <si>
    <t xml:space="preserve">9. Odchylky od původně plánovaných aktivit (v rámci zprávy, která nepodléhá předešlému schválení ŘO či MV):
</t>
  </si>
  <si>
    <t>2.2.2.1</t>
  </si>
  <si>
    <t>2.2.2.2</t>
  </si>
  <si>
    <t>Cestovné v EUR</t>
  </si>
  <si>
    <t>č. 3 od 01/12/2013 - 31/05/2014</t>
  </si>
  <si>
    <r>
      <t>a) Seminář pro místní experty (23.1.2014, Jihlava)</t>
    </r>
    <r>
      <rPr>
        <sz val="10"/>
        <rFont val="Arial"/>
        <family val="2"/>
      </rPr>
      <t xml:space="preserve"> - seminář byl zaměřen na představení principů místní Agendy na Vysočině a Gemeinde 21 v Dolním Rakousku. Účastníci z řad veřejné správy a neziskových organizací byli seznámeni s problematikou facilitace skupinových řešení včetně praktického nácviku metod zapojování veřejnosti a komunikace se zástupci obce.  </t>
    </r>
  </si>
  <si>
    <r>
      <rPr>
        <b/>
        <sz val="10"/>
        <rFont val="Arial"/>
        <family val="2"/>
      </rPr>
      <t xml:space="preserve">b) Seminář pro zástupce mikroregionů a MAS (20.2.2014, Ledeč nad Sázavou) </t>
    </r>
    <r>
      <rPr>
        <sz val="10"/>
        <rFont val="Arial"/>
        <family val="2"/>
      </rPr>
      <t>- přítomní byli seznámeni s činností v rámci projektu Angažovanci a aktuálními informacemi ze strany Národní sítě MAS ČR. Účastníci byli proškoleni v oblasti zapojování veřejnosti do strategického plánování. Zástupci mikroregionů prezentovali své organizace a realizované aktivity.</t>
    </r>
  </si>
  <si>
    <r>
      <t xml:space="preserve">c) Konference regionální výroby (21.2.2014, Jihlava) </t>
    </r>
    <r>
      <rPr>
        <sz val="10"/>
        <rFont val="Arial"/>
        <family val="2"/>
      </rPr>
      <t>- konference byla určena zejména pro malé a střední podnikatele, kteří se zabývají produkcí nebo prodejem reagionálních výrobků. Přítomní byli informováni o možnostech financování činnosti ze zdrojů kraje. Dále byli proškoleni v oblastech mediální komunikace při uvedení výrobku na trh a jak uspět na místním trhu. Zástupce Dolnorakouské zemské vlády přiblížil metody propagace reionálních produktů v Dolním Rakousku.</t>
    </r>
  </si>
  <si>
    <r>
      <rPr>
        <b/>
        <sz val="10"/>
        <rFont val="Arial"/>
        <family val="2"/>
      </rPr>
      <t xml:space="preserve">d) Setkání projektového týmu (25.2.2014, Moravské Budějovice) </t>
    </r>
    <r>
      <rPr>
        <sz val="10"/>
        <rFont val="Arial"/>
        <family val="2"/>
      </rPr>
      <t xml:space="preserve">- zástupci vedoucího partnera a projektového partnera se sešli za účelem naplánování dalších společných aktivit a zhodnocení již proběhlých akcí. </t>
    </r>
    <r>
      <rPr>
        <sz val="10"/>
        <color indexed="10"/>
        <rFont val="Arial"/>
        <family val="2"/>
      </rPr>
      <t xml:space="preserve">
</t>
    </r>
  </si>
  <si>
    <r>
      <t xml:space="preserve">e) Vydání 2.čísla Zpravodaje (únor 2014) </t>
    </r>
    <r>
      <rPr>
        <sz val="10"/>
        <rFont val="Arial"/>
        <family val="2"/>
      </rPr>
      <t xml:space="preserve">- ve spolupráci se zástupci projektového partnera bylo vytvořeno 2. číslo dvojjazyčného Zpravodaje, ve kterém byly představeny stěžejní aktivity projektu. V el. pdobě je Zpravodaj ke stažení na webovém portále projektu http://www.zdravykrajvysocina.cz/sites/default/files//u81/zpravodaj_ii.pdf. </t>
    </r>
  </si>
  <si>
    <r>
      <t xml:space="preserve">f) Seminář pro místní experty (14.3.2014, Martinsberg) - </t>
    </r>
    <r>
      <rPr>
        <sz val="10"/>
        <rFont val="Arial"/>
        <family val="2"/>
      </rPr>
      <t>zástupci Kraje Vysočina se zúčastnili semináře na téma realizace místní Agfendy 21 v obcích Dolnho Rakouska. Účastníci získali informace o zapojení místních  občanů do procesu místní Agendy 21, o udržitelnosti a metodách zapojení do procesu MA21 v obci. Čestí účastníci také měli možnost zúčastnit se workshopu pro rakouské zástupce obce a pozorovat průběh práce s veřejností v praxi.</t>
    </r>
  </si>
  <si>
    <r>
      <t>g) Seminář pro starosty obcí (27.3.2014, Třešť)</t>
    </r>
    <r>
      <rPr>
        <sz val="10"/>
        <rFont val="Arial"/>
        <family val="2"/>
      </rPr>
      <t xml:space="preserve"> - na semináři byly představeny aktivity projektu Angažovanci. Zástupci obcí byli seznámeni s připravovanými akcemi zaměřenými zejména na vzdělávání.</t>
    </r>
  </si>
  <si>
    <r>
      <t>h) Tematická studijní cesta (28.3.2014, Langau)</t>
    </r>
    <r>
      <rPr>
        <sz val="10"/>
        <rFont val="Arial"/>
        <family val="2"/>
      </rPr>
      <t xml:space="preserve"> - pro zájemce z řad obcí a neziskových organizací proběhla třetí studijní cesta do obcí v Dolním Rakousku, kde byli seznámeni s činností obce v oblasti spolkové činnosti, podpory dobrovolnictví, zapojování místních občanů do rozvoje obce, pomoci seniorům. Účastníci z Kraje Vysočina měli možnost prohlédnout si muzeum a včelařskou stezku. Objekty byly zrekonstruovány díky dobrovolnickým hodinám místích občanů. </t>
    </r>
  </si>
  <si>
    <r>
      <t>j) Videokonference (9.4.2014 a 28.4.2014, CZ+AT) -</t>
    </r>
    <r>
      <rPr>
        <sz val="10"/>
        <rFont val="Arial"/>
        <family val="2"/>
      </rPr>
      <t xml:space="preserve"> čeští a rakouští členové projektového týmu a další účastníci zainteresovaní v aktivitách projektu Angažovaci uskutečnili dvě videokonference. Cílem byla výměna zkušeností při realizaci aktivit, zapojování veřejnosti do činnosti obce a dobrovolnictví. Účastníci společně vyhledávali vhodná témata pro společný workshop mládeže. Konferencí se účastnili také zástupci mládeže, kteří si vyměňovali zkušenosti v oblasti zapojování do rozvoje místa a aktivit pro mládež. </t>
    </r>
  </si>
  <si>
    <r>
      <t xml:space="preserve">i)  Workshopy v obcích (1.4. 2014, Ždírec nad Doubravou, Rozsochatec a 4.4.2014, Světlá nad Sázavou)
</t>
    </r>
    <r>
      <rPr>
        <sz val="10"/>
        <rFont val="Arial"/>
        <family val="2"/>
      </rPr>
      <t>Během workshopů byla vybraným obcím představena aktivita projektu Angažovanci - ekologická cykloštafeta Klimatour jako možnost propagace své obce. Tematicky byly semináře zaměřeny na zviditelnění kulturních a přírodních památek a na zapojení veřejnosti do činnosti obce. V rámci seminářů bylo řešeno vytvoření programu jednotlivých obcí pro prezentaci na cykloštafetě Klimatour.</t>
    </r>
  </si>
  <si>
    <r>
      <t xml:space="preserve">4. Jakým způsobem byly popsané aktivity realizovány společně s projektovými partnery?
</t>
    </r>
    <r>
      <rPr>
        <sz val="10"/>
        <rFont val="Arial"/>
        <family val="2"/>
      </rPr>
      <t>Partneři Dolní Rakousko a Kraj Vysočina společně koordinují přípravu a realizaci veškerých aktivit projektu zejména na společných setkáních projektového týmu, při realizaci jednotlivých aktivit a prostřednictvím průběžné komunikace, která probíhá dle potřeby.</t>
    </r>
  </si>
  <si>
    <t>21.2.2013, 20.2.2014</t>
  </si>
  <si>
    <t>11.3.2013, 18.6.2013, 21.11.2013, 25.2.2014</t>
  </si>
  <si>
    <t>1.10.2013, 1.2.2014</t>
  </si>
  <si>
    <t>22.8.2013, 23.1.2014, 14.3.2014</t>
  </si>
  <si>
    <t>14.3.2013, 27.3.2014</t>
  </si>
  <si>
    <t>25.-26.4.2013, 14.11.2013, 28.3.2014</t>
  </si>
  <si>
    <t>13.5. 2013, 20.5.2013 (2x), 1.4.2014 (2x), 4.4.2014</t>
  </si>
  <si>
    <t>9.4.2014, 28.4.2014</t>
  </si>
  <si>
    <t>6.5.2013, 29.-30.11.2013, 29.5.2014</t>
  </si>
  <si>
    <r>
      <t>m) Videospot -</t>
    </r>
    <r>
      <rPr>
        <sz val="10"/>
        <rFont val="Arial"/>
        <family val="2"/>
      </rPr>
      <t xml:space="preserve"> vysoutěženým dodavatelem byl dodán vidospot se zaměřením na příkladnou obec realizující místní Agendu 21 (obec Křižánky)  Spoty jsou uveřejněny na stránkách projektu a na sociálních sítích. http://www.zdravykrajvysocina.cz/akce/seminare-pro-zastupce-obci </t>
    </r>
  </si>
  <si>
    <t>srpen 2013, říjen 2013, prosinec 2013</t>
  </si>
  <si>
    <r>
      <t xml:space="preserve">5.2 Komentář k plnění časového plánu: </t>
    </r>
    <r>
      <rPr>
        <sz val="10"/>
        <color indexed="10"/>
        <rFont val="Arial"/>
        <family val="2"/>
      </rPr>
      <t>Ve 3. monitorovacím období byly všechny plánované aktivity splněny.</t>
    </r>
  </si>
  <si>
    <r>
      <t xml:space="preserve">11. Hlavní aktivity plánované pro příští období, za které bude podána další zpráva:
</t>
    </r>
    <r>
      <rPr>
        <sz val="10"/>
        <rFont val="Arial"/>
        <family val="2"/>
      </rPr>
      <t xml:space="preserve">- setkání projektového týmu (AT, CZ)
- seminář Angažovanci (CZ)
- seminář Jak realizovat změny (CZ)
- seminář pro starosty (CZ)
- vzdělávání nositelů přeshraniční ceny + vyhlášení výsledků- regionální kolo (CZ)
- zasedání hodnotící komise pro přeshraniční cenu (CZ)
- vzdělávání nositelů přeshraniční ceny + vyhlášení výsledků - mezinárodní kolo (CZ+AT)
- seminář pro tajemníky (CZ)
- seminář pro realizátory MA21 (CZ)
</t>
    </r>
    <r>
      <rPr>
        <sz val="10"/>
        <color indexed="10"/>
        <rFont val="Arial"/>
        <family val="2"/>
      </rPr>
      <t xml:space="preserve">- rozvoj v obci - plánování s veřejností, plán zlepšení kvality, workshop prac. skupin (CZ)
</t>
    </r>
    <r>
      <rPr>
        <sz val="10"/>
        <rFont val="Arial"/>
        <family val="2"/>
      </rPr>
      <t>- Klimatour (CZ)
- sociologický průzkum (CZ)
- vydání publikace (CZ+AT)
- videospoty (CZ+AT)
- vydání 3. čísla zpravodaje (CZ+AT)
- aktualizace www stránek (CZ)</t>
    </r>
  </si>
  <si>
    <t>Překlad dokumentů</t>
  </si>
  <si>
    <t>325-2013</t>
  </si>
  <si>
    <t>12/798015</t>
  </si>
  <si>
    <t>Tlumočení na akcích - 14.11.2013 Tématická studijní cesta a 21.11.2013 Setkání projektového týmu</t>
  </si>
  <si>
    <t>107468</t>
  </si>
  <si>
    <t>337-2013</t>
  </si>
  <si>
    <t>Oběd pro 9 osobv dne 21.11.2013 v hotelu Zámek Valeč</t>
  </si>
  <si>
    <t>127509</t>
  </si>
  <si>
    <t>12/798024</t>
  </si>
  <si>
    <t>Ing. Bronislav Vala</t>
  </si>
  <si>
    <t>Oběd na akci: Dolnorakouský rozvoj Venkova 26.4.2013</t>
  </si>
  <si>
    <t>SE-0021262</t>
  </si>
  <si>
    <t>12/798028</t>
  </si>
  <si>
    <t>SPES GmbH</t>
  </si>
  <si>
    <t>Zajištění lektorských služeb v rámci Tématické studijní cesty 26.4.2013</t>
  </si>
  <si>
    <t>GuR 78-06/2013</t>
  </si>
  <si>
    <t>12/798027</t>
  </si>
  <si>
    <t>12/798025</t>
  </si>
  <si>
    <t>12/798018</t>
  </si>
  <si>
    <t>SPES Zukunftsakademie GmbH</t>
  </si>
  <si>
    <t>Převod DPH k fa GuR 78-06/2013</t>
  </si>
  <si>
    <t>201315295</t>
  </si>
  <si>
    <t>12/798022</t>
  </si>
  <si>
    <t>Občerstvení dne 23.1.2014 - Seminář pro místní experty</t>
  </si>
  <si>
    <t>190015</t>
  </si>
  <si>
    <t>2/798002</t>
  </si>
  <si>
    <t xml:space="preserve">Zajištění oběda pro realizační tým na pracovním setkání dne 25.2.2014 v Moravských Budějovicích </t>
  </si>
  <si>
    <t>1400007</t>
  </si>
  <si>
    <t>3/798001</t>
  </si>
  <si>
    <t>MYA-VENUŠE s.r.o.</t>
  </si>
  <si>
    <t>25341596</t>
  </si>
  <si>
    <t>Rautový oběd a coffee break pro 50 osob  v rámci Konference na podporu regionální výroby v Třebíči dne 21.2.2014</t>
  </si>
  <si>
    <t>FV14/00008</t>
  </si>
  <si>
    <t>3/798003</t>
  </si>
  <si>
    <t>Hotelová škola Třebíč</t>
  </si>
  <si>
    <t>66610699</t>
  </si>
  <si>
    <t>Pronájem sálu pro ko nání Konference na podporu regionální výroby v termínu 21.2.2014</t>
  </si>
  <si>
    <t>VFA14-014</t>
  </si>
  <si>
    <t>3/798006</t>
  </si>
  <si>
    <t>STŘED, o. s.</t>
  </si>
  <si>
    <t>Startovací vesty</t>
  </si>
  <si>
    <t>20140009</t>
  </si>
  <si>
    <t>3/798007</t>
  </si>
  <si>
    <t>26261057</t>
  </si>
  <si>
    <t>64-2014</t>
  </si>
  <si>
    <t>3/798009</t>
  </si>
  <si>
    <t>Nepravidelná zahraniční doprava ve dnech 14.-15.3.2014 do Martinsbergu</t>
  </si>
  <si>
    <t>6314100230</t>
  </si>
  <si>
    <t>3/798011</t>
  </si>
  <si>
    <t>ZDAR, a.s.</t>
  </si>
  <si>
    <t>46965815</t>
  </si>
  <si>
    <t>Zajištění lektorské činnosti na přednášce Jak využívat médií během Konference na podporu regionální výroby</t>
  </si>
  <si>
    <t>04/2014</t>
  </si>
  <si>
    <t>4/798005</t>
  </si>
  <si>
    <t>Milan Pilař</t>
  </si>
  <si>
    <t>Zajištění autobusové dopravy na trase Jihlava Telč-Langau v Dolním Rakousku dne 28.3.2014</t>
  </si>
  <si>
    <t>140696</t>
  </si>
  <si>
    <t>4/798006</t>
  </si>
  <si>
    <t>Cestovní kancelář VOMA s.r.o.</t>
  </si>
  <si>
    <t>29257310</t>
  </si>
  <si>
    <t>Zajištění Cateringu pro setkání starostů dne 27.3.2014</t>
  </si>
  <si>
    <t>24054</t>
  </si>
  <si>
    <t>4/798007</t>
  </si>
  <si>
    <t>SOŠ a SOU Třešť</t>
  </si>
  <si>
    <t>48461636</t>
  </si>
  <si>
    <t>Lektorská činnost v oblast MA21 v kontextu Gemeinde 21</t>
  </si>
  <si>
    <t>VF14005</t>
  </si>
  <si>
    <t>4/798011</t>
  </si>
  <si>
    <t>Institut komunitního rozvoje</t>
  </si>
  <si>
    <t>Lektorská činnost v oblast MA21 a udržitelného rozvoje</t>
  </si>
  <si>
    <t>VF14007</t>
  </si>
  <si>
    <t>4/798012</t>
  </si>
  <si>
    <t>Pohoštění pro účastníky pracovní schůzky v Moravských Budějovicích dne 25.2.2014</t>
  </si>
  <si>
    <t>201402742</t>
  </si>
  <si>
    <t>4/798013</t>
  </si>
  <si>
    <t>70890749</t>
  </si>
  <si>
    <t>2.2.2.3</t>
  </si>
  <si>
    <t>2.2.2.4</t>
  </si>
  <si>
    <t>111-2014</t>
  </si>
  <si>
    <t>4/798014</t>
  </si>
  <si>
    <t>Expertní poradenství v oblasti udržitelného rozvoje MA21</t>
  </si>
  <si>
    <t>VF14006</t>
  </si>
  <si>
    <t>4/798016</t>
  </si>
  <si>
    <t>26643090</t>
  </si>
  <si>
    <t>Pronájem multifunkčního sálu pro seminář MAS a mikroregionů dne 20.2.2014 v Ledči nad Sázavou</t>
  </si>
  <si>
    <t>1410044</t>
  </si>
  <si>
    <t>Gymnázium, Střední odborná škola a vyšší odborná škola Ledeč nad Sázavou</t>
  </si>
  <si>
    <t>Zajištění stravování v průběhu Tématické studijní cesty dne 28.3.2014 v obci Langau</t>
  </si>
  <si>
    <t>8/2014</t>
  </si>
  <si>
    <t>5/798004</t>
  </si>
  <si>
    <t>Gasthaus  OHNE Grenzen</t>
  </si>
  <si>
    <t>156-2014</t>
  </si>
  <si>
    <t>6/798001</t>
  </si>
  <si>
    <t>055/14</t>
  </si>
  <si>
    <t>6/798002</t>
  </si>
  <si>
    <t>NÖ Dorf-und Stadterneuerung Verband Für Landes</t>
  </si>
  <si>
    <t>Expertní služby dne 14.3.2014 v Martinsbergu</t>
  </si>
  <si>
    <t>Lektorské služby dne  28.3.2014 v Langau</t>
  </si>
  <si>
    <t>Zajištění moderátorských služeb v rámci vyhlášení soutěže SKUTEK ROKU 2013</t>
  </si>
  <si>
    <t>6/798004</t>
  </si>
  <si>
    <t>Zajištění stravování pro 45 osob na akci dne 14.11.2013 - Tématická studijní cesta</t>
  </si>
  <si>
    <t>86/13</t>
  </si>
  <si>
    <t>12/798014</t>
  </si>
  <si>
    <t>Dorfzentrum Sallingstadt</t>
  </si>
  <si>
    <t>2.1.1.1</t>
  </si>
  <si>
    <t>2.2.1.1</t>
  </si>
  <si>
    <t>2.2.1.2</t>
  </si>
  <si>
    <t>2.2.2.5</t>
  </si>
  <si>
    <t>2.2.4.1</t>
  </si>
  <si>
    <t>2.2.5.1</t>
  </si>
  <si>
    <t>2.2.5.2</t>
  </si>
  <si>
    <t>2.2.8.1</t>
  </si>
  <si>
    <t>2.2.8.2</t>
  </si>
  <si>
    <t>2.2.8.3</t>
  </si>
  <si>
    <t>2.2.8.4</t>
  </si>
  <si>
    <t>2.2.8.5</t>
  </si>
  <si>
    <t>2.2.8.6</t>
  </si>
  <si>
    <t>2.2.9.1</t>
  </si>
  <si>
    <t>2.2.9.2</t>
  </si>
  <si>
    <t>2.2.9.3</t>
  </si>
  <si>
    <t>2.2.9.4</t>
  </si>
  <si>
    <t>2.2.9.5</t>
  </si>
  <si>
    <t>2.2.9.6</t>
  </si>
  <si>
    <t>2.2.9.7</t>
  </si>
  <si>
    <t>2.2.9.8</t>
  </si>
  <si>
    <t>2.2.9.9</t>
  </si>
  <si>
    <t>2.2.14.1</t>
  </si>
  <si>
    <t>2.2.17.1</t>
  </si>
  <si>
    <t>2.2.17.2</t>
  </si>
  <si>
    <r>
      <t xml:space="preserve">2. Shrnutí aktivit realizovaných projektovým partnerem v období, za které je zpráva podávána
</t>
    </r>
    <r>
      <rPr>
        <sz val="10"/>
        <rFont val="Arial"/>
        <family val="2"/>
      </rPr>
      <t>Seminář pro místní experty (23.1.2014, Jihlava);</t>
    </r>
    <r>
      <rPr>
        <b/>
        <sz val="10"/>
        <rFont val="Arial"/>
        <family val="2"/>
      </rPr>
      <t xml:space="preserve"> </t>
    </r>
    <r>
      <rPr>
        <sz val="10"/>
        <rFont val="Arial"/>
        <family val="2"/>
      </rPr>
      <t xml:space="preserve">Seminář pro zástupce mikroregionů a MAS (20.2.2014, Ledeč nad Sázavou); Konference regionální výroby (21.2.2014, Jihlava); Setkání projektového týmu (25.2.2014, Moravské Budějovice); Vydání 2.čísla Zpravodaje (únor 2014); Seminář pro místní experty (14.3.2014, Martinsberg); Seminář pro starosty obcí (27.3.2014, Třešť); Tematická studijní cesta (28.3.2014, Langau); Workshopy v obcích (1.4. 2014, Ždírec nad Doubravou, Rozsochatec a 4.4.2014, Světlá nad Sázavou); Videokonference (9.4.2014, CZ+AT); Videokonference (28.4.2014, CZ+AT); Workshop pro mládež (29.5.2014, Slavonice); Vzdělávací aktivity Rozvoj v obci - plánování s veřejností a Rozvoj v obci - workshop pracovních skupin s výstupem Plán zlepšení kvality; 1x natočen videspot.
</t>
    </r>
  </si>
  <si>
    <r>
      <t>k) Workshop pro mládež (29.5.2014, Slavonice)</t>
    </r>
    <r>
      <rPr>
        <sz val="10"/>
        <rFont val="Arial"/>
        <family val="2"/>
      </rPr>
      <t xml:space="preserve"> - cílem workshopu bylo zapojení mládeže do místního života, zmapování společných témat a iniciování kontaktů mezí rakouskou a českou mládeží. Tyto aktivity byly prakticky zrealizovány prostřednictvím týmové práce novými, ale i tradičními technologiemi. Za využití videotechniky, natáčení, střihu, nahrávání zvuků, fotografování, videorozhovorů, kresby a malby vznikla pod vedením odborných lektorů originální díla zachycující místní dění, která byla na závěr dne představena všem účastníkům. </t>
    </r>
  </si>
  <si>
    <r>
      <t xml:space="preserve">l) Vzdělávací aktivity Rozvoj v obci - plánování s veřejností a Rozvoj v obci - workshop pracovních skupin s výstupem Plán zlepšení kvality
</t>
    </r>
    <r>
      <rPr>
        <sz val="10"/>
        <rFont val="Arial"/>
        <family val="2"/>
      </rPr>
      <t>Vzdělávací aktivity plánování s veřejností 2x Křižánk</t>
    </r>
  </si>
  <si>
    <t>MA-21-prezentace vybrancý obcí prostřednictvím workshopů na cykloštafatě/A4.4</t>
  </si>
  <si>
    <t>MA21-semináře pro zástupce obcí/ 4.1; MA21-rozvoj koceptu Gemeinde 21 ve vybraných obcích/A4.3</t>
  </si>
  <si>
    <t>MA-21-semináře pro zástupce obcí/ A4.1</t>
  </si>
  <si>
    <t>Tematické studijní cesty/ A4.5</t>
  </si>
  <si>
    <t>Konference na podporu regionální výroby/ A5</t>
  </si>
  <si>
    <t>MA21-semináře pro zástupce obcí/ 4.1</t>
  </si>
  <si>
    <t>MA21-rozvoj konceptu Gemeinde 21 ve vybraných obcích/4.3</t>
  </si>
  <si>
    <t>pravidelná setkávání teralizačního týmu/ A1</t>
  </si>
  <si>
    <t>Vzdělávání nositelp projektů Přeshraniční soutěže / A3.4</t>
  </si>
</sst>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s>
  <fonts count="108">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trik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b/>
      <sz val="10"/>
      <color rgb="FFFF0000"/>
      <name val="Arial"/>
      <family val="2"/>
    </font>
    <font>
      <sz val="10"/>
      <color rgb="FFFF0000"/>
      <name val="Arial"/>
      <family val="2"/>
    </font>
    <font>
      <sz val="10"/>
      <color theme="1"/>
      <name val="Arial"/>
      <family val="2"/>
    </font>
    <font>
      <i/>
      <sz val="9"/>
      <color theme="1"/>
      <name val="Calibri"/>
      <family val="2"/>
    </font>
    <font>
      <b/>
      <sz val="24"/>
      <color rgb="FFFF0000"/>
      <name val="Arial"/>
      <family val="2"/>
    </font>
    <font>
      <b/>
      <sz val="12"/>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theme="0" tint="-0.1499900072813034"/>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style="medium"/>
      <top>
        <color indexed="63"/>
      </top>
      <bottom>
        <color indexed="63"/>
      </bottom>
    </border>
    <border>
      <left>
        <color indexed="63"/>
      </left>
      <right style="medium"/>
      <top style="thin"/>
      <bottom style="medium"/>
    </border>
    <border>
      <left style="medium"/>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5" fillId="20" borderId="0" applyNumberFormat="0" applyBorder="0" applyAlignment="0" applyProtection="0"/>
    <xf numFmtId="0" fontId="86"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2" borderId="0" applyNumberFormat="0" applyBorder="0" applyAlignment="0" applyProtection="0"/>
    <xf numFmtId="0" fontId="0" fillId="0" borderId="0">
      <alignment/>
      <protection/>
    </xf>
    <xf numFmtId="0" fontId="82"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2"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2" fillId="0" borderId="7" applyNumberFormat="0" applyFill="0" applyAlignment="0" applyProtection="0"/>
    <xf numFmtId="0" fontId="9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4" fillId="0" borderId="0" applyNumberFormat="0" applyFill="0" applyBorder="0" applyAlignment="0" applyProtection="0"/>
    <xf numFmtId="0" fontId="95" fillId="25" borderId="8" applyNumberFormat="0" applyAlignment="0" applyProtection="0"/>
    <xf numFmtId="0" fontId="96" fillId="26" borderId="8" applyNumberFormat="0" applyAlignment="0" applyProtection="0"/>
    <xf numFmtId="0" fontId="97" fillId="26" borderId="9" applyNumberFormat="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cellStyleXfs>
  <cellXfs count="1307">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33" borderId="16" xfId="0" applyFont="1" applyFill="1" applyBorder="1" applyAlignment="1">
      <alignment/>
    </xf>
    <xf numFmtId="0" fontId="0" fillId="33" borderId="17" xfId="0" applyFill="1" applyBorder="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1" fillId="34" borderId="22" xfId="0" applyFont="1" applyFill="1" applyBorder="1" applyAlignment="1">
      <alignment/>
    </xf>
    <xf numFmtId="0" fontId="1" fillId="34" borderId="23"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0" fontId="22" fillId="33" borderId="26" xfId="0" applyNumberFormat="1" applyFont="1" applyFill="1" applyBorder="1" applyAlignment="1" applyProtection="1">
      <alignment horizontal="center" vertical="top" wrapText="1"/>
      <protection hidden="1" locked="0"/>
    </xf>
    <xf numFmtId="49" fontId="0" fillId="0" borderId="13" xfId="0" applyNumberFormat="1" applyFont="1" applyBorder="1" applyAlignment="1" applyProtection="1">
      <alignment/>
      <protection locked="0"/>
    </xf>
    <xf numFmtId="49" fontId="0" fillId="0" borderId="27" xfId="0" applyNumberFormat="1" applyFont="1" applyBorder="1" applyAlignment="1" applyProtection="1">
      <alignment/>
      <protection locked="0"/>
    </xf>
    <xf numFmtId="49" fontId="0" fillId="0" borderId="27" xfId="0" applyNumberFormat="1" applyFont="1" applyFill="1" applyBorder="1" applyAlignment="1" applyProtection="1">
      <alignment/>
      <protection locked="0"/>
    </xf>
    <xf numFmtId="49" fontId="22" fillId="0" borderId="28" xfId="0" applyNumberFormat="1" applyFont="1" applyBorder="1" applyAlignment="1" applyProtection="1">
      <alignment vertical="center"/>
      <protection hidden="1" locked="0"/>
    </xf>
    <xf numFmtId="49" fontId="22" fillId="0" borderId="28"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vertical="center"/>
      <protection hidden="1" locked="0"/>
    </xf>
    <xf numFmtId="0" fontId="22" fillId="33" borderId="30" xfId="0" applyNumberFormat="1" applyFont="1" applyFill="1" applyBorder="1" applyAlignment="1" applyProtection="1">
      <alignment horizontal="center" vertical="top" wrapText="1"/>
      <protection hidden="1" locked="0"/>
    </xf>
    <xf numFmtId="49" fontId="22" fillId="0" borderId="31" xfId="0" applyNumberFormat="1" applyFont="1" applyBorder="1" applyAlignment="1" applyProtection="1">
      <alignment horizontal="center" vertical="center"/>
      <protection hidden="1" locked="0"/>
    </xf>
    <xf numFmtId="49" fontId="22" fillId="0" borderId="31" xfId="0" applyNumberFormat="1" applyFont="1" applyBorder="1" applyAlignment="1" applyProtection="1">
      <alignment vertical="center"/>
      <protection hidden="1" locked="0"/>
    </xf>
    <xf numFmtId="0" fontId="22" fillId="33" borderId="32"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2" xfId="0" applyBorder="1" applyAlignment="1">
      <alignment/>
    </xf>
    <xf numFmtId="0" fontId="0" fillId="0" borderId="23"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9"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33" xfId="0" applyFill="1" applyBorder="1" applyAlignment="1">
      <alignment/>
    </xf>
    <xf numFmtId="49" fontId="25" fillId="0" borderId="31" xfId="0" applyNumberFormat="1" applyFont="1" applyBorder="1" applyAlignment="1" applyProtection="1">
      <alignment vertical="center"/>
      <protection hidden="1" locked="0"/>
    </xf>
    <xf numFmtId="49" fontId="23" fillId="0" borderId="31" xfId="0" applyNumberFormat="1" applyFont="1" applyFill="1" applyBorder="1" applyAlignment="1" applyProtection="1">
      <alignment horizontal="left" vertical="center"/>
      <protection hidden="1" locked="0"/>
    </xf>
    <xf numFmtId="49" fontId="2" fillId="0" borderId="34" xfId="0" applyNumberFormat="1" applyFont="1" applyFill="1" applyBorder="1" applyAlignment="1" applyProtection="1">
      <alignment/>
      <protection locked="0"/>
    </xf>
    <xf numFmtId="49" fontId="23" fillId="0" borderId="34" xfId="0" applyNumberFormat="1" applyFont="1" applyFill="1" applyBorder="1" applyAlignment="1" applyProtection="1">
      <alignment vertical="center"/>
      <protection hidden="1" locked="0"/>
    </xf>
    <xf numFmtId="1" fontId="23" fillId="0" borderId="31" xfId="0" applyNumberFormat="1" applyFont="1" applyFill="1" applyBorder="1" applyAlignment="1" applyProtection="1">
      <alignment horizontal="left" vertical="center"/>
      <protection hidden="1" locked="0"/>
    </xf>
    <xf numFmtId="197" fontId="34" fillId="0" borderId="31" xfId="0" applyNumberFormat="1" applyFont="1" applyFill="1" applyBorder="1" applyAlignment="1" applyProtection="1">
      <alignment horizontal="left" vertical="center"/>
      <protection hidden="1" locked="0"/>
    </xf>
    <xf numFmtId="49" fontId="23" fillId="0" borderId="35"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31" xfId="0" applyNumberFormat="1" applyFont="1" applyFill="1" applyBorder="1" applyAlignment="1" applyProtection="1">
      <alignment horizontal="right" vertical="center" wrapText="1"/>
      <protection hidden="1" locked="0"/>
    </xf>
    <xf numFmtId="3" fontId="35" fillId="0" borderId="36"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197" fontId="34" fillId="0" borderId="27" xfId="0" applyNumberFormat="1" applyFont="1" applyBorder="1" applyAlignment="1" applyProtection="1">
      <alignment/>
      <protection locked="0"/>
    </xf>
    <xf numFmtId="4" fontId="0" fillId="0" borderId="13" xfId="0" applyNumberFormat="1" applyFont="1" applyBorder="1" applyAlignment="1" applyProtection="1">
      <alignment horizontal="right" vertical="center"/>
      <protection locked="0"/>
    </xf>
    <xf numFmtId="4" fontId="0" fillId="0" borderId="27" xfId="0" applyNumberFormat="1" applyFont="1" applyBorder="1" applyAlignment="1" applyProtection="1">
      <alignment horizontal="right" vertical="center"/>
      <protection locked="0"/>
    </xf>
    <xf numFmtId="3" fontId="35" fillId="0" borderId="37" xfId="0" applyNumberFormat="1" applyFont="1" applyBorder="1" applyAlignment="1" applyProtection="1">
      <alignment horizontal="center" vertical="center"/>
      <protection hidden="1" locked="0"/>
    </xf>
    <xf numFmtId="197" fontId="34" fillId="0" borderId="27" xfId="0" applyNumberFormat="1" applyFont="1" applyFill="1" applyBorder="1" applyAlignment="1" applyProtection="1">
      <alignment/>
      <protection locked="0"/>
    </xf>
    <xf numFmtId="197" fontId="34" fillId="0" borderId="28" xfId="0" applyNumberFormat="1" applyFont="1" applyFill="1" applyBorder="1" applyAlignment="1" applyProtection="1">
      <alignment vertical="center"/>
      <protection hidden="1" locked="0"/>
    </xf>
    <xf numFmtId="4" fontId="22" fillId="0" borderId="13" xfId="0" applyNumberFormat="1" applyFont="1" applyBorder="1" applyAlignment="1" applyProtection="1">
      <alignment horizontal="right" vertical="center"/>
      <protection hidden="1" locked="0"/>
    </xf>
    <xf numFmtId="4" fontId="22" fillId="0" borderId="28" xfId="0" applyNumberFormat="1" applyFont="1" applyBorder="1" applyAlignment="1" applyProtection="1">
      <alignment horizontal="right" vertical="center"/>
      <protection hidden="1" locked="0"/>
    </xf>
    <xf numFmtId="4" fontId="22" fillId="0" borderId="28" xfId="0" applyNumberFormat="1" applyFont="1" applyFill="1" applyBorder="1" applyAlignment="1" applyProtection="1">
      <alignment horizontal="right" vertical="center"/>
      <protection hidden="1" locked="0"/>
    </xf>
    <xf numFmtId="4" fontId="22" fillId="0" borderId="38" xfId="0" applyNumberFormat="1" applyFont="1" applyBorder="1" applyAlignment="1" applyProtection="1">
      <alignment horizontal="right" vertical="center"/>
      <protection hidden="1" locked="0"/>
    </xf>
    <xf numFmtId="4" fontId="22" fillId="0" borderId="29" xfId="0" applyNumberFormat="1" applyFont="1" applyFill="1" applyBorder="1" applyAlignment="1" applyProtection="1">
      <alignment horizontal="right" vertical="center"/>
      <protection hidden="1" locked="0"/>
    </xf>
    <xf numFmtId="3" fontId="35" fillId="0" borderId="39" xfId="0" applyNumberFormat="1" applyFont="1" applyBorder="1" applyAlignment="1" applyProtection="1">
      <alignment horizontal="center"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40" xfId="0" applyNumberFormat="1" applyFont="1" applyBorder="1" applyAlignment="1" applyProtection="1">
      <alignment horizontal="center" vertical="center"/>
      <protection hidden="1" locked="0"/>
    </xf>
    <xf numFmtId="49" fontId="25" fillId="0" borderId="40" xfId="0" applyNumberFormat="1" applyFont="1" applyBorder="1" applyAlignment="1" applyProtection="1">
      <alignment vertical="center"/>
      <protection hidden="1" locked="0"/>
    </xf>
    <xf numFmtId="49" fontId="23" fillId="0" borderId="40" xfId="0" applyNumberFormat="1" applyFont="1" applyFill="1" applyBorder="1" applyAlignment="1" applyProtection="1">
      <alignment horizontal="left" vertical="center"/>
      <protection hidden="1" locked="0"/>
    </xf>
    <xf numFmtId="49" fontId="22" fillId="0" borderId="40" xfId="0" applyNumberFormat="1" applyFont="1" applyBorder="1" applyAlignment="1" applyProtection="1">
      <alignment vertical="center"/>
      <protection hidden="1" locked="0"/>
    </xf>
    <xf numFmtId="197" fontId="34" fillId="0" borderId="40" xfId="0" applyNumberFormat="1" applyFont="1" applyFill="1" applyBorder="1" applyAlignment="1" applyProtection="1">
      <alignment vertical="center"/>
      <protection hidden="1" locked="0"/>
    </xf>
    <xf numFmtId="49" fontId="23" fillId="0" borderId="41" xfId="0" applyNumberFormat="1" applyFont="1" applyFill="1" applyBorder="1" applyAlignment="1" applyProtection="1">
      <alignment horizontal="left" vertical="center"/>
      <protection hidden="1" locked="0"/>
    </xf>
    <xf numFmtId="4" fontId="22" fillId="0" borderId="42" xfId="0" applyNumberFormat="1" applyFont="1" applyFill="1" applyBorder="1" applyAlignment="1" applyProtection="1">
      <alignment horizontal="right" vertical="center" wrapText="1"/>
      <protection hidden="1" locked="0"/>
    </xf>
    <xf numFmtId="4" fontId="22" fillId="0" borderId="40" xfId="0" applyNumberFormat="1" applyFont="1" applyFill="1" applyBorder="1" applyAlignment="1" applyProtection="1">
      <alignment horizontal="right" vertical="center" wrapText="1"/>
      <protection hidden="1" locked="0"/>
    </xf>
    <xf numFmtId="3" fontId="35" fillId="0" borderId="43" xfId="0" applyNumberFormat="1" applyFont="1" applyBorder="1" applyAlignment="1" applyProtection="1">
      <alignment horizontal="center" vertical="center"/>
      <protection hidden="1" locked="0"/>
    </xf>
    <xf numFmtId="4" fontId="22" fillId="33" borderId="42" xfId="0" applyNumberFormat="1" applyFont="1" applyFill="1" applyBorder="1" applyAlignment="1" applyProtection="1">
      <alignment horizontal="right" vertical="center" wrapText="1"/>
      <protection hidden="1" locked="0"/>
    </xf>
    <xf numFmtId="0" fontId="22" fillId="33" borderId="33"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21" xfId="0" applyFont="1" applyBorder="1" applyAlignment="1">
      <alignment/>
    </xf>
    <xf numFmtId="0" fontId="0" fillId="0" borderId="22" xfId="0" applyBorder="1" applyAlignment="1" applyProtection="1">
      <alignment/>
      <protection locked="0"/>
    </xf>
    <xf numFmtId="0" fontId="22" fillId="0" borderId="22" xfId="0" applyFont="1" applyFill="1" applyBorder="1" applyAlignment="1" applyProtection="1">
      <alignment horizontal="center" vertical="center"/>
      <protection hidden="1" locked="0"/>
    </xf>
    <xf numFmtId="3" fontId="22" fillId="0" borderId="22"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4" xfId="0" applyBorder="1" applyAlignment="1">
      <alignment/>
    </xf>
    <xf numFmtId="195" fontId="23" fillId="37" borderId="10" xfId="0" applyNumberFormat="1" applyFont="1" applyFill="1" applyBorder="1" applyAlignment="1" applyProtection="1">
      <alignment/>
      <protection hidden="1"/>
    </xf>
    <xf numFmtId="0" fontId="0" fillId="0" borderId="24" xfId="0" applyFill="1" applyBorder="1" applyAlignment="1">
      <alignment/>
    </xf>
    <xf numFmtId="189" fontId="22" fillId="38" borderId="28" xfId="0" applyNumberFormat="1" applyFont="1" applyFill="1" applyBorder="1" applyAlignment="1" applyProtection="1">
      <alignment horizontal="left" vertical="top" wrapText="1"/>
      <protection hidden="1" locked="0"/>
    </xf>
    <xf numFmtId="9" fontId="24" fillId="0" borderId="28"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42" xfId="0" applyNumberFormat="1" applyFont="1" applyFill="1" applyBorder="1" applyAlignment="1">
      <alignment/>
    </xf>
    <xf numFmtId="201" fontId="0" fillId="35" borderId="40" xfId="0" applyNumberFormat="1" applyFont="1" applyFill="1" applyBorder="1" applyAlignment="1">
      <alignment/>
    </xf>
    <xf numFmtId="201" fontId="0" fillId="35" borderId="13" xfId="0" applyNumberFormat="1" applyFont="1" applyFill="1" applyBorder="1" applyAlignment="1">
      <alignment/>
    </xf>
    <xf numFmtId="201" fontId="0" fillId="35" borderId="28" xfId="0" applyNumberFormat="1" applyFont="1" applyFill="1" applyBorder="1" applyAlignment="1">
      <alignment/>
    </xf>
    <xf numFmtId="201" fontId="0" fillId="35" borderId="44" xfId="0" applyNumberFormat="1" applyFont="1" applyFill="1" applyBorder="1" applyAlignment="1">
      <alignment/>
    </xf>
    <xf numFmtId="201" fontId="0" fillId="35" borderId="45"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42" xfId="0" applyFont="1" applyFill="1" applyBorder="1" applyAlignment="1">
      <alignment/>
    </xf>
    <xf numFmtId="0" fontId="0" fillId="38" borderId="44"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46" xfId="0" applyFont="1" applyBorder="1" applyAlignment="1" applyProtection="1">
      <alignment/>
      <protection locked="0"/>
    </xf>
    <xf numFmtId="4" fontId="22" fillId="39" borderId="28" xfId="0" applyNumberFormat="1" applyFont="1" applyFill="1" applyBorder="1" applyAlignment="1" applyProtection="1">
      <alignment horizontal="center" vertical="center" wrapText="1"/>
      <protection hidden="1"/>
    </xf>
    <xf numFmtId="0" fontId="22" fillId="38" borderId="44" xfId="0" applyFont="1" applyFill="1" applyBorder="1" applyAlignment="1" applyProtection="1">
      <alignment horizontal="center" vertical="center" wrapText="1"/>
      <protection hidden="1" locked="0"/>
    </xf>
    <xf numFmtId="0" fontId="22" fillId="38" borderId="45" xfId="0" applyFont="1" applyFill="1" applyBorder="1" applyAlignment="1" applyProtection="1">
      <alignment horizontal="center" vertical="center" wrapText="1"/>
      <protection hidden="1" locked="0"/>
    </xf>
    <xf numFmtId="0" fontId="22" fillId="38" borderId="47" xfId="0" applyFont="1" applyFill="1" applyBorder="1" applyAlignment="1" applyProtection="1">
      <alignment horizontal="center" vertical="center" wrapText="1"/>
      <protection hidden="1" locked="0"/>
    </xf>
    <xf numFmtId="0" fontId="0" fillId="0" borderId="48" xfId="0" applyFont="1" applyBorder="1" applyAlignment="1" applyProtection="1">
      <alignment horizontal="center"/>
      <protection locked="0"/>
    </xf>
    <xf numFmtId="194" fontId="0" fillId="40" borderId="49" xfId="0" applyNumberFormat="1" applyFont="1" applyFill="1" applyBorder="1" applyAlignment="1" applyProtection="1">
      <alignment horizontal="center" vertical="center"/>
      <protection locked="0"/>
    </xf>
    <xf numFmtId="194" fontId="0" fillId="40" borderId="50" xfId="0" applyNumberFormat="1" applyFont="1" applyFill="1" applyBorder="1" applyAlignment="1" applyProtection="1">
      <alignment horizontal="center" vertical="center"/>
      <protection locked="0"/>
    </xf>
    <xf numFmtId="194" fontId="0" fillId="40" borderId="51" xfId="0" applyNumberFormat="1" applyFont="1" applyFill="1" applyBorder="1" applyAlignment="1" applyProtection="1">
      <alignment horizontal="center" vertical="center"/>
      <protection locked="0"/>
    </xf>
    <xf numFmtId="194" fontId="0" fillId="40" borderId="20" xfId="0" applyNumberFormat="1" applyFont="1" applyFill="1" applyBorder="1" applyAlignment="1" applyProtection="1">
      <alignment horizontal="center" vertical="center"/>
      <protection locked="0"/>
    </xf>
    <xf numFmtId="194" fontId="0" fillId="40" borderId="48" xfId="0" applyNumberFormat="1" applyFont="1" applyFill="1" applyBorder="1" applyAlignment="1" applyProtection="1">
      <alignment horizontal="center" vertical="center"/>
      <protection locked="0"/>
    </xf>
    <xf numFmtId="4" fontId="23" fillId="33" borderId="32" xfId="0" applyNumberFormat="1" applyFont="1" applyFill="1" applyBorder="1" applyAlignment="1" applyProtection="1">
      <alignment horizontal="right" vertical="center"/>
      <protection hidden="1" locked="0"/>
    </xf>
    <xf numFmtId="4" fontId="24" fillId="38" borderId="31" xfId="0" applyNumberFormat="1" applyFont="1" applyFill="1" applyBorder="1" applyAlignment="1" applyProtection="1">
      <alignment horizontal="right" vertical="center"/>
      <protection hidden="1" locked="0"/>
    </xf>
    <xf numFmtId="4" fontId="27" fillId="40" borderId="52" xfId="0" applyNumberFormat="1" applyFont="1" applyFill="1" applyBorder="1" applyAlignment="1" applyProtection="1">
      <alignment horizontal="right" vertical="center"/>
      <protection hidden="1" locked="0"/>
    </xf>
    <xf numFmtId="4" fontId="27" fillId="40" borderId="53" xfId="0" applyNumberFormat="1" applyFont="1" applyFill="1" applyBorder="1" applyAlignment="1" applyProtection="1">
      <alignment horizontal="right" vertical="center"/>
      <protection hidden="1" locked="0"/>
    </xf>
    <xf numFmtId="3" fontId="35" fillId="40" borderId="54" xfId="0" applyNumberFormat="1" applyFont="1" applyFill="1" applyBorder="1" applyAlignment="1" applyProtection="1">
      <alignment horizontal="center" vertical="center"/>
      <protection hidden="1" locked="0"/>
    </xf>
    <xf numFmtId="0" fontId="22" fillId="40" borderId="52" xfId="0" applyNumberFormat="1" applyFont="1" applyFill="1" applyBorder="1" applyAlignment="1" applyProtection="1">
      <alignment horizontal="center" vertical="center"/>
      <protection hidden="1" locked="0"/>
    </xf>
    <xf numFmtId="49" fontId="0" fillId="0" borderId="38" xfId="0" applyNumberFormat="1" applyFont="1" applyBorder="1" applyAlignment="1" applyProtection="1">
      <alignment/>
      <protection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21"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42" xfId="0" applyNumberFormat="1" applyFont="1" applyBorder="1" applyAlignment="1" applyProtection="1">
      <alignment/>
      <protection locked="0"/>
    </xf>
    <xf numFmtId="4" fontId="22" fillId="38" borderId="40" xfId="0" applyNumberFormat="1" applyFont="1" applyFill="1" applyBorder="1" applyAlignment="1" applyProtection="1">
      <alignment horizontal="right" vertical="center"/>
      <protection hidden="1" locked="0"/>
    </xf>
    <xf numFmtId="4" fontId="22" fillId="38" borderId="31"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26" xfId="0" applyFont="1" applyFill="1" applyBorder="1" applyAlignment="1">
      <alignment horizontal="right"/>
    </xf>
    <xf numFmtId="0" fontId="1" fillId="41" borderId="47"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26" xfId="0" applyFont="1" applyFill="1" applyBorder="1" applyAlignment="1">
      <alignment horizontal="left"/>
    </xf>
    <xf numFmtId="195" fontId="24" fillId="38" borderId="26"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28"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45" xfId="0" applyNumberFormat="1" applyFont="1" applyFill="1" applyBorder="1" applyAlignment="1" applyProtection="1">
      <alignment horizontal="right" vertical="center"/>
      <protection hidden="1" locked="0"/>
    </xf>
    <xf numFmtId="195" fontId="24" fillId="38" borderId="47"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55"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56" xfId="0" applyNumberFormat="1" applyFont="1" applyFill="1" applyBorder="1" applyAlignment="1" applyProtection="1">
      <alignment vertical="center"/>
      <protection hidden="1" locked="0"/>
    </xf>
    <xf numFmtId="4" fontId="23" fillId="33" borderId="33" xfId="0" applyNumberFormat="1" applyFont="1" applyFill="1" applyBorder="1" applyAlignment="1" applyProtection="1">
      <alignment horizontal="right" vertical="center"/>
      <protection hidden="1" locked="0"/>
    </xf>
    <xf numFmtId="0" fontId="0" fillId="0" borderId="28" xfId="0" applyFont="1" applyBorder="1" applyAlignment="1">
      <alignment horizontal="center"/>
    </xf>
    <xf numFmtId="0" fontId="0" fillId="0" borderId="28" xfId="0" applyFont="1" applyBorder="1" applyAlignment="1">
      <alignment horizontal="right"/>
    </xf>
    <xf numFmtId="10" fontId="22" fillId="0" borderId="28" xfId="0" applyNumberFormat="1" applyFont="1" applyFill="1" applyBorder="1" applyAlignment="1" applyProtection="1">
      <alignment vertical="center"/>
      <protection hidden="1" locked="0"/>
    </xf>
    <xf numFmtId="10" fontId="0" fillId="0" borderId="28"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5" xfId="0" applyFont="1" applyFill="1" applyBorder="1" applyAlignment="1">
      <alignment horizontal="left" vertical="center"/>
    </xf>
    <xf numFmtId="0" fontId="1" fillId="34" borderId="23" xfId="0" applyFont="1" applyFill="1" applyBorder="1" applyAlignment="1">
      <alignment horizontal="center" vertical="center" wrapText="1"/>
    </xf>
    <xf numFmtId="0" fontId="0" fillId="33" borderId="18" xfId="0" applyFont="1" applyFill="1" applyBorder="1" applyAlignment="1">
      <alignment/>
    </xf>
    <xf numFmtId="0" fontId="0" fillId="33" borderId="19" xfId="0" applyFont="1" applyFill="1" applyBorder="1" applyAlignment="1">
      <alignment/>
    </xf>
    <xf numFmtId="0" fontId="0" fillId="33" borderId="45" xfId="0" applyFont="1" applyFill="1" applyBorder="1" applyAlignment="1">
      <alignment wrapText="1"/>
    </xf>
    <xf numFmtId="0" fontId="0" fillId="33" borderId="19" xfId="0" applyFont="1" applyFill="1" applyBorder="1" applyAlignment="1">
      <alignment wrapText="1"/>
    </xf>
    <xf numFmtId="0" fontId="0" fillId="33" borderId="20"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201" fontId="1" fillId="33" borderId="11" xfId="0" applyNumberFormat="1" applyFont="1" applyFill="1" applyBorder="1" applyAlignment="1">
      <alignment horizontal="right"/>
    </xf>
    <xf numFmtId="201" fontId="0" fillId="33" borderId="31"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7" xfId="0" applyNumberFormat="1" applyFont="1" applyFill="1" applyBorder="1" applyAlignment="1">
      <alignment horizontal="right"/>
    </xf>
    <xf numFmtId="201" fontId="0" fillId="34" borderId="33" xfId="0" applyNumberFormat="1" applyFont="1" applyFill="1" applyBorder="1" applyAlignment="1">
      <alignment/>
    </xf>
    <xf numFmtId="201" fontId="0" fillId="34" borderId="26" xfId="0" applyNumberFormat="1" applyFont="1" applyFill="1" applyBorder="1" applyAlignment="1">
      <alignment/>
    </xf>
    <xf numFmtId="201" fontId="0" fillId="34" borderId="47"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1" fillId="34" borderId="11" xfId="0" applyNumberFormat="1" applyFont="1" applyFill="1" applyBorder="1" applyAlignment="1">
      <alignment horizontal="right"/>
    </xf>
    <xf numFmtId="3" fontId="26" fillId="0" borderId="0" xfId="0" applyNumberFormat="1" applyFont="1" applyBorder="1" applyAlignment="1" applyProtection="1">
      <alignment vertical="center"/>
      <protection hidden="1" locked="0"/>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44" xfId="0" applyNumberFormat="1" applyFont="1" applyFill="1" applyBorder="1" applyAlignment="1">
      <alignment horizontal="right"/>
    </xf>
    <xf numFmtId="0" fontId="10" fillId="0" borderId="0" xfId="0" applyFont="1" applyFill="1" applyAlignment="1">
      <alignment/>
    </xf>
    <xf numFmtId="198" fontId="1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xf>
    <xf numFmtId="9" fontId="24" fillId="38" borderId="28"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8"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7"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9" xfId="0" applyFont="1" applyFill="1" applyBorder="1" applyAlignment="1">
      <alignment horizontal="center" vertical="center"/>
    </xf>
    <xf numFmtId="0" fontId="1" fillId="0" borderId="19"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2" fillId="0" borderId="0" xfId="49" applyAlignment="1">
      <alignment/>
      <protection/>
    </xf>
    <xf numFmtId="14" fontId="82" fillId="0" borderId="0" xfId="49" applyNumberFormat="1" applyAlignment="1">
      <alignment/>
      <protection/>
    </xf>
    <xf numFmtId="0" fontId="0" fillId="0" borderId="0" xfId="49" applyFont="1" applyAlignment="1">
      <alignment/>
      <protection/>
    </xf>
    <xf numFmtId="0" fontId="99" fillId="0" borderId="0" xfId="49" applyFont="1" applyAlignment="1">
      <alignment/>
      <protection/>
    </xf>
    <xf numFmtId="0" fontId="100" fillId="0" borderId="0" xfId="49" applyFont="1" applyAlignment="1">
      <alignment/>
      <protection/>
    </xf>
    <xf numFmtId="4" fontId="82" fillId="35" borderId="59"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2"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2" fillId="0" borderId="0" xfId="49" applyFill="1" applyBorder="1" applyAlignment="1">
      <alignment horizontal="center"/>
      <protection/>
    </xf>
    <xf numFmtId="0" fontId="82"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2" fillId="0" borderId="0" xfId="49" applyFill="1" applyBorder="1" applyAlignment="1">
      <alignment horizontal="left"/>
      <protection/>
    </xf>
    <xf numFmtId="0" fontId="82"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2" fillId="0" borderId="0" xfId="49" applyBorder="1" applyAlignment="1">
      <alignment horizontal="left"/>
      <protection/>
    </xf>
    <xf numFmtId="0" fontId="2" fillId="0" borderId="0" xfId="49" applyFont="1" applyFill="1" applyAlignment="1">
      <alignment/>
      <protection/>
    </xf>
    <xf numFmtId="0" fontId="82"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2"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2" fillId="35" borderId="10" xfId="49" applyFill="1" applyBorder="1" applyAlignment="1">
      <alignment horizontal="left"/>
      <protection/>
    </xf>
    <xf numFmtId="0" fontId="82" fillId="35" borderId="25" xfId="49" applyFill="1" applyBorder="1" applyAlignment="1">
      <alignment horizontal="left"/>
      <protection/>
    </xf>
    <xf numFmtId="0" fontId="82" fillId="0" borderId="14" xfId="49" applyFill="1" applyBorder="1" applyAlignment="1">
      <alignment/>
      <protection/>
    </xf>
    <xf numFmtId="0" fontId="1" fillId="34" borderId="11" xfId="49" applyFont="1" applyFill="1" applyBorder="1" applyAlignment="1">
      <alignment horizontal="center" vertical="center" wrapText="1"/>
      <protection/>
    </xf>
    <xf numFmtId="4" fontId="82" fillId="35" borderId="28" xfId="49" applyNumberFormat="1" applyFill="1" applyBorder="1" applyAlignment="1">
      <alignment horizontal="center"/>
      <protection/>
    </xf>
    <xf numFmtId="0" fontId="1" fillId="34" borderId="57"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60" xfId="49" applyFont="1" applyFill="1" applyBorder="1" applyAlignment="1">
      <alignment horizontal="center" vertical="center"/>
      <protection/>
    </xf>
    <xf numFmtId="0" fontId="0" fillId="34" borderId="23"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61" xfId="49" applyFont="1" applyFill="1" applyBorder="1">
      <alignment/>
      <protection/>
    </xf>
    <xf numFmtId="0" fontId="0" fillId="34" borderId="37" xfId="49" applyFont="1" applyFill="1" applyBorder="1">
      <alignment/>
      <protection/>
    </xf>
    <xf numFmtId="0" fontId="0" fillId="34" borderId="27" xfId="49" applyFont="1" applyFill="1" applyBorder="1">
      <alignment/>
      <protection/>
    </xf>
    <xf numFmtId="4" fontId="0" fillId="35" borderId="62" xfId="49" applyNumberFormat="1" applyFont="1" applyFill="1" applyBorder="1" applyAlignment="1">
      <alignment/>
      <protection/>
    </xf>
    <xf numFmtId="4" fontId="82" fillId="35" borderId="59" xfId="49" applyNumberFormat="1" applyFill="1" applyBorder="1" applyAlignment="1">
      <alignment/>
      <protection/>
    </xf>
    <xf numFmtId="203" fontId="82" fillId="35" borderId="59" xfId="49" applyNumberFormat="1" applyFill="1" applyBorder="1" applyAlignment="1">
      <alignment/>
      <protection/>
    </xf>
    <xf numFmtId="4" fontId="82" fillId="34" borderId="59" xfId="49" applyNumberFormat="1" applyFill="1" applyBorder="1" applyAlignment="1">
      <alignment/>
      <protection/>
    </xf>
    <xf numFmtId="4" fontId="0" fillId="35" borderId="63" xfId="49" applyNumberFormat="1" applyFont="1" applyFill="1" applyBorder="1" applyAlignment="1">
      <alignment/>
      <protection/>
    </xf>
    <xf numFmtId="4" fontId="82" fillId="35" borderId="64" xfId="49" applyNumberFormat="1" applyFill="1" applyBorder="1" applyAlignment="1">
      <alignment/>
      <protection/>
    </xf>
    <xf numFmtId="203" fontId="82" fillId="35" borderId="65" xfId="49" applyNumberFormat="1" applyFill="1" applyBorder="1" applyAlignment="1">
      <alignment/>
      <protection/>
    </xf>
    <xf numFmtId="16" fontId="0" fillId="34" borderId="61" xfId="49" applyNumberFormat="1" applyFont="1" applyFill="1" applyBorder="1">
      <alignment/>
      <protection/>
    </xf>
    <xf numFmtId="16" fontId="0" fillId="34" borderId="37" xfId="49" applyNumberFormat="1" applyFont="1" applyFill="1" applyBorder="1">
      <alignment/>
      <protection/>
    </xf>
    <xf numFmtId="16" fontId="0" fillId="34" borderId="27" xfId="49" applyNumberFormat="1" applyFont="1" applyFill="1" applyBorder="1">
      <alignment/>
      <protection/>
    </xf>
    <xf numFmtId="0" fontId="0" fillId="43" borderId="66" xfId="49" applyFont="1" applyFill="1" applyBorder="1">
      <alignment/>
      <protection/>
    </xf>
    <xf numFmtId="0" fontId="0" fillId="43" borderId="39" xfId="49" applyFont="1" applyFill="1" applyBorder="1">
      <alignment/>
      <protection/>
    </xf>
    <xf numFmtId="0" fontId="0" fillId="43" borderId="67" xfId="49" applyFont="1" applyFill="1" applyBorder="1">
      <alignment/>
      <protection/>
    </xf>
    <xf numFmtId="4" fontId="0" fillId="43" borderId="63" xfId="49" applyNumberFormat="1" applyFont="1" applyFill="1" applyBorder="1" applyAlignment="1">
      <alignment/>
      <protection/>
    </xf>
    <xf numFmtId="4" fontId="82" fillId="43" borderId="64" xfId="49" applyNumberFormat="1" applyFill="1" applyBorder="1" applyAlignment="1">
      <alignment/>
      <protection/>
    </xf>
    <xf numFmtId="203" fontId="82" fillId="43" borderId="65" xfId="49" applyNumberFormat="1" applyFill="1" applyBorder="1" applyAlignment="1">
      <alignment/>
      <protection/>
    </xf>
    <xf numFmtId="4" fontId="82" fillId="43" borderId="59"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2"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54"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2"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2"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2"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2" fillId="0" borderId="0" xfId="49" applyNumberFormat="1" applyAlignment="1">
      <alignment/>
      <protection/>
    </xf>
    <xf numFmtId="206" fontId="1" fillId="0" borderId="0" xfId="49" applyNumberFormat="1" applyFont="1" applyFill="1" applyBorder="1" applyAlignment="1">
      <alignment horizontal="right"/>
      <protection/>
    </xf>
    <xf numFmtId="0" fontId="101"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5" xfId="49" applyFont="1" applyFill="1" applyBorder="1" applyAlignment="1">
      <alignment horizontal="left"/>
      <protection/>
    </xf>
    <xf numFmtId="0" fontId="82" fillId="0" borderId="54"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2"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36"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42"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44" xfId="60" applyFont="1" applyFill="1" applyBorder="1" applyAlignment="1">
      <alignment horizontal="left" vertical="center" wrapText="1"/>
      <protection/>
    </xf>
    <xf numFmtId="0" fontId="37" fillId="0" borderId="0" xfId="60" applyFont="1" applyAlignment="1">
      <alignment vertical="center"/>
      <protection/>
    </xf>
    <xf numFmtId="0" fontId="2" fillId="46" borderId="53" xfId="60" applyFont="1" applyFill="1" applyBorder="1" applyAlignment="1">
      <alignment horizontal="left" vertical="center" wrapText="1"/>
      <protection/>
    </xf>
    <xf numFmtId="0" fontId="20" fillId="0" borderId="0" xfId="50" applyAlignment="1">
      <alignment vertical="center" wrapText="1"/>
      <protection/>
    </xf>
    <xf numFmtId="0" fontId="1" fillId="10" borderId="55" xfId="50" applyFont="1" applyFill="1" applyBorder="1" applyAlignment="1">
      <alignment vertical="center" wrapText="1"/>
      <protection/>
    </xf>
    <xf numFmtId="0" fontId="1" fillId="33" borderId="44" xfId="50" applyFont="1" applyFill="1" applyBorder="1" applyAlignment="1">
      <alignment vertical="center" wrapText="1"/>
      <protection/>
    </xf>
    <xf numFmtId="0" fontId="1" fillId="33" borderId="45" xfId="50" applyFont="1" applyFill="1" applyBorder="1" applyAlignment="1">
      <alignment vertical="center" wrapText="1"/>
      <protection/>
    </xf>
    <xf numFmtId="0" fontId="1" fillId="33" borderId="47" xfId="50" applyFont="1" applyFill="1" applyBorder="1" applyAlignment="1">
      <alignment vertical="center" wrapText="1"/>
      <protection/>
    </xf>
    <xf numFmtId="0" fontId="1" fillId="33" borderId="68" xfId="50" applyFont="1" applyFill="1" applyBorder="1" applyAlignment="1">
      <alignment vertical="center" wrapText="1"/>
      <protection/>
    </xf>
    <xf numFmtId="0" fontId="1" fillId="33" borderId="69" xfId="50" applyFont="1" applyFill="1" applyBorder="1" applyAlignment="1">
      <alignment vertical="center" wrapText="1"/>
      <protection/>
    </xf>
    <xf numFmtId="4" fontId="1" fillId="35" borderId="44" xfId="50" applyNumberFormat="1" applyFont="1" applyFill="1" applyBorder="1" applyAlignment="1">
      <alignment vertical="center" wrapText="1"/>
      <protection/>
    </xf>
    <xf numFmtId="4" fontId="1" fillId="35" borderId="47" xfId="50" applyNumberFormat="1" applyFont="1" applyFill="1" applyBorder="1" applyAlignment="1">
      <alignment vertical="center" wrapText="1"/>
      <protection/>
    </xf>
    <xf numFmtId="0" fontId="54" fillId="0" borderId="42"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31" xfId="35" applyFont="1" applyBorder="1" applyAlignment="1">
      <alignment vertical="center" wrapText="1"/>
    </xf>
    <xf numFmtId="9" fontId="0" fillId="0" borderId="31" xfId="56" applyFont="1" applyBorder="1" applyAlignment="1">
      <alignment horizontal="right" vertical="center" wrapText="1"/>
    </xf>
    <xf numFmtId="171" fontId="0" fillId="0" borderId="31" xfId="35" applyFont="1" applyBorder="1" applyAlignment="1">
      <alignment horizontal="right" vertical="center" wrapText="1"/>
    </xf>
    <xf numFmtId="9" fontId="0" fillId="0" borderId="32"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31" xfId="50" applyNumberFormat="1" applyBorder="1" applyAlignment="1">
      <alignment horizontal="right" vertical="center" wrapText="1"/>
      <protection/>
    </xf>
    <xf numFmtId="9" fontId="0" fillId="0" borderId="35" xfId="56" applyFont="1" applyBorder="1" applyAlignment="1">
      <alignment horizontal="right" vertical="center" wrapText="1"/>
    </xf>
    <xf numFmtId="4" fontId="20" fillId="0" borderId="42" xfId="50" applyNumberFormat="1" applyFill="1" applyBorder="1" applyAlignment="1">
      <alignment vertical="center" wrapText="1"/>
      <protection/>
    </xf>
    <xf numFmtId="4" fontId="20" fillId="0" borderId="33"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28" xfId="35" applyFont="1" applyBorder="1" applyAlignment="1">
      <alignment vertical="center" wrapText="1"/>
    </xf>
    <xf numFmtId="9" fontId="0" fillId="0" borderId="28" xfId="56" applyFont="1" applyBorder="1" applyAlignment="1">
      <alignment horizontal="right" vertical="center" wrapText="1"/>
    </xf>
    <xf numFmtId="171" fontId="0" fillId="0" borderId="28" xfId="35" applyFont="1" applyBorder="1" applyAlignment="1">
      <alignment horizontal="right" vertical="center" wrapText="1"/>
    </xf>
    <xf numFmtId="9" fontId="0" fillId="0" borderId="26"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28" xfId="50" applyNumberFormat="1" applyBorder="1" applyAlignment="1">
      <alignment horizontal="right" vertical="center" wrapText="1"/>
      <protection/>
    </xf>
    <xf numFmtId="9" fontId="0" fillId="0" borderId="46" xfId="56" applyFont="1" applyBorder="1" applyAlignment="1">
      <alignment horizontal="right" vertical="center" wrapText="1"/>
    </xf>
    <xf numFmtId="0" fontId="54" fillId="0" borderId="44" xfId="50" applyFont="1" applyBorder="1" applyAlignment="1">
      <alignment horizontal="left" vertical="center" wrapText="1"/>
      <protection/>
    </xf>
    <xf numFmtId="171" fontId="0" fillId="0" borderId="44" xfId="35" applyFont="1" applyBorder="1" applyAlignment="1">
      <alignment horizontal="left" vertical="center" wrapText="1"/>
    </xf>
    <xf numFmtId="171" fontId="0" fillId="0" borderId="45" xfId="35" applyFont="1" applyBorder="1" applyAlignment="1">
      <alignment vertical="center" wrapText="1"/>
    </xf>
    <xf numFmtId="9" fontId="0" fillId="0" borderId="45" xfId="56" applyFont="1" applyBorder="1" applyAlignment="1">
      <alignment horizontal="right" vertical="center" wrapText="1"/>
    </xf>
    <xf numFmtId="171" fontId="0" fillId="0" borderId="45" xfId="35" applyFont="1" applyBorder="1" applyAlignment="1">
      <alignment horizontal="right" vertical="center" wrapText="1"/>
    </xf>
    <xf numFmtId="9" fontId="0" fillId="0" borderId="47" xfId="56" applyFont="1" applyBorder="1" applyAlignment="1">
      <alignment horizontal="right" vertical="center" wrapText="1"/>
    </xf>
    <xf numFmtId="4" fontId="20" fillId="0" borderId="44" xfId="50" applyNumberFormat="1" applyBorder="1" applyAlignment="1">
      <alignment horizontal="right" vertical="center" wrapText="1"/>
      <protection/>
    </xf>
    <xf numFmtId="4" fontId="20" fillId="0" borderId="45" xfId="50" applyNumberFormat="1" applyBorder="1" applyAlignment="1">
      <alignment horizontal="right" vertical="center" wrapText="1"/>
      <protection/>
    </xf>
    <xf numFmtId="9" fontId="0" fillId="0" borderId="69" xfId="56" applyFont="1" applyBorder="1" applyAlignment="1">
      <alignment horizontal="right" vertical="center" wrapText="1"/>
    </xf>
    <xf numFmtId="4" fontId="20" fillId="0" borderId="53" xfId="50" applyNumberFormat="1" applyFill="1" applyBorder="1" applyAlignment="1">
      <alignment vertical="center" wrapText="1"/>
      <protection/>
    </xf>
    <xf numFmtId="4" fontId="20" fillId="0" borderId="52" xfId="50" applyNumberFormat="1" applyFill="1" applyBorder="1" applyAlignment="1">
      <alignment vertical="center" wrapText="1"/>
      <protection/>
    </xf>
    <xf numFmtId="0" fontId="20" fillId="0" borderId="22"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5"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21" xfId="60" applyFill="1" applyBorder="1" applyAlignment="1">
      <alignment vertical="center"/>
      <protection/>
    </xf>
    <xf numFmtId="0" fontId="0" fillId="37" borderId="22" xfId="60" applyFill="1" applyBorder="1" applyAlignment="1">
      <alignment vertical="center"/>
      <protection/>
    </xf>
    <xf numFmtId="0" fontId="0" fillId="37" borderId="23"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4" xfId="60" applyFill="1" applyBorder="1" applyAlignment="1">
      <alignment vertical="center"/>
      <protection/>
    </xf>
    <xf numFmtId="0" fontId="0" fillId="45" borderId="19"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53"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49" fontId="23" fillId="0" borderId="31" xfId="0" applyNumberFormat="1" applyFont="1" applyFill="1" applyBorder="1" applyAlignment="1" applyProtection="1">
      <alignment vertical="center" wrapText="1"/>
      <protection hidden="1" locked="0"/>
    </xf>
    <xf numFmtId="49" fontId="25" fillId="0" borderId="31" xfId="0" applyNumberFormat="1" applyFont="1" applyBorder="1" applyAlignment="1" applyProtection="1">
      <alignment vertical="center" wrapText="1"/>
      <protection hidden="1" locked="0"/>
    </xf>
    <xf numFmtId="0" fontId="0" fillId="33" borderId="0" xfId="0" applyFont="1" applyFill="1" applyAlignment="1">
      <alignment/>
    </xf>
    <xf numFmtId="0" fontId="0" fillId="0" borderId="19" xfId="0" applyBorder="1" applyAlignment="1">
      <alignment wrapText="1"/>
    </xf>
    <xf numFmtId="0" fontId="0" fillId="0" borderId="0" xfId="0" applyFont="1" applyAlignment="1">
      <alignment wrapText="1"/>
    </xf>
    <xf numFmtId="0" fontId="21" fillId="0" borderId="0" xfId="0" applyFont="1" applyAlignment="1" applyProtection="1">
      <alignment wrapText="1"/>
      <protection hidden="1" locked="0"/>
    </xf>
    <xf numFmtId="0" fontId="22" fillId="0" borderId="0" xfId="0" applyFont="1" applyFill="1" applyBorder="1" applyAlignment="1" applyProtection="1">
      <alignment horizontal="left" wrapText="1"/>
      <protection hidden="1" locked="0"/>
    </xf>
    <xf numFmtId="0" fontId="22" fillId="0" borderId="0" xfId="0" applyFont="1" applyFill="1" applyBorder="1" applyAlignment="1" applyProtection="1">
      <alignment wrapText="1"/>
      <protection hidden="1" locked="0"/>
    </xf>
    <xf numFmtId="0" fontId="1" fillId="0" borderId="0" xfId="0" applyFont="1" applyFill="1" applyBorder="1" applyAlignment="1" applyProtection="1">
      <alignment horizontal="center" wrapText="1"/>
      <protection locked="0"/>
    </xf>
    <xf numFmtId="0" fontId="25" fillId="0" borderId="0" xfId="0" applyFont="1" applyFill="1" applyBorder="1" applyAlignment="1" applyProtection="1">
      <alignment horizontal="right" wrapText="1"/>
      <protection hidden="1" locked="0"/>
    </xf>
    <xf numFmtId="194" fontId="0" fillId="40" borderId="49" xfId="0" applyNumberFormat="1" applyFont="1" applyFill="1" applyBorder="1" applyAlignment="1" applyProtection="1">
      <alignment horizontal="center" vertical="center" wrapText="1"/>
      <protection locked="0"/>
    </xf>
    <xf numFmtId="49" fontId="0" fillId="0" borderId="27" xfId="0" applyNumberFormat="1" applyFont="1" applyBorder="1" applyAlignment="1" applyProtection="1">
      <alignment wrapText="1"/>
      <protection locked="0"/>
    </xf>
    <xf numFmtId="49" fontId="0" fillId="0" borderId="27" xfId="0" applyNumberFormat="1" applyFont="1" applyFill="1" applyBorder="1" applyAlignment="1" applyProtection="1">
      <alignment wrapText="1"/>
      <protection locked="0"/>
    </xf>
    <xf numFmtId="49" fontId="22" fillId="0" borderId="27" xfId="0" applyNumberFormat="1" applyFont="1" applyBorder="1" applyAlignment="1" applyProtection="1">
      <alignment vertical="center" wrapText="1"/>
      <protection hidden="1" locked="0"/>
    </xf>
    <xf numFmtId="49" fontId="22" fillId="0" borderId="67" xfId="0" applyNumberFormat="1" applyFont="1" applyBorder="1" applyAlignment="1" applyProtection="1">
      <alignment vertical="center" wrapText="1"/>
      <protection hidden="1" locked="0"/>
    </xf>
    <xf numFmtId="49" fontId="22" fillId="0" borderId="34" xfId="0" applyNumberFormat="1" applyFont="1" applyBorder="1" applyAlignment="1" applyProtection="1">
      <alignment vertical="center" wrapText="1"/>
      <protection hidden="1" locked="0"/>
    </xf>
    <xf numFmtId="49" fontId="22" fillId="0" borderId="60" xfId="0" applyNumberFormat="1" applyFont="1" applyBorder="1" applyAlignment="1" applyProtection="1">
      <alignment vertical="center" wrapText="1"/>
      <protection hidden="1" locked="0"/>
    </xf>
    <xf numFmtId="0" fontId="22" fillId="0" borderId="0" xfId="0" applyFont="1" applyFill="1" applyBorder="1" applyAlignment="1" applyProtection="1">
      <alignment vertical="center" wrapText="1"/>
      <protection hidden="1" locked="0"/>
    </xf>
    <xf numFmtId="0" fontId="22" fillId="0" borderId="22" xfId="0" applyFont="1" applyFill="1" applyBorder="1" applyAlignment="1" applyProtection="1">
      <alignment vertical="center" wrapText="1"/>
      <protection hidden="1" locked="0"/>
    </xf>
    <xf numFmtId="0" fontId="0" fillId="0" borderId="0" xfId="0" applyFont="1" applyFill="1" applyBorder="1" applyAlignment="1" applyProtection="1">
      <alignment horizontal="center" wrapText="1"/>
      <protection hidden="1"/>
    </xf>
    <xf numFmtId="49" fontId="23" fillId="0" borderId="34" xfId="0" applyNumberFormat="1" applyFont="1" applyBorder="1" applyAlignment="1" applyProtection="1">
      <alignment vertical="center" wrapText="1"/>
      <protection hidden="1" locked="0"/>
    </xf>
    <xf numFmtId="0" fontId="1" fillId="46" borderId="70" xfId="0" applyFont="1" applyFill="1" applyBorder="1" applyAlignment="1" applyProtection="1">
      <alignment horizontal="center" vertical="center" textRotation="90" wrapText="1"/>
      <protection locked="0"/>
    </xf>
    <xf numFmtId="49" fontId="23" fillId="0" borderId="34" xfId="0" applyNumberFormat="1" applyFont="1" applyFill="1" applyBorder="1" applyAlignment="1" applyProtection="1">
      <alignment vertical="center" wrapText="1"/>
      <protection hidden="1" locked="0"/>
    </xf>
    <xf numFmtId="49" fontId="23" fillId="0" borderId="34" xfId="0" applyNumberFormat="1" applyFont="1" applyFill="1" applyBorder="1" applyAlignment="1" applyProtection="1">
      <alignment horizontal="left" vertical="center"/>
      <protection hidden="1" locked="0"/>
    </xf>
    <xf numFmtId="197" fontId="34" fillId="0" borderId="34" xfId="0" applyNumberFormat="1" applyFont="1" applyFill="1" applyBorder="1" applyAlignment="1" applyProtection="1">
      <alignment horizontal="left" vertical="center"/>
      <protection hidden="1" locked="0"/>
    </xf>
    <xf numFmtId="4" fontId="22" fillId="0" borderId="34" xfId="0" applyNumberFormat="1" applyFont="1" applyFill="1" applyBorder="1" applyAlignment="1" applyProtection="1">
      <alignment horizontal="right" vertical="center" wrapText="1"/>
      <protection hidden="1" locked="0"/>
    </xf>
    <xf numFmtId="4" fontId="0" fillId="0" borderId="12" xfId="0" applyNumberFormat="1" applyFont="1" applyBorder="1" applyAlignment="1" applyProtection="1">
      <alignment horizontal="right" vertical="center"/>
      <protection locked="0"/>
    </xf>
    <xf numFmtId="4" fontId="0" fillId="0" borderId="34" xfId="0" applyNumberFormat="1" applyFont="1" applyBorder="1" applyAlignment="1" applyProtection="1">
      <alignment horizontal="right" vertical="center"/>
      <protection locked="0"/>
    </xf>
    <xf numFmtId="49" fontId="2" fillId="0" borderId="27" xfId="0" applyNumberFormat="1" applyFont="1" applyFill="1" applyBorder="1" applyAlignment="1" applyProtection="1">
      <alignment/>
      <protection locked="0"/>
    </xf>
    <xf numFmtId="49" fontId="2" fillId="0" borderId="12" xfId="0" applyNumberFormat="1" applyFont="1" applyFill="1" applyBorder="1" applyAlignment="1" applyProtection="1">
      <alignment/>
      <protection locked="0"/>
    </xf>
    <xf numFmtId="0" fontId="1" fillId="33" borderId="68" xfId="0" applyFont="1" applyFill="1" applyBorder="1" applyAlignment="1">
      <alignment/>
    </xf>
    <xf numFmtId="0" fontId="1" fillId="0" borderId="18" xfId="0" applyFont="1" applyBorder="1" applyAlignment="1" applyProtection="1">
      <alignment horizontal="center" vertical="center" textRotation="90" wrapText="1"/>
      <protection locked="0"/>
    </xf>
    <xf numFmtId="0" fontId="1" fillId="34" borderId="70" xfId="0" applyFont="1" applyFill="1" applyBorder="1" applyAlignment="1">
      <alignment/>
    </xf>
    <xf numFmtId="0" fontId="1" fillId="0" borderId="0" xfId="0" applyFont="1" applyFill="1" applyBorder="1" applyAlignment="1">
      <alignment/>
    </xf>
    <xf numFmtId="9" fontId="0" fillId="34" borderId="35" xfId="0" applyNumberFormat="1" applyFont="1" applyFill="1" applyBorder="1" applyAlignment="1">
      <alignment/>
    </xf>
    <xf numFmtId="201" fontId="0" fillId="34" borderId="32" xfId="0" applyNumberFormat="1" applyFont="1" applyFill="1" applyBorder="1" applyAlignment="1">
      <alignment/>
    </xf>
    <xf numFmtId="0" fontId="1" fillId="35" borderId="21" xfId="0" applyFont="1" applyFill="1" applyBorder="1" applyAlignment="1">
      <alignment wrapText="1"/>
    </xf>
    <xf numFmtId="0" fontId="0" fillId="0" borderId="22" xfId="0" applyBorder="1" applyAlignment="1">
      <alignment wrapText="1"/>
    </xf>
    <xf numFmtId="0" fontId="0" fillId="0" borderId="23"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xf>
    <xf numFmtId="0" fontId="1" fillId="34" borderId="0" xfId="0" applyFont="1" applyFill="1" applyBorder="1" applyAlignment="1">
      <alignment wrapText="1"/>
    </xf>
    <xf numFmtId="0" fontId="0" fillId="34" borderId="0" xfId="0" applyFont="1" applyFill="1" applyBorder="1" applyAlignment="1">
      <alignment wrapText="1"/>
    </xf>
    <xf numFmtId="0" fontId="0" fillId="35" borderId="21" xfId="0" applyFill="1" applyBorder="1" applyAlignment="1">
      <alignment horizontal="center" wrapText="1"/>
    </xf>
    <xf numFmtId="0" fontId="0" fillId="35" borderId="23" xfId="0" applyFill="1" applyBorder="1" applyAlignment="1">
      <alignment horizontal="center" wrapText="1"/>
    </xf>
    <xf numFmtId="0" fontId="0" fillId="35" borderId="18" xfId="0" applyFill="1" applyBorder="1" applyAlignment="1">
      <alignment horizontal="center" wrapText="1"/>
    </xf>
    <xf numFmtId="0" fontId="0" fillId="35" borderId="20" xfId="0" applyFill="1" applyBorder="1" applyAlignment="1">
      <alignment horizontal="center" wrapText="1"/>
    </xf>
    <xf numFmtId="0" fontId="1" fillId="35" borderId="21" xfId="0" applyFont="1" applyFill="1" applyBorder="1" applyAlignment="1">
      <alignment horizontal="left" wrapText="1"/>
    </xf>
    <xf numFmtId="0" fontId="0" fillId="0" borderId="22"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4" xfId="0" applyBorder="1" applyAlignment="1">
      <alignment/>
    </xf>
    <xf numFmtId="0" fontId="0" fillId="0" borderId="18" xfId="0" applyBorder="1" applyAlignment="1">
      <alignment horizontal="left" wrapText="1"/>
    </xf>
    <xf numFmtId="0" fontId="0" fillId="0" borderId="19"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4" xfId="0" applyBorder="1" applyAlignment="1">
      <alignment horizontal="right"/>
    </xf>
    <xf numFmtId="0" fontId="0" fillId="35" borderId="10" xfId="0" applyFill="1" applyBorder="1" applyAlignment="1">
      <alignment wrapText="1"/>
    </xf>
    <xf numFmtId="0" fontId="0" fillId="35" borderId="54" xfId="0" applyFill="1" applyBorder="1" applyAlignment="1">
      <alignment wrapText="1"/>
    </xf>
    <xf numFmtId="0" fontId="1" fillId="34" borderId="0" xfId="0" applyFont="1" applyFill="1" applyAlignment="1">
      <alignment/>
    </xf>
    <xf numFmtId="0" fontId="0" fillId="34" borderId="0" xfId="0" applyFill="1" applyAlignment="1">
      <alignment/>
    </xf>
    <xf numFmtId="0" fontId="0" fillId="35" borderId="10" xfId="0" applyFill="1" applyBorder="1" applyAlignment="1">
      <alignment horizontal="center"/>
    </xf>
    <xf numFmtId="0" fontId="0" fillId="35" borderId="25" xfId="0" applyFill="1" applyBorder="1" applyAlignment="1">
      <alignment horizontal="center"/>
    </xf>
    <xf numFmtId="0" fontId="0" fillId="35" borderId="54" xfId="0" applyFill="1" applyBorder="1" applyAlignment="1">
      <alignment horizontal="center"/>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7" fillId="0" borderId="0" xfId="0" applyFont="1" applyAlignment="1">
      <alignment wrapText="1"/>
    </xf>
    <xf numFmtId="0" fontId="0" fillId="0" borderId="10" xfId="0" applyBorder="1" applyAlignment="1">
      <alignment horizontal="center"/>
    </xf>
    <xf numFmtId="0" fontId="0" fillId="0" borderId="25" xfId="0" applyBorder="1" applyAlignment="1">
      <alignment horizontal="center"/>
    </xf>
    <xf numFmtId="0" fontId="0" fillId="0" borderId="54" xfId="0" applyBorder="1" applyAlignment="1">
      <alignment horizontal="center"/>
    </xf>
    <xf numFmtId="0" fontId="41" fillId="0" borderId="22" xfId="0" applyFont="1" applyFill="1" applyBorder="1" applyAlignment="1">
      <alignment wrapText="1"/>
    </xf>
    <xf numFmtId="0" fontId="41" fillId="0" borderId="22" xfId="0" applyFont="1" applyBorder="1" applyAlignment="1">
      <alignment wrapText="1"/>
    </xf>
    <xf numFmtId="0" fontId="1" fillId="34" borderId="37" xfId="0" applyFont="1" applyFill="1" applyBorder="1" applyAlignment="1">
      <alignment horizontal="left" vertical="center" wrapText="1"/>
    </xf>
    <xf numFmtId="0" fontId="0" fillId="0" borderId="37" xfId="0" applyBorder="1" applyAlignment="1">
      <alignment wrapText="1"/>
    </xf>
    <xf numFmtId="0" fontId="0" fillId="0" borderId="58" xfId="0" applyBorder="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1" fillId="34" borderId="0" xfId="0" applyFont="1" applyFill="1" applyAlignment="1">
      <alignment wrapText="1"/>
    </xf>
    <xf numFmtId="0" fontId="0" fillId="34" borderId="0" xfId="0" applyFont="1" applyFill="1" applyAlignment="1">
      <alignment wrapText="1"/>
    </xf>
    <xf numFmtId="0" fontId="0" fillId="34" borderId="24" xfId="0" applyFont="1" applyFill="1" applyBorder="1" applyAlignment="1">
      <alignment wrapText="1"/>
    </xf>
    <xf numFmtId="0" fontId="0" fillId="34" borderId="57" xfId="0" applyFont="1" applyFill="1" applyBorder="1" applyAlignment="1">
      <alignment horizontal="left" wrapText="1"/>
    </xf>
    <xf numFmtId="0" fontId="0" fillId="0" borderId="57" xfId="0" applyFont="1" applyBorder="1" applyAlignment="1">
      <alignment horizontal="left" wrapText="1"/>
    </xf>
    <xf numFmtId="0" fontId="1" fillId="34" borderId="36" xfId="0" applyFont="1" applyFill="1" applyBorder="1" applyAlignment="1">
      <alignment horizontal="left" vertical="center" wrapText="1"/>
    </xf>
    <xf numFmtId="0" fontId="0" fillId="34" borderId="36" xfId="0" applyFont="1" applyFill="1" applyBorder="1" applyAlignment="1">
      <alignment/>
    </xf>
    <xf numFmtId="0" fontId="0" fillId="0" borderId="63" xfId="0" applyFont="1" applyBorder="1" applyAlignment="1">
      <alignment/>
    </xf>
    <xf numFmtId="0" fontId="1" fillId="34" borderId="10" xfId="0" applyFont="1" applyFill="1" applyBorder="1" applyAlignment="1">
      <alignment wrapText="1"/>
    </xf>
    <xf numFmtId="0" fontId="0" fillId="0" borderId="25" xfId="0" applyBorder="1" applyAlignment="1">
      <alignment wrapText="1"/>
    </xf>
    <xf numFmtId="0" fontId="0" fillId="0" borderId="54" xfId="0" applyBorder="1" applyAlignment="1">
      <alignment wrapText="1"/>
    </xf>
    <xf numFmtId="0" fontId="1" fillId="34" borderId="39" xfId="0" applyFont="1" applyFill="1" applyBorder="1" applyAlignment="1">
      <alignment horizontal="left" vertical="center" wrapText="1"/>
    </xf>
    <xf numFmtId="0" fontId="1" fillId="34" borderId="0" xfId="0" applyFont="1" applyFill="1" applyAlignment="1">
      <alignment wrapText="1"/>
    </xf>
    <xf numFmtId="0" fontId="0" fillId="34" borderId="24" xfId="0" applyFont="1" applyFill="1" applyBorder="1" applyAlignment="1">
      <alignment wrapText="1"/>
    </xf>
    <xf numFmtId="0" fontId="1" fillId="35" borderId="10" xfId="0" applyFont="1" applyFill="1" applyBorder="1" applyAlignment="1">
      <alignment/>
    </xf>
    <xf numFmtId="0" fontId="1" fillId="35" borderId="25" xfId="0" applyFont="1" applyFill="1" applyBorder="1" applyAlignment="1">
      <alignment/>
    </xf>
    <xf numFmtId="0" fontId="1" fillId="35" borderId="54" xfId="0" applyFont="1" applyFill="1" applyBorder="1" applyAlignment="1">
      <alignment/>
    </xf>
    <xf numFmtId="0" fontId="0" fillId="34" borderId="18" xfId="0" applyFont="1" applyFill="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1" fillId="34" borderId="10"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54" xfId="0" applyFont="1" applyFill="1" applyBorder="1" applyAlignment="1">
      <alignment horizontal="center" vertical="center"/>
    </xf>
    <xf numFmtId="16" fontId="1" fillId="34" borderId="61" xfId="0" applyNumberFormat="1" applyFont="1" applyFill="1" applyBorder="1" applyAlignment="1">
      <alignment horizontal="left" vertical="center"/>
    </xf>
    <xf numFmtId="0" fontId="0" fillId="34" borderId="37" xfId="0" applyFont="1" applyFill="1" applyBorder="1" applyAlignment="1">
      <alignment horizontal="left" vertical="center"/>
    </xf>
    <xf numFmtId="0" fontId="0" fillId="34" borderId="25" xfId="0" applyFont="1" applyFill="1" applyBorder="1" applyAlignment="1">
      <alignment horizontal="center" vertical="center"/>
    </xf>
    <xf numFmtId="0" fontId="0" fillId="34" borderId="54" xfId="0" applyFont="1" applyFill="1" applyBorder="1" applyAlignment="1">
      <alignment horizontal="center" vertical="center"/>
    </xf>
    <xf numFmtId="16" fontId="1" fillId="34" borderId="37" xfId="0" applyNumberFormat="1" applyFont="1" applyFill="1" applyBorder="1" applyAlignment="1">
      <alignment horizontal="left" vertical="center"/>
    </xf>
    <xf numFmtId="0" fontId="1" fillId="34" borderId="21" xfId="0" applyFont="1" applyFill="1" applyBorder="1" applyAlignment="1">
      <alignment horizontal="left" wrapText="1"/>
    </xf>
    <xf numFmtId="0" fontId="0" fillId="34" borderId="22" xfId="0" applyFont="1" applyFill="1" applyBorder="1" applyAlignment="1">
      <alignment horizontal="left" wrapText="1"/>
    </xf>
    <xf numFmtId="0" fontId="0" fillId="34" borderId="23" xfId="0" applyFont="1" applyFill="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2" xfId="0" applyFont="1" applyFill="1" applyBorder="1" applyAlignment="1">
      <alignment horizontal="left" vertical="center" wrapText="1"/>
    </xf>
    <xf numFmtId="0" fontId="41" fillId="0" borderId="22" xfId="0" applyFont="1" applyBorder="1" applyAlignment="1">
      <alignment horizontal="left" wrapText="1"/>
    </xf>
    <xf numFmtId="0" fontId="0" fillId="0" borderId="0" xfId="0" applyFont="1" applyBorder="1" applyAlignment="1">
      <alignment/>
    </xf>
    <xf numFmtId="0" fontId="0" fillId="0" borderId="24" xfId="0" applyFont="1" applyBorder="1" applyAlignment="1">
      <alignment/>
    </xf>
    <xf numFmtId="0" fontId="0" fillId="0" borderId="36" xfId="0" applyFont="1" applyBorder="1" applyAlignment="1">
      <alignment/>
    </xf>
    <xf numFmtId="0" fontId="0" fillId="0" borderId="36" xfId="0" applyBorder="1" applyAlignment="1">
      <alignment/>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0" xfId="0" applyFont="1" applyFill="1" applyBorder="1" applyAlignment="1">
      <alignment/>
    </xf>
    <xf numFmtId="0" fontId="0" fillId="34" borderId="24" xfId="0" applyFont="1" applyFill="1" applyBorder="1" applyAlignment="1">
      <alignment/>
    </xf>
    <xf numFmtId="0" fontId="0" fillId="35" borderId="10" xfId="0" applyFont="1" applyFill="1" applyBorder="1" applyAlignment="1">
      <alignment horizontal="center"/>
    </xf>
    <xf numFmtId="0" fontId="0" fillId="35" borderId="25" xfId="0" applyFont="1" applyFill="1" applyBorder="1" applyAlignment="1">
      <alignment horizontal="center"/>
    </xf>
    <xf numFmtId="0" fontId="0" fillId="35" borderId="54" xfId="0" applyFont="1" applyFill="1" applyBorder="1" applyAlignment="1">
      <alignment horizontal="center"/>
    </xf>
    <xf numFmtId="0" fontId="0" fillId="33" borderId="28" xfId="0" applyFont="1" applyFill="1" applyBorder="1" applyAlignment="1">
      <alignment horizontal="left" vertical="top" wrapText="1"/>
    </xf>
    <xf numFmtId="14" fontId="0" fillId="33" borderId="69" xfId="0" applyNumberFormat="1" applyFill="1" applyBorder="1" applyAlignment="1">
      <alignment horizontal="center"/>
    </xf>
    <xf numFmtId="0" fontId="0" fillId="33" borderId="68" xfId="0" applyFill="1" applyBorder="1" applyAlignment="1">
      <alignment horizontal="center"/>
    </xf>
    <xf numFmtId="0" fontId="0" fillId="33" borderId="17" xfId="0" applyFill="1" applyBorder="1" applyAlignment="1">
      <alignment horizontal="center"/>
    </xf>
    <xf numFmtId="0" fontId="0" fillId="33" borderId="71" xfId="0" applyFill="1" applyBorder="1" applyAlignment="1">
      <alignment horizontal="center"/>
    </xf>
    <xf numFmtId="0" fontId="1" fillId="33" borderId="10" xfId="0" applyFont="1" applyFill="1" applyBorder="1" applyAlignment="1">
      <alignment horizontal="left" vertical="top" wrapText="1"/>
    </xf>
    <xf numFmtId="0" fontId="102" fillId="33" borderId="25" xfId="0" applyFont="1" applyFill="1" applyBorder="1" applyAlignment="1">
      <alignment horizontal="left" vertical="top" wrapText="1"/>
    </xf>
    <xf numFmtId="0" fontId="102" fillId="33" borderId="54" xfId="0" applyFont="1" applyFill="1" applyBorder="1" applyAlignment="1">
      <alignment horizontal="left" vertical="top" wrapText="1"/>
    </xf>
    <xf numFmtId="0" fontId="102" fillId="33" borderId="10" xfId="0" applyFont="1" applyFill="1" applyBorder="1" applyAlignment="1">
      <alignment horizontal="left" vertical="top" wrapText="1"/>
    </xf>
    <xf numFmtId="0" fontId="0" fillId="33" borderId="61"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27" xfId="0" applyFont="1" applyFill="1" applyBorder="1" applyAlignment="1">
      <alignment horizontal="left" vertical="top" wrapText="1"/>
    </xf>
    <xf numFmtId="14" fontId="0" fillId="33" borderId="46" xfId="0" applyNumberFormat="1" applyFont="1" applyFill="1" applyBorder="1" applyAlignment="1">
      <alignment horizontal="left" vertical="top" wrapText="1"/>
    </xf>
    <xf numFmtId="14" fontId="0" fillId="33" borderId="27" xfId="0" applyNumberFormat="1" applyFont="1" applyFill="1" applyBorder="1" applyAlignment="1">
      <alignment horizontal="left" vertical="top" wrapText="1"/>
    </xf>
    <xf numFmtId="0" fontId="0" fillId="33" borderId="58"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28" xfId="0" applyFont="1" applyFill="1" applyBorder="1" applyAlignment="1">
      <alignment horizontal="center" vertical="top" wrapText="1"/>
    </xf>
    <xf numFmtId="0" fontId="0" fillId="33" borderId="13" xfId="0" applyFill="1" applyBorder="1" applyAlignment="1">
      <alignment/>
    </xf>
    <xf numFmtId="0" fontId="0" fillId="33" borderId="28" xfId="0" applyFill="1" applyBorder="1" applyAlignment="1">
      <alignment/>
    </xf>
    <xf numFmtId="0" fontId="0" fillId="33" borderId="28" xfId="0" applyFont="1" applyFill="1" applyBorder="1" applyAlignment="1">
      <alignment wrapText="1"/>
    </xf>
    <xf numFmtId="0" fontId="0" fillId="33" borderId="28" xfId="0" applyFill="1" applyBorder="1" applyAlignment="1">
      <alignment wrapText="1"/>
    </xf>
    <xf numFmtId="0" fontId="0" fillId="33" borderId="26" xfId="0" applyFill="1" applyBorder="1" applyAlignment="1">
      <alignment wrapText="1"/>
    </xf>
    <xf numFmtId="0" fontId="0" fillId="33"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71" xfId="0" applyFont="1" applyBorder="1" applyAlignment="1">
      <alignment horizontal="left" vertical="top" wrapText="1"/>
    </xf>
    <xf numFmtId="0" fontId="1" fillId="33" borderId="25" xfId="0" applyFont="1" applyFill="1" applyBorder="1" applyAlignment="1">
      <alignment horizontal="left" vertical="top" wrapText="1"/>
    </xf>
    <xf numFmtId="0" fontId="1" fillId="33" borderId="54" xfId="0" applyFont="1" applyFill="1" applyBorder="1" applyAlignment="1">
      <alignment horizontal="left" vertical="top" wrapText="1"/>
    </xf>
    <xf numFmtId="0" fontId="0" fillId="33" borderId="44" xfId="0" applyFont="1" applyFill="1" applyBorder="1" applyAlignment="1">
      <alignment horizontal="left" vertical="top" wrapText="1"/>
    </xf>
    <xf numFmtId="0" fontId="0" fillId="33" borderId="45" xfId="0" applyFont="1" applyFill="1" applyBorder="1" applyAlignment="1">
      <alignment horizontal="left" vertical="top" wrapText="1"/>
    </xf>
    <xf numFmtId="0" fontId="0" fillId="33" borderId="47" xfId="0" applyFont="1" applyFill="1" applyBorder="1" applyAlignment="1">
      <alignment horizontal="left" vertical="top" wrapText="1"/>
    </xf>
    <xf numFmtId="0" fontId="1" fillId="33" borderId="66" xfId="0" applyFont="1" applyFill="1" applyBorder="1" applyAlignment="1">
      <alignment/>
    </xf>
    <xf numFmtId="0" fontId="0" fillId="33" borderId="39" xfId="0" applyFill="1" applyBorder="1" applyAlignment="1">
      <alignment/>
    </xf>
    <xf numFmtId="0" fontId="0" fillId="33" borderId="67" xfId="0" applyFill="1" applyBorder="1" applyAlignment="1">
      <alignment/>
    </xf>
    <xf numFmtId="0" fontId="1" fillId="34" borderId="24" xfId="0" applyFont="1" applyFill="1" applyBorder="1" applyAlignment="1">
      <alignment/>
    </xf>
    <xf numFmtId="0" fontId="1" fillId="33" borderId="42" xfId="0" applyFont="1" applyFill="1" applyBorder="1" applyAlignment="1">
      <alignment wrapText="1"/>
    </xf>
    <xf numFmtId="0" fontId="0" fillId="33" borderId="40" xfId="0" applyFont="1" applyFill="1" applyBorder="1" applyAlignment="1">
      <alignment wrapText="1"/>
    </xf>
    <xf numFmtId="0" fontId="0" fillId="33" borderId="33" xfId="0" applyFont="1" applyFill="1" applyBorder="1" applyAlignment="1">
      <alignment wrapText="1"/>
    </xf>
    <xf numFmtId="0" fontId="1" fillId="33" borderId="72" xfId="0" applyFont="1" applyFill="1" applyBorder="1" applyAlignment="1">
      <alignment horizontal="left" vertical="top" wrapText="1"/>
    </xf>
    <xf numFmtId="0" fontId="1" fillId="33" borderId="43" xfId="0" applyFont="1" applyFill="1" applyBorder="1" applyAlignment="1">
      <alignment horizontal="left" vertical="top" wrapText="1"/>
    </xf>
    <xf numFmtId="0" fontId="1" fillId="33" borderId="62" xfId="0" applyFont="1" applyFill="1" applyBorder="1" applyAlignment="1">
      <alignment horizontal="left" vertical="top" wrapText="1"/>
    </xf>
    <xf numFmtId="0" fontId="0" fillId="33" borderId="28" xfId="0" applyFont="1" applyFill="1" applyBorder="1" applyAlignment="1">
      <alignment horizontal="center"/>
    </xf>
    <xf numFmtId="0" fontId="0" fillId="33" borderId="26" xfId="0" applyFont="1" applyFill="1" applyBorder="1" applyAlignment="1">
      <alignment horizontal="center"/>
    </xf>
    <xf numFmtId="0" fontId="0" fillId="33" borderId="10" xfId="0" applyFill="1" applyBorder="1" applyAlignment="1">
      <alignment/>
    </xf>
    <xf numFmtId="0" fontId="0" fillId="0" borderId="54" xfId="0" applyBorder="1" applyAlignment="1">
      <alignment/>
    </xf>
    <xf numFmtId="0" fontId="0" fillId="33" borderId="0" xfId="0" applyFont="1" applyFill="1" applyAlignment="1">
      <alignment/>
    </xf>
    <xf numFmtId="0" fontId="0" fillId="0" borderId="0" xfId="0" applyAlignment="1">
      <alignment/>
    </xf>
    <xf numFmtId="0" fontId="0" fillId="33" borderId="61" xfId="0" applyFont="1" applyFill="1" applyBorder="1" applyAlignment="1">
      <alignment horizontal="center" vertical="top" wrapText="1"/>
    </xf>
    <xf numFmtId="0" fontId="0" fillId="33" borderId="37" xfId="0" applyFont="1" applyFill="1" applyBorder="1" applyAlignment="1">
      <alignment horizontal="center" vertical="top" wrapText="1"/>
    </xf>
    <xf numFmtId="0" fontId="0" fillId="33" borderId="27" xfId="0" applyFont="1" applyFill="1" applyBorder="1" applyAlignment="1">
      <alignment horizontal="center" vertical="top" wrapText="1"/>
    </xf>
    <xf numFmtId="0" fontId="0" fillId="33" borderId="46" xfId="0" applyFont="1" applyFill="1" applyBorder="1" applyAlignment="1">
      <alignment horizontal="center" vertical="top" wrapText="1"/>
    </xf>
    <xf numFmtId="0" fontId="1" fillId="33" borderId="72" xfId="0" applyFont="1" applyFill="1" applyBorder="1" applyAlignment="1">
      <alignment/>
    </xf>
    <xf numFmtId="0" fontId="0" fillId="0" borderId="43" xfId="0" applyFont="1" applyBorder="1" applyAlignment="1">
      <alignment/>
    </xf>
    <xf numFmtId="0" fontId="0" fillId="0" borderId="62" xfId="0" applyFont="1" applyBorder="1" applyAlignment="1">
      <alignment/>
    </xf>
    <xf numFmtId="14" fontId="0" fillId="33" borderId="73" xfId="0" applyNumberFormat="1" applyFill="1" applyBorder="1" applyAlignment="1">
      <alignment horizontal="center"/>
    </xf>
    <xf numFmtId="0" fontId="0" fillId="33" borderId="67" xfId="0" applyFill="1" applyBorder="1" applyAlignment="1">
      <alignment horizontal="center"/>
    </xf>
    <xf numFmtId="0" fontId="1" fillId="33" borderId="42" xfId="0" applyFont="1" applyFill="1" applyBorder="1" applyAlignment="1">
      <alignment horizontal="left" vertical="top" wrapText="1"/>
    </xf>
    <xf numFmtId="0" fontId="0" fillId="33" borderId="40" xfId="0" applyFill="1" applyBorder="1" applyAlignment="1">
      <alignment horizontal="left" vertical="top" wrapText="1"/>
    </xf>
    <xf numFmtId="0" fontId="0" fillId="33" borderId="33" xfId="0" applyFill="1" applyBorder="1" applyAlignment="1">
      <alignment horizontal="left" vertical="top" wrapText="1"/>
    </xf>
    <xf numFmtId="0" fontId="0" fillId="33" borderId="39" xfId="0" applyFill="1" applyBorder="1" applyAlignment="1">
      <alignment horizontal="center"/>
    </xf>
    <xf numFmtId="0" fontId="0" fillId="33" borderId="74" xfId="0" applyFill="1" applyBorder="1" applyAlignment="1">
      <alignment horizontal="center"/>
    </xf>
    <xf numFmtId="0" fontId="0" fillId="33" borderId="66" xfId="0" applyFont="1" applyFill="1" applyBorder="1" applyAlignment="1">
      <alignment horizontal="center"/>
    </xf>
    <xf numFmtId="0" fontId="0" fillId="33" borderId="39" xfId="0" applyFont="1" applyFill="1" applyBorder="1" applyAlignment="1">
      <alignment horizontal="center"/>
    </xf>
    <xf numFmtId="0" fontId="0" fillId="33" borderId="67" xfId="0" applyFont="1" applyFill="1" applyBorder="1" applyAlignment="1">
      <alignment horizontal="center"/>
    </xf>
    <xf numFmtId="0" fontId="0" fillId="33" borderId="75" xfId="0" applyFont="1" applyFill="1" applyBorder="1" applyAlignment="1">
      <alignment/>
    </xf>
    <xf numFmtId="0" fontId="0" fillId="33" borderId="36" xfId="0" applyFont="1" applyFill="1" applyBorder="1" applyAlignment="1">
      <alignment/>
    </xf>
    <xf numFmtId="0" fontId="0" fillId="33" borderId="34" xfId="0" applyFont="1" applyFill="1" applyBorder="1" applyAlignment="1">
      <alignment/>
    </xf>
    <xf numFmtId="0" fontId="0" fillId="0" borderId="24" xfId="0" applyFont="1" applyBorder="1" applyAlignment="1">
      <alignment/>
    </xf>
    <xf numFmtId="0" fontId="0" fillId="33" borderId="0" xfId="0" applyFill="1" applyAlignment="1">
      <alignment/>
    </xf>
    <xf numFmtId="0" fontId="0" fillId="33" borderId="44" xfId="0" applyFill="1" applyBorder="1" applyAlignment="1">
      <alignment/>
    </xf>
    <xf numFmtId="0" fontId="0" fillId="33" borderId="45" xfId="0" applyFill="1" applyBorder="1" applyAlignment="1">
      <alignment/>
    </xf>
    <xf numFmtId="0" fontId="0" fillId="33" borderId="45" xfId="0" applyFont="1" applyFill="1" applyBorder="1" applyAlignment="1">
      <alignment wrapText="1"/>
    </xf>
    <xf numFmtId="0" fontId="0" fillId="33" borderId="47" xfId="0" applyFont="1" applyFill="1" applyBorder="1" applyAlignment="1">
      <alignment wrapText="1"/>
    </xf>
    <xf numFmtId="0" fontId="0" fillId="33" borderId="13" xfId="0" applyFont="1" applyFill="1" applyBorder="1" applyAlignment="1">
      <alignment horizontal="center" vertical="top" wrapText="1"/>
    </xf>
    <xf numFmtId="0" fontId="0" fillId="33" borderId="25" xfId="0" applyFill="1" applyBorder="1" applyAlignment="1">
      <alignment horizontal="left" vertical="top" wrapText="1"/>
    </xf>
    <xf numFmtId="0" fontId="0" fillId="33" borderId="54" xfId="0" applyFill="1" applyBorder="1" applyAlignment="1">
      <alignment horizontal="left" vertical="top" wrapText="1"/>
    </xf>
    <xf numFmtId="0" fontId="0" fillId="33" borderId="26" xfId="0" applyFont="1" applyFill="1" applyBorder="1" applyAlignment="1">
      <alignment horizontal="center" vertical="top" wrapText="1"/>
    </xf>
    <xf numFmtId="0" fontId="1" fillId="33" borderId="42" xfId="0" applyFont="1" applyFill="1" applyBorder="1" applyAlignment="1">
      <alignment/>
    </xf>
    <xf numFmtId="0" fontId="0" fillId="33" borderId="40" xfId="0" applyFill="1" applyBorder="1" applyAlignment="1">
      <alignment/>
    </xf>
    <xf numFmtId="0" fontId="0" fillId="33" borderId="33" xfId="0" applyFill="1" applyBorder="1" applyAlignment="1">
      <alignment/>
    </xf>
    <xf numFmtId="0" fontId="0" fillId="33" borderId="25" xfId="0" applyFill="1" applyBorder="1" applyAlignment="1">
      <alignment/>
    </xf>
    <xf numFmtId="0" fontId="0" fillId="33" borderId="54" xfId="0" applyFill="1" applyBorder="1" applyAlignment="1">
      <alignment/>
    </xf>
    <xf numFmtId="0" fontId="0" fillId="0" borderId="24" xfId="0" applyFont="1" applyBorder="1" applyAlignment="1">
      <alignment/>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2" fillId="34" borderId="0" xfId="0" applyFont="1" applyFill="1" applyAlignment="1">
      <alignment/>
    </xf>
    <xf numFmtId="0" fontId="0" fillId="0" borderId="0" xfId="0" applyBorder="1" applyAlignment="1">
      <alignment/>
    </xf>
    <xf numFmtId="0" fontId="0" fillId="0" borderId="24" xfId="0" applyFont="1" applyBorder="1" applyAlignment="1">
      <alignment wrapText="1"/>
    </xf>
    <xf numFmtId="0" fontId="0" fillId="33" borderId="10" xfId="0" applyFont="1" applyFill="1" applyBorder="1" applyAlignment="1">
      <alignment/>
    </xf>
    <xf numFmtId="0" fontId="0" fillId="33" borderId="25" xfId="0" applyFont="1" applyFill="1" applyBorder="1" applyAlignment="1">
      <alignment/>
    </xf>
    <xf numFmtId="0" fontId="0" fillId="33" borderId="54" xfId="0" applyFont="1" applyFill="1" applyBorder="1" applyAlignment="1">
      <alignment/>
    </xf>
    <xf numFmtId="0" fontId="1" fillId="33" borderId="10" xfId="0" applyFont="1" applyFill="1" applyBorder="1" applyAlignment="1">
      <alignment/>
    </xf>
    <xf numFmtId="0" fontId="1" fillId="0" borderId="25" xfId="0" applyFont="1" applyBorder="1" applyAlignment="1">
      <alignment/>
    </xf>
    <xf numFmtId="0" fontId="1" fillId="0" borderId="54" xfId="0" applyFont="1" applyBorder="1" applyAlignment="1">
      <alignment/>
    </xf>
    <xf numFmtId="0" fontId="0" fillId="33" borderId="26" xfId="0" applyFill="1" applyBorder="1" applyAlignment="1">
      <alignment/>
    </xf>
    <xf numFmtId="0" fontId="1" fillId="33" borderId="42" xfId="0" applyFont="1" applyFill="1" applyBorder="1" applyAlignment="1">
      <alignment horizontal="left" vertical="top" wrapText="1"/>
    </xf>
    <xf numFmtId="0" fontId="0" fillId="0" borderId="37" xfId="0" applyFont="1" applyBorder="1" applyAlignment="1">
      <alignment horizontal="left" vertical="top" wrapText="1"/>
    </xf>
    <xf numFmtId="0" fontId="0" fillId="0" borderId="58" xfId="0" applyFont="1" applyBorder="1" applyAlignment="1">
      <alignment horizontal="left" vertical="top" wrapText="1"/>
    </xf>
    <xf numFmtId="0" fontId="1" fillId="33" borderId="10"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4" xfId="0" applyFont="1" applyFill="1" applyBorder="1" applyAlignment="1">
      <alignment horizontal="left" vertical="top" wrapText="1"/>
    </xf>
    <xf numFmtId="0" fontId="1" fillId="33" borderId="46" xfId="0" applyFont="1" applyFill="1" applyBorder="1" applyAlignment="1">
      <alignment horizontal="left" vertical="top" wrapText="1"/>
    </xf>
    <xf numFmtId="0" fontId="0" fillId="0" borderId="27" xfId="0" applyFont="1" applyBorder="1" applyAlignment="1">
      <alignment horizontal="left" vertical="top" wrapText="1"/>
    </xf>
    <xf numFmtId="14" fontId="103" fillId="33" borderId="46" xfId="0" applyNumberFormat="1" applyFont="1" applyFill="1" applyBorder="1" applyAlignment="1">
      <alignment horizontal="left" vertical="top" wrapText="1"/>
    </xf>
    <xf numFmtId="0" fontId="103" fillId="33" borderId="58" xfId="0" applyFont="1" applyFill="1" applyBorder="1" applyAlignment="1">
      <alignment horizontal="left" vertical="top" wrapText="1"/>
    </xf>
    <xf numFmtId="14" fontId="11" fillId="33" borderId="46" xfId="0" applyNumberFormat="1" applyFont="1" applyFill="1" applyBorder="1" applyAlignment="1">
      <alignment horizontal="left" vertical="top" wrapText="1"/>
    </xf>
    <xf numFmtId="0" fontId="11" fillId="33" borderId="58"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58" xfId="0" applyFont="1" applyFill="1" applyBorder="1" applyAlignment="1">
      <alignment horizontal="center" vertical="top" wrapText="1"/>
    </xf>
    <xf numFmtId="0" fontId="3" fillId="34" borderId="0" xfId="0" applyFont="1" applyFill="1" applyAlignment="1">
      <alignment horizontal="center"/>
    </xf>
    <xf numFmtId="0" fontId="0" fillId="33" borderId="10" xfId="0" applyFont="1" applyFill="1" applyBorder="1" applyAlignment="1">
      <alignment horizontal="center"/>
    </xf>
    <xf numFmtId="0" fontId="0" fillId="33" borderId="54" xfId="0" applyFont="1" applyFill="1" applyBorder="1" applyAlignment="1">
      <alignment horizontal="center"/>
    </xf>
    <xf numFmtId="0" fontId="0" fillId="33" borderId="25" xfId="0" applyFont="1"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4"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5" fillId="33" borderId="10" xfId="37" applyFill="1" applyBorder="1" applyAlignment="1" applyProtection="1">
      <alignment/>
      <protection/>
    </xf>
    <xf numFmtId="0" fontId="1" fillId="34" borderId="0" xfId="0" applyFont="1" applyFill="1" applyBorder="1" applyAlignment="1">
      <alignment horizontal="left" vertical="center"/>
    </xf>
    <xf numFmtId="0" fontId="41" fillId="0" borderId="22" xfId="0" applyFont="1" applyFill="1" applyBorder="1" applyAlignment="1">
      <alignment horizontal="left" wrapText="1"/>
    </xf>
    <xf numFmtId="202" fontId="41" fillId="0" borderId="22" xfId="0" applyNumberFormat="1" applyFont="1" applyFill="1" applyBorder="1" applyAlignment="1">
      <alignment horizontal="left" vertical="center" wrapText="1"/>
    </xf>
    <xf numFmtId="0" fontId="41" fillId="0" borderId="22" xfId="0" applyFont="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5" xfId="0" applyFont="1" applyFill="1" applyBorder="1" applyAlignment="1" applyProtection="1">
      <alignment horizontal="center"/>
      <protection hidden="1" locked="0"/>
    </xf>
    <xf numFmtId="0" fontId="0" fillId="33" borderId="54" xfId="0" applyFont="1" applyFill="1" applyBorder="1" applyAlignment="1" applyProtection="1">
      <alignment horizontal="center"/>
      <protection hidden="1" locked="0"/>
    </xf>
    <xf numFmtId="0" fontId="10" fillId="0" borderId="0" xfId="0" applyFont="1" applyFill="1" applyBorder="1" applyAlignment="1">
      <alignment horizontal="center"/>
    </xf>
    <xf numFmtId="0" fontId="2" fillId="0" borderId="0" xfId="0" applyFont="1" applyBorder="1" applyAlignment="1">
      <alignment horizontal="right"/>
    </xf>
    <xf numFmtId="0" fontId="1" fillId="33" borderId="25" xfId="0" applyFont="1" applyFill="1" applyBorder="1" applyAlignment="1">
      <alignment/>
    </xf>
    <xf numFmtId="0" fontId="1" fillId="33" borderId="54" xfId="0" applyFont="1" applyFill="1" applyBorder="1" applyAlignment="1">
      <alignment/>
    </xf>
    <xf numFmtId="0" fontId="4" fillId="34" borderId="0" xfId="0" applyFont="1" applyFill="1" applyAlignment="1">
      <alignment horizontal="center"/>
    </xf>
    <xf numFmtId="0" fontId="13" fillId="34" borderId="21" xfId="0" applyFont="1" applyFill="1" applyBorder="1" applyAlignment="1">
      <alignment/>
    </xf>
    <xf numFmtId="0" fontId="13" fillId="34" borderId="22" xfId="0" applyFont="1" applyFill="1" applyBorder="1" applyAlignment="1">
      <alignment/>
    </xf>
    <xf numFmtId="0" fontId="13" fillId="34" borderId="23" xfId="0" applyFont="1" applyFill="1" applyBorder="1" applyAlignment="1">
      <alignment/>
    </xf>
    <xf numFmtId="0" fontId="22" fillId="38" borderId="42" xfId="0" applyFont="1" applyFill="1" applyBorder="1" applyAlignment="1" applyProtection="1">
      <alignment horizontal="left"/>
      <protection hidden="1" locked="0"/>
    </xf>
    <xf numFmtId="0" fontId="22" fillId="38" borderId="40" xfId="0" applyFont="1" applyFill="1" applyBorder="1" applyAlignment="1" applyProtection="1">
      <alignment horizontal="left"/>
      <protection hidden="1" locked="0"/>
    </xf>
    <xf numFmtId="0" fontId="1" fillId="47" borderId="41" xfId="0" applyFont="1" applyFill="1" applyBorder="1" applyAlignment="1" applyProtection="1">
      <alignment horizontal="left"/>
      <protection locked="0"/>
    </xf>
    <xf numFmtId="0" fontId="1" fillId="47" borderId="62" xfId="0" applyFont="1" applyFill="1" applyBorder="1" applyAlignment="1" applyProtection="1">
      <alignment horizontal="left"/>
      <protection locked="0"/>
    </xf>
    <xf numFmtId="0" fontId="24" fillId="38" borderId="72" xfId="0" applyFont="1" applyFill="1" applyBorder="1" applyAlignment="1" applyProtection="1">
      <alignment horizontal="center"/>
      <protection hidden="1" locked="0"/>
    </xf>
    <xf numFmtId="0" fontId="24" fillId="38" borderId="62" xfId="0" applyFont="1" applyFill="1" applyBorder="1" applyAlignment="1" applyProtection="1">
      <alignment horizontal="center"/>
      <protection hidden="1" locked="0"/>
    </xf>
    <xf numFmtId="0" fontId="0" fillId="47" borderId="72" xfId="0" applyFont="1" applyFill="1" applyBorder="1" applyAlignment="1">
      <alignment horizontal="left"/>
    </xf>
    <xf numFmtId="0" fontId="0" fillId="47" borderId="43" xfId="0" applyFont="1" applyFill="1" applyBorder="1" applyAlignment="1">
      <alignment horizontal="left"/>
    </xf>
    <xf numFmtId="0" fontId="0" fillId="47" borderId="62" xfId="0" applyFont="1" applyFill="1" applyBorder="1" applyAlignment="1">
      <alignment horizontal="left"/>
    </xf>
    <xf numFmtId="0" fontId="22" fillId="38" borderId="44" xfId="0" applyFont="1" applyFill="1" applyBorder="1" applyAlignment="1" applyProtection="1">
      <alignment horizontal="left"/>
      <protection hidden="1" locked="0"/>
    </xf>
    <xf numFmtId="0" fontId="22" fillId="38" borderId="45" xfId="0" applyFont="1" applyFill="1" applyBorder="1" applyAlignment="1" applyProtection="1">
      <alignment horizontal="left"/>
      <protection hidden="1" locked="0"/>
    </xf>
    <xf numFmtId="0" fontId="1" fillId="47" borderId="69" xfId="0" applyFont="1" applyFill="1" applyBorder="1" applyAlignment="1" applyProtection="1">
      <alignment horizontal="left"/>
      <protection locked="0"/>
    </xf>
    <xf numFmtId="0" fontId="1" fillId="47" borderId="71" xfId="0" applyFont="1" applyFill="1" applyBorder="1" applyAlignment="1" applyProtection="1">
      <alignment horizontal="left"/>
      <protection locked="0"/>
    </xf>
    <xf numFmtId="0" fontId="24" fillId="38" borderId="16" xfId="0" applyFont="1" applyFill="1" applyBorder="1" applyAlignment="1" applyProtection="1">
      <alignment horizontal="center"/>
      <protection hidden="1" locked="0"/>
    </xf>
    <xf numFmtId="0" fontId="24" fillId="38" borderId="71" xfId="0" applyFont="1" applyFill="1" applyBorder="1" applyAlignment="1" applyProtection="1">
      <alignment horizontal="center"/>
      <protection hidden="1" locked="0"/>
    </xf>
    <xf numFmtId="0" fontId="0" fillId="47" borderId="16" xfId="0" applyFont="1" applyFill="1" applyBorder="1" applyAlignment="1">
      <alignment horizontal="left"/>
    </xf>
    <xf numFmtId="0" fontId="0" fillId="47" borderId="17" xfId="0" applyFont="1" applyFill="1" applyBorder="1" applyAlignment="1">
      <alignment horizontal="left"/>
    </xf>
    <xf numFmtId="0" fontId="0" fillId="47" borderId="71" xfId="0" applyFont="1" applyFill="1" applyBorder="1" applyAlignment="1">
      <alignment horizontal="left"/>
    </xf>
    <xf numFmtId="0" fontId="22" fillId="38" borderId="76" xfId="0" applyFont="1" applyFill="1" applyBorder="1" applyAlignment="1" applyProtection="1">
      <alignment horizontal="center" vertical="center" wrapText="1"/>
      <protection hidden="1" locked="0"/>
    </xf>
    <xf numFmtId="0" fontId="22" fillId="38" borderId="56" xfId="0" applyFont="1" applyFill="1" applyBorder="1" applyAlignment="1" applyProtection="1">
      <alignment horizontal="center" vertical="center" wrapText="1"/>
      <protection hidden="1" locked="0"/>
    </xf>
    <xf numFmtId="0" fontId="22" fillId="38" borderId="51" xfId="0" applyFont="1" applyFill="1" applyBorder="1" applyAlignment="1" applyProtection="1">
      <alignment horizontal="center" vertical="center" wrapText="1"/>
      <protection hidden="1" locked="0"/>
    </xf>
    <xf numFmtId="0" fontId="1" fillId="38" borderId="72" xfId="0" applyFont="1" applyFill="1" applyBorder="1" applyAlignment="1">
      <alignment horizontal="left"/>
    </xf>
    <xf numFmtId="0" fontId="1" fillId="38" borderId="60" xfId="0" applyFont="1" applyFill="1" applyBorder="1" applyAlignment="1">
      <alignment horizontal="left"/>
    </xf>
    <xf numFmtId="0" fontId="0" fillId="38" borderId="66" xfId="0" applyFont="1" applyFill="1" applyBorder="1" applyAlignment="1">
      <alignment horizontal="left" wrapText="1"/>
    </xf>
    <xf numFmtId="0" fontId="0" fillId="38" borderId="67" xfId="0" applyFont="1" applyFill="1" applyBorder="1" applyAlignment="1">
      <alignment horizontal="left" wrapText="1"/>
    </xf>
    <xf numFmtId="0" fontId="0" fillId="38" borderId="14" xfId="0" applyFont="1" applyFill="1" applyBorder="1" applyAlignment="1">
      <alignment horizontal="left" wrapText="1"/>
    </xf>
    <xf numFmtId="0" fontId="0" fillId="38" borderId="77" xfId="0" applyFont="1" applyFill="1" applyBorder="1" applyAlignment="1">
      <alignment horizontal="left" wrapText="1"/>
    </xf>
    <xf numFmtId="0" fontId="0" fillId="38" borderId="18" xfId="0" applyFont="1" applyFill="1" applyBorder="1" applyAlignment="1">
      <alignment horizontal="left" wrapText="1"/>
    </xf>
    <xf numFmtId="0" fontId="0" fillId="38" borderId="78" xfId="0" applyFont="1" applyFill="1" applyBorder="1" applyAlignment="1">
      <alignment horizontal="left" wrapText="1"/>
    </xf>
    <xf numFmtId="0" fontId="0" fillId="0" borderId="74" xfId="0" applyFill="1" applyBorder="1" applyAlignment="1">
      <alignment horizontal="left"/>
    </xf>
    <xf numFmtId="0" fontId="0" fillId="0" borderId="24" xfId="0" applyFill="1" applyBorder="1" applyAlignment="1">
      <alignment horizontal="left"/>
    </xf>
    <xf numFmtId="0" fontId="0" fillId="0" borderId="20" xfId="0" applyFill="1" applyBorder="1" applyAlignment="1">
      <alignment horizontal="left"/>
    </xf>
    <xf numFmtId="0" fontId="0" fillId="0" borderId="41" xfId="0" applyFont="1" applyFill="1" applyBorder="1" applyAlignment="1">
      <alignment horizontal="center"/>
    </xf>
    <xf numFmtId="0" fontId="0" fillId="0" borderId="43" xfId="0" applyFont="1" applyFill="1" applyBorder="1" applyAlignment="1">
      <alignment horizontal="center"/>
    </xf>
    <xf numFmtId="0" fontId="0" fillId="0" borderId="62" xfId="0" applyFont="1" applyFill="1" applyBorder="1" applyAlignment="1">
      <alignment horizontal="center"/>
    </xf>
    <xf numFmtId="14" fontId="0" fillId="0" borderId="69" xfId="0" applyNumberFormat="1" applyFont="1" applyFill="1" applyBorder="1" applyAlignment="1">
      <alignment horizontal="center"/>
    </xf>
    <xf numFmtId="14" fontId="0" fillId="0" borderId="17" xfId="0" applyNumberFormat="1" applyFont="1" applyFill="1" applyBorder="1" applyAlignment="1">
      <alignment horizontal="center"/>
    </xf>
    <xf numFmtId="14" fontId="0" fillId="0" borderId="71" xfId="0" applyNumberFormat="1" applyFont="1" applyFill="1" applyBorder="1" applyAlignment="1">
      <alignment horizontal="center"/>
    </xf>
    <xf numFmtId="0" fontId="22" fillId="38" borderId="29" xfId="0" applyFont="1" applyFill="1" applyBorder="1" applyAlignment="1" applyProtection="1">
      <alignment horizontal="center" vertical="center" wrapText="1"/>
      <protection hidden="1" locked="0"/>
    </xf>
    <xf numFmtId="0" fontId="22" fillId="38" borderId="50" xfId="0" applyFont="1" applyFill="1" applyBorder="1" applyAlignment="1" applyProtection="1">
      <alignment horizontal="center" vertical="center" wrapText="1"/>
      <protection hidden="1" locked="0"/>
    </xf>
    <xf numFmtId="0" fontId="33" fillId="38" borderId="29" xfId="0" applyFont="1" applyFill="1" applyBorder="1" applyAlignment="1" applyProtection="1">
      <alignment horizontal="center" vertical="center" wrapText="1"/>
      <protection hidden="1" locked="0"/>
    </xf>
    <xf numFmtId="0" fontId="33" fillId="38" borderId="50" xfId="0"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center"/>
      <protection hidden="1" locked="0"/>
    </xf>
    <xf numFmtId="0" fontId="24" fillId="0" borderId="25" xfId="0" applyFont="1" applyFill="1" applyBorder="1" applyAlignment="1" applyProtection="1">
      <alignment horizontal="center"/>
      <protection hidden="1" locked="0"/>
    </xf>
    <xf numFmtId="0" fontId="24" fillId="0" borderId="54" xfId="0" applyFont="1" applyFill="1" applyBorder="1" applyAlignment="1" applyProtection="1">
      <alignment horizontal="center"/>
      <protection hidden="1" locked="0"/>
    </xf>
    <xf numFmtId="4" fontId="22" fillId="39" borderId="40" xfId="0" applyNumberFormat="1" applyFont="1" applyFill="1" applyBorder="1" applyAlignment="1" applyProtection="1">
      <alignment horizontal="center" vertical="center" wrapText="1"/>
      <protection hidden="1"/>
    </xf>
    <xf numFmtId="0" fontId="0" fillId="0" borderId="40" xfId="0" applyFont="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49" fontId="31" fillId="33" borderId="10" xfId="0" applyNumberFormat="1" applyFont="1" applyFill="1" applyBorder="1" applyAlignment="1" applyProtection="1">
      <alignment horizontal="center"/>
      <protection hidden="1" locked="0"/>
    </xf>
    <xf numFmtId="0" fontId="32" fillId="0" borderId="25" xfId="0" applyFont="1" applyBorder="1" applyAlignment="1">
      <alignment/>
    </xf>
    <xf numFmtId="0" fontId="32" fillId="0" borderId="54" xfId="0" applyFont="1" applyBorder="1" applyAlignment="1">
      <alignment/>
    </xf>
    <xf numFmtId="0" fontId="22" fillId="38" borderId="79" xfId="0" applyFont="1" applyFill="1" applyBorder="1" applyAlignment="1" applyProtection="1">
      <alignment horizontal="center" vertical="center" wrapText="1"/>
      <protection hidden="1" locked="0"/>
    </xf>
    <xf numFmtId="0" fontId="22" fillId="38" borderId="80" xfId="0" applyFont="1" applyFill="1" applyBorder="1" applyAlignment="1" applyProtection="1">
      <alignment horizontal="center" vertical="center" wrapText="1"/>
      <protection hidden="1" locked="0"/>
    </xf>
    <xf numFmtId="0" fontId="22" fillId="38" borderId="41" xfId="0" applyFont="1" applyFill="1" applyBorder="1" applyAlignment="1" applyProtection="1">
      <alignment horizontal="center" vertical="center"/>
      <protection hidden="1" locked="0"/>
    </xf>
    <xf numFmtId="0" fontId="22" fillId="38" borderId="60" xfId="0" applyFont="1" applyFill="1" applyBorder="1" applyAlignment="1" applyProtection="1">
      <alignment horizontal="center" vertical="center"/>
      <protection hidden="1" locked="0"/>
    </xf>
    <xf numFmtId="0" fontId="22" fillId="38" borderId="21" xfId="0" applyFont="1" applyFill="1" applyBorder="1" applyAlignment="1" applyProtection="1">
      <alignment horizontal="center" vertical="center" wrapText="1"/>
      <protection hidden="1" locked="0"/>
    </xf>
    <xf numFmtId="0" fontId="22" fillId="38" borderId="22" xfId="0" applyFont="1" applyFill="1" applyBorder="1" applyAlignment="1" applyProtection="1">
      <alignment horizontal="center" vertical="center" wrapText="1"/>
      <protection hidden="1" locked="0"/>
    </xf>
    <xf numFmtId="0" fontId="22" fillId="38" borderId="23" xfId="0" applyFont="1" applyFill="1" applyBorder="1" applyAlignment="1" applyProtection="1">
      <alignment horizontal="center" vertical="center" wrapText="1"/>
      <protection hidden="1" locked="0"/>
    </xf>
    <xf numFmtId="0" fontId="22" fillId="38" borderId="75" xfId="0" applyFont="1" applyFill="1" applyBorder="1" applyAlignment="1" applyProtection="1">
      <alignment horizontal="center" vertical="center" wrapText="1"/>
      <protection hidden="1" locked="0"/>
    </xf>
    <xf numFmtId="0" fontId="22" fillId="38" borderId="36" xfId="0" applyFont="1" applyFill="1" applyBorder="1" applyAlignment="1" applyProtection="1">
      <alignment horizontal="center" vertical="center" wrapText="1"/>
      <protection hidden="1" locked="0"/>
    </xf>
    <xf numFmtId="0" fontId="22" fillId="38" borderId="63" xfId="0" applyFont="1" applyFill="1" applyBorder="1" applyAlignment="1" applyProtection="1">
      <alignment horizontal="center" vertical="center" wrapText="1"/>
      <protection hidden="1" locked="0"/>
    </xf>
    <xf numFmtId="4" fontId="22" fillId="39" borderId="33" xfId="0" applyNumberFormat="1" applyFont="1" applyFill="1" applyBorder="1" applyAlignment="1" applyProtection="1">
      <alignment horizontal="center" vertical="center" wrapText="1"/>
      <protection hidden="1"/>
    </xf>
    <xf numFmtId="4" fontId="22" fillId="39" borderId="26" xfId="0" applyNumberFormat="1" applyFont="1" applyFill="1" applyBorder="1" applyAlignment="1" applyProtection="1">
      <alignment horizontal="center" vertical="center" wrapText="1"/>
      <protection hidden="1"/>
    </xf>
    <xf numFmtId="0" fontId="24" fillId="38" borderId="81" xfId="52" applyFont="1" applyFill="1" applyBorder="1" applyAlignment="1" applyProtection="1">
      <alignment horizontal="center" vertical="center" wrapText="1"/>
      <protection hidden="1" locked="0"/>
    </xf>
    <xf numFmtId="0" fontId="24" fillId="38" borderId="82" xfId="52" applyFont="1" applyFill="1" applyBorder="1" applyAlignment="1" applyProtection="1">
      <alignment horizontal="center" vertical="center" wrapText="1"/>
      <protection hidden="1" locked="0"/>
    </xf>
    <xf numFmtId="0" fontId="24" fillId="38" borderId="48" xfId="52" applyFont="1" applyFill="1" applyBorder="1" applyAlignment="1" applyProtection="1">
      <alignment horizontal="center" vertical="center" wrapText="1"/>
      <protection hidden="1" locked="0"/>
    </xf>
    <xf numFmtId="4" fontId="22" fillId="39" borderId="28" xfId="0" applyNumberFormat="1" applyFont="1" applyFill="1" applyBorder="1" applyAlignment="1" applyProtection="1">
      <alignment horizontal="center" vertical="center" wrapText="1"/>
      <protection hidden="1"/>
    </xf>
    <xf numFmtId="0" fontId="1" fillId="0" borderId="15" xfId="0" applyFont="1" applyBorder="1" applyAlignment="1" applyProtection="1">
      <alignment horizontal="center" vertical="center" textRotation="90" wrapText="1"/>
      <protection locked="0"/>
    </xf>
    <xf numFmtId="0" fontId="1" fillId="0" borderId="70" xfId="0" applyFont="1" applyBorder="1" applyAlignment="1" applyProtection="1">
      <alignment horizontal="center" vertical="center" textRotation="90" wrapText="1"/>
      <protection locked="0"/>
    </xf>
    <xf numFmtId="0" fontId="1" fillId="0" borderId="18" xfId="0" applyFont="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5" xfId="0" applyFont="1" applyFill="1" applyBorder="1" applyAlignment="1" applyProtection="1">
      <alignment horizontal="center"/>
      <protection locked="0"/>
    </xf>
    <xf numFmtId="0" fontId="1" fillId="40" borderId="83" xfId="0" applyFont="1" applyFill="1" applyBorder="1" applyAlignment="1" applyProtection="1">
      <alignment horizontal="center"/>
      <protection locked="0"/>
    </xf>
    <xf numFmtId="0" fontId="22" fillId="38" borderId="15" xfId="0" applyFont="1" applyFill="1" applyBorder="1" applyAlignment="1" applyProtection="1">
      <alignment horizontal="center" vertical="center" wrapText="1"/>
      <protection hidden="1" locked="0"/>
    </xf>
    <xf numFmtId="0" fontId="22" fillId="38" borderId="70" xfId="0" applyFont="1" applyFill="1" applyBorder="1" applyAlignment="1" applyProtection="1">
      <alignment horizontal="center" vertical="center" wrapText="1"/>
      <protection hidden="1" locked="0"/>
    </xf>
    <xf numFmtId="0" fontId="22" fillId="38" borderId="57" xfId="0" applyFont="1" applyFill="1" applyBorder="1" applyAlignment="1" applyProtection="1">
      <alignment horizontal="center" vertical="center" wrapText="1"/>
      <protection hidden="1" locked="0"/>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38" borderId="84" xfId="0" applyFont="1" applyFill="1" applyBorder="1" applyAlignment="1" applyProtection="1">
      <alignment horizontal="center" vertical="center" wrapText="1"/>
      <protection locked="0"/>
    </xf>
    <xf numFmtId="0" fontId="0" fillId="38" borderId="85" xfId="0" applyFont="1" applyFill="1" applyBorder="1" applyAlignment="1" applyProtection="1">
      <alignment horizontal="center" vertical="center" wrapText="1"/>
      <protection locked="0"/>
    </xf>
    <xf numFmtId="0" fontId="0" fillId="38" borderId="49" xfId="0" applyFont="1" applyFill="1" applyBorder="1" applyAlignment="1" applyProtection="1">
      <alignment horizontal="center" vertical="center" wrapText="1"/>
      <protection locked="0"/>
    </xf>
    <xf numFmtId="0" fontId="22" fillId="38" borderId="43" xfId="0" applyFont="1" applyFill="1" applyBorder="1" applyAlignment="1" applyProtection="1">
      <alignment horizontal="center" vertical="center"/>
      <protection hidden="1" locked="0"/>
    </xf>
    <xf numFmtId="0" fontId="0" fillId="38" borderId="79" xfId="0" applyFont="1" applyFill="1" applyBorder="1" applyAlignment="1" applyProtection="1">
      <alignment horizontal="center" vertical="center" wrapText="1"/>
      <protection locked="0"/>
    </xf>
    <xf numFmtId="0" fontId="0" fillId="38" borderId="80" xfId="0" applyFont="1" applyFill="1" applyBorder="1" applyAlignment="1" applyProtection="1">
      <alignment horizontal="center" vertical="center" wrapText="1"/>
      <protection locked="0"/>
    </xf>
    <xf numFmtId="0" fontId="0" fillId="38" borderId="50" xfId="0" applyFont="1" applyFill="1" applyBorder="1" applyAlignment="1" applyProtection="1">
      <alignment horizontal="center" vertical="center" wrapText="1"/>
      <protection locked="0"/>
    </xf>
    <xf numFmtId="0" fontId="1" fillId="46" borderId="70" xfId="0" applyFont="1" applyFill="1" applyBorder="1" applyAlignment="1" applyProtection="1">
      <alignment horizontal="center" vertical="center" textRotation="90" wrapText="1"/>
      <protection locked="0"/>
    </xf>
    <xf numFmtId="0" fontId="1" fillId="46" borderId="57" xfId="0" applyFont="1" applyFill="1" applyBorder="1" applyAlignment="1" applyProtection="1">
      <alignment horizontal="center" vertical="center" textRotation="90" wrapText="1"/>
      <protection locked="0"/>
    </xf>
    <xf numFmtId="0" fontId="0" fillId="0" borderId="28" xfId="0" applyFont="1" applyBorder="1" applyAlignment="1">
      <alignment wrapText="1"/>
    </xf>
    <xf numFmtId="0" fontId="3" fillId="40" borderId="10" xfId="0" applyNumberFormat="1" applyFont="1" applyFill="1" applyBorder="1" applyAlignment="1" applyProtection="1">
      <alignment horizontal="center" vertical="center"/>
      <protection locked="0"/>
    </xf>
    <xf numFmtId="0" fontId="3" fillId="40" borderId="25" xfId="0" applyNumberFormat="1" applyFont="1" applyFill="1" applyBorder="1" applyAlignment="1" applyProtection="1">
      <alignment horizontal="center" vertical="center"/>
      <protection locked="0"/>
    </xf>
    <xf numFmtId="0" fontId="3" fillId="40" borderId="54" xfId="0" applyNumberFormat="1" applyFont="1" applyFill="1" applyBorder="1" applyAlignment="1" applyProtection="1">
      <alignment horizontal="center" vertical="center"/>
      <protection locked="0"/>
    </xf>
    <xf numFmtId="189" fontId="21" fillId="40" borderId="10" xfId="0" applyNumberFormat="1" applyFont="1" applyFill="1" applyBorder="1" applyAlignment="1" applyProtection="1">
      <alignment horizontal="center" vertical="center"/>
      <protection hidden="1" locked="0"/>
    </xf>
    <xf numFmtId="189" fontId="21" fillId="40" borderId="25" xfId="0" applyNumberFormat="1" applyFont="1" applyFill="1" applyBorder="1" applyAlignment="1" applyProtection="1">
      <alignment horizontal="center" vertical="center"/>
      <protection hidden="1" locked="0"/>
    </xf>
    <xf numFmtId="189" fontId="21" fillId="40" borderId="54" xfId="0" applyNumberFormat="1" applyFont="1" applyFill="1" applyBorder="1" applyAlignment="1" applyProtection="1">
      <alignment horizontal="center" vertical="center"/>
      <protection hidden="1" locked="0"/>
    </xf>
    <xf numFmtId="0" fontId="0" fillId="0" borderId="7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22" fillId="36" borderId="10" xfId="0" applyNumberFormat="1" applyFont="1" applyFill="1" applyBorder="1" applyAlignment="1" applyProtection="1">
      <alignment horizontal="left" vertical="center"/>
      <protection hidden="1" locked="0"/>
    </xf>
    <xf numFmtId="3" fontId="22" fillId="36" borderId="25" xfId="0" applyNumberFormat="1" applyFont="1" applyFill="1" applyBorder="1" applyAlignment="1" applyProtection="1">
      <alignment horizontal="left" vertical="center"/>
      <protection hidden="1" locked="0"/>
    </xf>
    <xf numFmtId="3" fontId="22" fillId="36" borderId="54" xfId="0" applyNumberFormat="1" applyFont="1" applyFill="1" applyBorder="1" applyAlignment="1" applyProtection="1">
      <alignment horizontal="left" vertical="center"/>
      <protection hidden="1" locked="0"/>
    </xf>
    <xf numFmtId="0" fontId="22" fillId="40" borderId="10" xfId="0" applyNumberFormat="1" applyFont="1" applyFill="1" applyBorder="1" applyAlignment="1" applyProtection="1">
      <alignment horizontal="center" vertical="center"/>
      <protection hidden="1" locked="0"/>
    </xf>
    <xf numFmtId="0" fontId="22" fillId="40" borderId="25" xfId="0" applyNumberFormat="1" applyFont="1" applyFill="1" applyBorder="1" applyAlignment="1" applyProtection="1">
      <alignment horizontal="center" vertical="center"/>
      <protection hidden="1" locked="0"/>
    </xf>
    <xf numFmtId="0" fontId="22" fillId="40" borderId="54" xfId="0" applyNumberFormat="1" applyFont="1" applyFill="1" applyBorder="1" applyAlignment="1" applyProtection="1">
      <alignment horizontal="center" vertical="center"/>
      <protection hidden="1" locked="0"/>
    </xf>
    <xf numFmtId="189" fontId="24" fillId="0" borderId="80" xfId="0" applyNumberFormat="1" applyFont="1" applyFill="1" applyBorder="1" applyAlignment="1" applyProtection="1">
      <alignment horizontal="center" vertical="center"/>
      <protection hidden="1" locked="0"/>
    </xf>
    <xf numFmtId="189" fontId="24" fillId="0" borderId="29"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70" xfId="0" applyFont="1" applyFill="1" applyBorder="1" applyAlignment="1" applyProtection="1">
      <alignment horizontal="center" vertical="center" textRotation="90" wrapText="1"/>
      <protection locked="0"/>
    </xf>
    <xf numFmtId="0" fontId="0" fillId="0" borderId="18" xfId="0" applyFont="1" applyFill="1" applyBorder="1" applyAlignment="1" applyProtection="1">
      <alignment horizontal="center" vertical="center" textRotation="90" wrapText="1"/>
      <protection locked="0"/>
    </xf>
    <xf numFmtId="0" fontId="1" fillId="0" borderId="42" xfId="0" applyFont="1" applyBorder="1" applyAlignment="1">
      <alignment horizontal="left"/>
    </xf>
    <xf numFmtId="0" fontId="1" fillId="0" borderId="40" xfId="0" applyFont="1" applyBorder="1" applyAlignment="1">
      <alignment horizontal="left"/>
    </xf>
    <xf numFmtId="0" fontId="1" fillId="0" borderId="33" xfId="0" applyFont="1" applyBorder="1" applyAlignment="1">
      <alignment horizontal="left"/>
    </xf>
    <xf numFmtId="0" fontId="1" fillId="38" borderId="42" xfId="0" applyFont="1" applyFill="1" applyBorder="1" applyAlignment="1">
      <alignment horizontal="right"/>
    </xf>
    <xf numFmtId="0" fontId="1" fillId="38" borderId="33" xfId="0" applyFont="1" applyFill="1" applyBorder="1" applyAlignment="1">
      <alignment horizontal="right"/>
    </xf>
    <xf numFmtId="0" fontId="22" fillId="36" borderId="25" xfId="0" applyFont="1" applyFill="1" applyBorder="1" applyAlignment="1" applyProtection="1">
      <alignment horizontal="left" vertical="center"/>
      <protection hidden="1" locked="0"/>
    </xf>
    <xf numFmtId="0" fontId="22" fillId="36" borderId="54" xfId="0" applyFont="1" applyFill="1" applyBorder="1" applyAlignment="1" applyProtection="1">
      <alignment horizontal="left" vertical="center"/>
      <protection hidden="1" locked="0"/>
    </xf>
    <xf numFmtId="0" fontId="22" fillId="37" borderId="25" xfId="0" applyFont="1" applyFill="1" applyBorder="1" applyAlignment="1" applyProtection="1">
      <alignment horizontal="center" vertical="center"/>
      <protection hidden="1" locked="0"/>
    </xf>
    <xf numFmtId="0" fontId="22" fillId="37" borderId="54" xfId="0" applyFont="1" applyFill="1" applyBorder="1" applyAlignment="1" applyProtection="1">
      <alignment horizontal="center" vertical="center"/>
      <protection hidden="1" locked="0"/>
    </xf>
    <xf numFmtId="195" fontId="26" fillId="0" borderId="22" xfId="0" applyNumberFormat="1" applyFont="1" applyFill="1" applyBorder="1" applyAlignment="1" applyProtection="1">
      <alignment horizontal="center" vertical="center"/>
      <protection hidden="1" locked="0"/>
    </xf>
    <xf numFmtId="3" fontId="22" fillId="38" borderId="42" xfId="0" applyNumberFormat="1" applyFont="1" applyFill="1" applyBorder="1" applyAlignment="1" applyProtection="1">
      <alignment horizontal="center" vertical="center"/>
      <protection hidden="1" locked="0"/>
    </xf>
    <xf numFmtId="3" fontId="22" fillId="38" borderId="40" xfId="0" applyNumberFormat="1" applyFont="1" applyFill="1" applyBorder="1" applyAlignment="1" applyProtection="1">
      <alignment horizontal="center" vertical="center"/>
      <protection hidden="1" locked="0"/>
    </xf>
    <xf numFmtId="3" fontId="22" fillId="38" borderId="33" xfId="0" applyNumberFormat="1" applyFont="1" applyFill="1" applyBorder="1" applyAlignment="1" applyProtection="1">
      <alignment horizontal="center" vertical="center"/>
      <protection hidden="1" locked="0"/>
    </xf>
    <xf numFmtId="14" fontId="0" fillId="47" borderId="10" xfId="0" applyNumberFormat="1" applyFont="1" applyFill="1" applyBorder="1" applyAlignment="1" applyProtection="1">
      <alignment horizontal="center"/>
      <protection hidden="1" locked="0"/>
    </xf>
    <xf numFmtId="14" fontId="0" fillId="47" borderId="54" xfId="0" applyNumberFormat="1" applyFont="1" applyFill="1" applyBorder="1" applyAlignment="1" applyProtection="1">
      <alignment horizontal="center"/>
      <protection hidden="1" locked="0"/>
    </xf>
    <xf numFmtId="0" fontId="0" fillId="0" borderId="66" xfId="0" applyFont="1" applyBorder="1" applyAlignment="1">
      <alignment horizontal="center"/>
    </xf>
    <xf numFmtId="0" fontId="0" fillId="0" borderId="39"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75" xfId="0" applyFont="1" applyBorder="1" applyAlignment="1">
      <alignment horizontal="center"/>
    </xf>
    <xf numFmtId="0" fontId="0" fillId="0" borderId="36" xfId="0" applyFont="1" applyBorder="1" applyAlignment="1">
      <alignment horizontal="center"/>
    </xf>
    <xf numFmtId="0" fontId="0" fillId="0" borderId="63" xfId="0" applyFont="1" applyBorder="1" applyAlignment="1">
      <alignment horizontal="center"/>
    </xf>
    <xf numFmtId="0" fontId="0" fillId="0" borderId="66" xfId="0" applyBorder="1" applyAlignment="1">
      <alignment horizontal="center"/>
    </xf>
    <xf numFmtId="0" fontId="0" fillId="0" borderId="39" xfId="0" applyBorder="1" applyAlignment="1">
      <alignment horizontal="center"/>
    </xf>
    <xf numFmtId="0" fontId="0" fillId="0" borderId="74"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89" fontId="22" fillId="38" borderId="13" xfId="0" applyNumberFormat="1" applyFont="1" applyFill="1" applyBorder="1" applyAlignment="1" applyProtection="1">
      <alignment horizontal="left" vertical="top" wrapText="1"/>
      <protection hidden="1" locked="0"/>
    </xf>
    <xf numFmtId="189" fontId="22" fillId="38" borderId="28"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28" xfId="0" applyNumberFormat="1" applyFont="1" applyFill="1" applyBorder="1" applyAlignment="1" applyProtection="1">
      <alignment horizontal="left" vertical="center"/>
      <protection hidden="1" locked="0"/>
    </xf>
    <xf numFmtId="3" fontId="22" fillId="38" borderId="44" xfId="0" applyNumberFormat="1" applyFont="1" applyFill="1" applyBorder="1" applyAlignment="1" applyProtection="1">
      <alignment horizontal="left" vertical="center"/>
      <protection hidden="1" locked="0"/>
    </xf>
    <xf numFmtId="3" fontId="22" fillId="38" borderId="45" xfId="0" applyNumberFormat="1" applyFont="1" applyFill="1" applyBorder="1" applyAlignment="1" applyProtection="1">
      <alignment horizontal="left" vertical="center"/>
      <protection hidden="1" locked="0"/>
    </xf>
    <xf numFmtId="49" fontId="1" fillId="35" borderId="10" xfId="0" applyNumberFormat="1" applyFont="1" applyFill="1" applyBorder="1" applyAlignment="1">
      <alignment wrapText="1"/>
    </xf>
    <xf numFmtId="49" fontId="1" fillId="35" borderId="25" xfId="0" applyNumberFormat="1" applyFont="1" applyFill="1" applyBorder="1" applyAlignment="1">
      <alignment wrapText="1"/>
    </xf>
    <xf numFmtId="49" fontId="1" fillId="35" borderId="54"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5" xfId="0" applyFont="1" applyFill="1" applyBorder="1" applyAlignment="1">
      <alignment/>
    </xf>
    <xf numFmtId="0" fontId="2" fillId="35" borderId="54" xfId="0" applyFont="1" applyFill="1" applyBorder="1" applyAlignment="1">
      <alignment/>
    </xf>
    <xf numFmtId="0" fontId="1" fillId="35" borderId="10" xfId="0" applyFont="1" applyFill="1" applyBorder="1" applyAlignment="1">
      <alignment wrapText="1"/>
    </xf>
    <xf numFmtId="0" fontId="1" fillId="35" borderId="25" xfId="0" applyFont="1" applyFill="1" applyBorder="1" applyAlignment="1">
      <alignment wrapText="1"/>
    </xf>
    <xf numFmtId="0" fontId="1" fillId="35" borderId="54" xfId="0" applyFont="1" applyFill="1" applyBorder="1" applyAlignment="1">
      <alignment wrapText="1"/>
    </xf>
    <xf numFmtId="0" fontId="0" fillId="35" borderId="10" xfId="0" applyFill="1" applyBorder="1" applyAlignment="1">
      <alignment/>
    </xf>
    <xf numFmtId="0" fontId="0" fillId="35" borderId="25" xfId="0" applyFill="1" applyBorder="1" applyAlignment="1">
      <alignment/>
    </xf>
    <xf numFmtId="0" fontId="0" fillId="35" borderId="54" xfId="0" applyFill="1" applyBorder="1" applyAlignment="1">
      <alignment/>
    </xf>
    <xf numFmtId="0" fontId="1" fillId="34" borderId="14" xfId="0" applyFont="1" applyFill="1" applyBorder="1" applyAlignment="1">
      <alignment wrapText="1"/>
    </xf>
    <xf numFmtId="0" fontId="3" fillId="34" borderId="0" xfId="0" applyFont="1" applyFill="1" applyBorder="1" applyAlignment="1">
      <alignment horizontal="center" vertical="center"/>
    </xf>
    <xf numFmtId="0" fontId="2" fillId="35" borderId="10" xfId="0" applyFont="1" applyFill="1" applyBorder="1" applyAlignment="1">
      <alignment horizontal="right"/>
    </xf>
    <xf numFmtId="0" fontId="2" fillId="35" borderId="25" xfId="0" applyFont="1" applyFill="1" applyBorder="1" applyAlignment="1">
      <alignment horizontal="right"/>
    </xf>
    <xf numFmtId="0" fontId="2" fillId="35" borderId="54" xfId="0" applyFont="1" applyFill="1" applyBorder="1" applyAlignment="1">
      <alignment horizontal="right"/>
    </xf>
    <xf numFmtId="0" fontId="1" fillId="35" borderId="10" xfId="0" applyFont="1" applyFill="1" applyBorder="1" applyAlignment="1">
      <alignment horizontal="center"/>
    </xf>
    <xf numFmtId="0" fontId="1" fillId="35" borderId="25" xfId="0" applyFont="1" applyFill="1" applyBorder="1" applyAlignment="1">
      <alignment horizontal="center"/>
    </xf>
    <xf numFmtId="0" fontId="1" fillId="35" borderId="54" xfId="0" applyFont="1" applyFill="1" applyBorder="1" applyAlignment="1">
      <alignment horizontal="center"/>
    </xf>
    <xf numFmtId="0" fontId="0" fillId="33" borderId="13" xfId="0" applyFont="1" applyFill="1" applyBorder="1" applyAlignment="1">
      <alignment/>
    </xf>
    <xf numFmtId="0" fontId="0" fillId="33" borderId="28" xfId="0" applyFont="1" applyFill="1" applyBorder="1" applyAlignment="1">
      <alignment/>
    </xf>
    <xf numFmtId="0" fontId="0" fillId="33" borderId="47" xfId="0" applyFill="1" applyBorder="1" applyAlignment="1">
      <alignment/>
    </xf>
    <xf numFmtId="0" fontId="1" fillId="0" borderId="0" xfId="0" applyFont="1" applyAlignment="1">
      <alignment wrapText="1"/>
    </xf>
    <xf numFmtId="0" fontId="0" fillId="33" borderId="61" xfId="0" applyFont="1" applyFill="1" applyBorder="1" applyAlignment="1">
      <alignment/>
    </xf>
    <xf numFmtId="0" fontId="0" fillId="33" borderId="37" xfId="0" applyFont="1" applyFill="1" applyBorder="1" applyAlignment="1">
      <alignment/>
    </xf>
    <xf numFmtId="0" fontId="0" fillId="33" borderId="27" xfId="0" applyFont="1" applyFill="1" applyBorder="1" applyAlignment="1">
      <alignment/>
    </xf>
    <xf numFmtId="0" fontId="0" fillId="33" borderId="0" xfId="0" applyFont="1" applyFill="1" applyBorder="1" applyAlignment="1">
      <alignment wrapText="1"/>
    </xf>
    <xf numFmtId="0" fontId="0" fillId="0" borderId="0" xfId="0" applyBorder="1" applyAlignment="1">
      <alignment wrapText="1"/>
    </xf>
    <xf numFmtId="0" fontId="0" fillId="33" borderId="61" xfId="0" applyFont="1" applyFill="1" applyBorder="1" applyAlignment="1">
      <alignment wrapText="1"/>
    </xf>
    <xf numFmtId="0" fontId="0" fillId="33" borderId="37" xfId="0" applyFont="1" applyFill="1" applyBorder="1" applyAlignment="1">
      <alignment wrapText="1"/>
    </xf>
    <xf numFmtId="0" fontId="0" fillId="33" borderId="27" xfId="0" applyFont="1" applyFill="1" applyBorder="1" applyAlignment="1">
      <alignment wrapText="1"/>
    </xf>
    <xf numFmtId="0" fontId="0" fillId="33" borderId="61" xfId="0" applyFill="1" applyBorder="1" applyAlignment="1">
      <alignment wrapText="1"/>
    </xf>
    <xf numFmtId="0" fontId="0" fillId="33" borderId="37" xfId="0" applyFill="1" applyBorder="1" applyAlignment="1">
      <alignment wrapText="1"/>
    </xf>
    <xf numFmtId="0" fontId="0" fillId="33" borderId="27" xfId="0" applyFill="1" applyBorder="1" applyAlignment="1">
      <alignment wrapText="1"/>
    </xf>
    <xf numFmtId="0" fontId="0" fillId="33" borderId="10" xfId="0" applyFill="1" applyBorder="1" applyAlignment="1">
      <alignment horizontal="center"/>
    </xf>
    <xf numFmtId="0" fontId="0" fillId="33" borderId="25" xfId="0" applyFill="1" applyBorder="1" applyAlignment="1">
      <alignment horizontal="center"/>
    </xf>
    <xf numFmtId="0" fontId="0" fillId="33" borderId="54" xfId="0" applyFill="1" applyBorder="1" applyAlignment="1">
      <alignment horizontal="center"/>
    </xf>
    <xf numFmtId="0" fontId="1"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19" fillId="34" borderId="0" xfId="0" applyFont="1" applyFill="1" applyAlignment="1">
      <alignment horizontal="center"/>
    </xf>
    <xf numFmtId="0" fontId="20" fillId="0" borderId="24" xfId="0" applyFont="1" applyBorder="1" applyAlignment="1">
      <alignment horizontal="center"/>
    </xf>
    <xf numFmtId="0" fontId="1" fillId="34" borderId="0" xfId="0" applyFont="1" applyFill="1" applyAlignment="1">
      <alignment horizontal="center"/>
    </xf>
    <xf numFmtId="0" fontId="0" fillId="0" borderId="24" xfId="0" applyFont="1" applyBorder="1" applyAlignment="1">
      <alignment horizontal="center"/>
    </xf>
    <xf numFmtId="0" fontId="1" fillId="33" borderId="10" xfId="0" applyFont="1" applyFill="1" applyBorder="1" applyAlignment="1">
      <alignment/>
    </xf>
    <xf numFmtId="0" fontId="0" fillId="0" borderId="0" xfId="0" applyFont="1" applyBorder="1" applyAlignment="1">
      <alignment/>
    </xf>
    <xf numFmtId="0" fontId="3" fillId="34" borderId="39" xfId="0" applyFont="1" applyFill="1" applyBorder="1" applyAlignment="1">
      <alignment horizontal="center" vertical="center"/>
    </xf>
    <xf numFmtId="0" fontId="8" fillId="34" borderId="39" xfId="0" applyFont="1" applyFill="1" applyBorder="1" applyAlignment="1">
      <alignment horizontal="center" vertical="center"/>
    </xf>
    <xf numFmtId="0" fontId="1" fillId="34" borderId="24" xfId="0" applyFont="1" applyFill="1" applyBorder="1" applyAlignment="1">
      <alignment horizontal="center"/>
    </xf>
    <xf numFmtId="0" fontId="4" fillId="34" borderId="0" xfId="51" applyFont="1" applyFill="1" applyAlignment="1">
      <alignment horizontal="center"/>
      <protection/>
    </xf>
    <xf numFmtId="0" fontId="1" fillId="34" borderId="0" xfId="51" applyFont="1" applyFill="1" applyAlignment="1">
      <alignment/>
      <protection/>
    </xf>
    <xf numFmtId="0" fontId="0" fillId="0" borderId="24" xfId="51" applyFont="1" applyBorder="1" applyAlignment="1">
      <alignment/>
      <protection/>
    </xf>
    <xf numFmtId="0" fontId="0" fillId="35" borderId="10" xfId="51" applyFill="1" applyBorder="1" applyAlignment="1">
      <alignment/>
      <protection/>
    </xf>
    <xf numFmtId="0" fontId="0" fillId="35" borderId="25" xfId="51" applyFill="1" applyBorder="1" applyAlignment="1">
      <alignment/>
      <protection/>
    </xf>
    <xf numFmtId="0" fontId="0" fillId="35" borderId="54" xfId="51" applyFill="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4" xfId="51" applyFont="1" applyFill="1" applyBorder="1" applyAlignment="1">
      <alignment/>
      <protection/>
    </xf>
    <xf numFmtId="0" fontId="0" fillId="0" borderId="25" xfId="51" applyBorder="1" applyAlignment="1">
      <alignment/>
      <protection/>
    </xf>
    <xf numFmtId="0" fontId="0" fillId="0" borderId="54" xfId="51" applyBorder="1" applyAlignment="1">
      <alignment/>
      <protection/>
    </xf>
    <xf numFmtId="0" fontId="1" fillId="34" borderId="0" xfId="51" applyFont="1" applyFill="1" applyAlignment="1">
      <alignment wrapText="1"/>
      <protection/>
    </xf>
    <xf numFmtId="0" fontId="0" fillId="34" borderId="24" xfId="51" applyFont="1" applyFill="1" applyBorder="1" applyAlignment="1">
      <alignment wrapText="1"/>
      <protection/>
    </xf>
    <xf numFmtId="0" fontId="1" fillId="38" borderId="0" xfId="51" applyFont="1" applyFill="1" applyAlignment="1">
      <alignment wrapText="1"/>
      <protection/>
    </xf>
    <xf numFmtId="0" fontId="0" fillId="38" borderId="24" xfId="51" applyFont="1" applyFill="1" applyBorder="1" applyAlignment="1">
      <alignment wrapText="1"/>
      <protection/>
    </xf>
    <xf numFmtId="0" fontId="0" fillId="38" borderId="10" xfId="51" applyFill="1" applyBorder="1" applyAlignment="1">
      <alignment/>
      <protection/>
    </xf>
    <xf numFmtId="0" fontId="0" fillId="38" borderId="25" xfId="51" applyFill="1" applyBorder="1" applyAlignment="1">
      <alignment/>
      <protection/>
    </xf>
    <xf numFmtId="0" fontId="0" fillId="38" borderId="54" xfId="51" applyFill="1" applyBorder="1" applyAlignment="1">
      <alignment/>
      <protection/>
    </xf>
    <xf numFmtId="0" fontId="0" fillId="34" borderId="0" xfId="51" applyFont="1" applyFill="1" applyBorder="1" applyAlignment="1">
      <alignment/>
      <protection/>
    </xf>
    <xf numFmtId="0" fontId="0" fillId="0" borderId="0" xfId="51" applyFill="1" applyBorder="1" applyAlignment="1">
      <alignment/>
      <protection/>
    </xf>
    <xf numFmtId="0" fontId="1" fillId="34" borderId="0" xfId="51" applyFont="1" applyFill="1" applyAlignment="1">
      <alignment wrapText="1"/>
      <protection/>
    </xf>
    <xf numFmtId="0" fontId="0" fillId="34" borderId="24"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55" fillId="34" borderId="10" xfId="51" applyFont="1" applyFill="1" applyBorder="1" applyAlignment="1">
      <alignment wrapText="1"/>
      <protection/>
    </xf>
    <xf numFmtId="0" fontId="0" fillId="34" borderId="25" xfId="51" applyFont="1" applyFill="1" applyBorder="1" applyAlignment="1">
      <alignment wrapText="1"/>
      <protection/>
    </xf>
    <xf numFmtId="0" fontId="0" fillId="34" borderId="54" xfId="51" applyFont="1" applyFill="1" applyBorder="1" applyAlignment="1">
      <alignment wrapText="1"/>
      <protection/>
    </xf>
    <xf numFmtId="0" fontId="55" fillId="34" borderId="10" xfId="51" applyFont="1" applyFill="1" applyBorder="1" applyAlignment="1">
      <alignment vertical="center" wrapText="1"/>
      <protection/>
    </xf>
    <xf numFmtId="0" fontId="55" fillId="34" borderId="25" xfId="51" applyFont="1" applyFill="1" applyBorder="1" applyAlignment="1">
      <alignment vertical="center" wrapText="1"/>
      <protection/>
    </xf>
    <xf numFmtId="0" fontId="55" fillId="34" borderId="54" xfId="51" applyFont="1" applyFill="1" applyBorder="1" applyAlignment="1">
      <alignment vertical="center" wrapText="1"/>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5" xfId="51" applyFill="1" applyBorder="1" applyAlignment="1">
      <alignment/>
      <protection/>
    </xf>
    <xf numFmtId="0" fontId="0" fillId="34" borderId="54" xfId="51" applyFill="1" applyBorder="1" applyAlignment="1">
      <alignment/>
      <protection/>
    </xf>
    <xf numFmtId="0" fontId="57" fillId="34" borderId="10" xfId="51" applyFont="1" applyFill="1" applyBorder="1" applyAlignment="1">
      <alignment/>
      <protection/>
    </xf>
    <xf numFmtId="0" fontId="10" fillId="34" borderId="25" xfId="51" applyFont="1" applyFill="1" applyBorder="1" applyAlignment="1">
      <alignment/>
      <protection/>
    </xf>
    <xf numFmtId="0" fontId="10" fillId="34" borderId="54" xfId="51" applyFont="1" applyFill="1" applyBorder="1" applyAlignment="1">
      <alignment/>
      <protection/>
    </xf>
    <xf numFmtId="0" fontId="55" fillId="0" borderId="10" xfId="51" applyFont="1" applyFill="1" applyBorder="1" applyAlignment="1">
      <alignment/>
      <protection/>
    </xf>
    <xf numFmtId="0" fontId="0" fillId="0" borderId="25" xfId="51" applyFont="1" applyFill="1" applyBorder="1" applyAlignment="1">
      <alignment/>
      <protection/>
    </xf>
    <xf numFmtId="0" fontId="0" fillId="0" borderId="54" xfId="51" applyFont="1" applyFill="1" applyBorder="1" applyAlignment="1">
      <alignment/>
      <protection/>
    </xf>
    <xf numFmtId="0" fontId="1" fillId="33" borderId="21" xfId="51" applyFont="1" applyFill="1" applyBorder="1" applyAlignment="1">
      <alignment horizontal="center"/>
      <protection/>
    </xf>
    <xf numFmtId="0" fontId="1" fillId="33" borderId="22" xfId="51" applyFont="1" applyFill="1" applyBorder="1" applyAlignment="1">
      <alignment horizontal="center"/>
      <protection/>
    </xf>
    <xf numFmtId="0" fontId="1" fillId="33" borderId="23"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4" xfId="51" applyFont="1" applyFill="1" applyBorder="1" applyAlignment="1">
      <alignment horizontal="center"/>
      <protection/>
    </xf>
    <xf numFmtId="0" fontId="1" fillId="33" borderId="18" xfId="51" applyFont="1" applyFill="1" applyBorder="1" applyAlignment="1">
      <alignment horizontal="center"/>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0" fillId="33" borderId="10" xfId="51" applyFill="1" applyBorder="1" applyAlignment="1">
      <alignment/>
      <protection/>
    </xf>
    <xf numFmtId="0" fontId="0" fillId="33" borderId="54" xfId="51" applyFill="1" applyBorder="1" applyAlignment="1">
      <alignment/>
      <protection/>
    </xf>
    <xf numFmtId="0" fontId="0" fillId="0" borderId="24"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73" xfId="51" applyFont="1" applyBorder="1" applyAlignment="1">
      <alignment wrapText="1"/>
      <protection/>
    </xf>
    <xf numFmtId="0" fontId="0" fillId="0" borderId="39" xfId="51" applyFont="1" applyBorder="1" applyAlignment="1">
      <alignment wrapText="1"/>
      <protection/>
    </xf>
    <xf numFmtId="0" fontId="0" fillId="0" borderId="67" xfId="51" applyFont="1" applyBorder="1" applyAlignment="1">
      <alignment wrapText="1"/>
      <protection/>
    </xf>
    <xf numFmtId="0" fontId="0" fillId="0" borderId="56" xfId="51" applyFont="1" applyBorder="1" applyAlignment="1">
      <alignment wrapText="1"/>
      <protection/>
    </xf>
    <xf numFmtId="0" fontId="0" fillId="0" borderId="0" xfId="51" applyFont="1" applyBorder="1" applyAlignment="1">
      <alignment wrapText="1"/>
      <protection/>
    </xf>
    <xf numFmtId="0" fontId="0" fillId="0" borderId="77" xfId="51" applyFont="1" applyBorder="1" applyAlignment="1">
      <alignment wrapText="1"/>
      <protection/>
    </xf>
    <xf numFmtId="0" fontId="0" fillId="0" borderId="35" xfId="51" applyFont="1" applyBorder="1" applyAlignment="1">
      <alignment wrapText="1"/>
      <protection/>
    </xf>
    <xf numFmtId="0" fontId="0" fillId="0" borderId="36" xfId="51" applyFont="1" applyBorder="1" applyAlignment="1">
      <alignment wrapText="1"/>
      <protection/>
    </xf>
    <xf numFmtId="0" fontId="0" fillId="0" borderId="34"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0" fillId="0" borderId="36" xfId="49" applyFont="1" applyBorder="1" applyAlignment="1">
      <alignment/>
      <protection/>
    </xf>
    <xf numFmtId="0" fontId="82" fillId="0" borderId="36"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2"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0" fillId="34" borderId="0" xfId="49" applyFont="1" applyFill="1" applyBorder="1" applyAlignment="1">
      <alignment wrapText="1"/>
      <protection/>
    </xf>
    <xf numFmtId="0" fontId="82" fillId="35" borderId="10" xfId="49" applyNumberFormat="1" applyFill="1" applyBorder="1" applyAlignment="1">
      <alignment horizontal="left" wrapText="1"/>
      <protection/>
    </xf>
    <xf numFmtId="0" fontId="82" fillId="35" borderId="25" xfId="49" applyNumberFormat="1" applyFill="1" applyBorder="1" applyAlignment="1">
      <alignment horizontal="left" wrapText="1"/>
      <protection/>
    </xf>
    <xf numFmtId="0" fontId="82" fillId="0" borderId="25" xfId="49" applyBorder="1" applyAlignment="1">
      <alignment horizontal="left" wrapText="1"/>
      <protection/>
    </xf>
    <xf numFmtId="0" fontId="82" fillId="0" borderId="54" xfId="49" applyBorder="1" applyAlignment="1">
      <alignment horizontal="left" wrapText="1"/>
      <protection/>
    </xf>
    <xf numFmtId="0" fontId="1" fillId="34" borderId="0" xfId="49" applyFont="1" applyFill="1" applyBorder="1" applyAlignment="1">
      <alignment/>
      <protection/>
    </xf>
    <xf numFmtId="0" fontId="0" fillId="34" borderId="0" xfId="49" applyFont="1" applyFill="1" applyBorder="1" applyAlignment="1">
      <alignment/>
      <protection/>
    </xf>
    <xf numFmtId="0" fontId="82" fillId="35" borderId="10" xfId="49" applyFill="1" applyBorder="1" applyAlignment="1">
      <alignment horizontal="left" wrapText="1"/>
      <protection/>
    </xf>
    <xf numFmtId="0" fontId="82" fillId="35" borderId="25" xfId="49" applyFill="1" applyBorder="1" applyAlignment="1">
      <alignment horizontal="left" wrapText="1"/>
      <protection/>
    </xf>
    <xf numFmtId="0" fontId="1" fillId="34" borderId="0" xfId="49" applyFont="1" applyFill="1" applyAlignment="1">
      <alignment/>
      <protection/>
    </xf>
    <xf numFmtId="0" fontId="0" fillId="34" borderId="24" xfId="49" applyFont="1" applyFill="1" applyBorder="1" applyAlignment="1">
      <alignment/>
      <protection/>
    </xf>
    <xf numFmtId="0" fontId="104" fillId="35" borderId="10" xfId="49" applyFont="1" applyFill="1" applyBorder="1" applyAlignment="1">
      <alignment horizontal="left"/>
      <protection/>
    </xf>
    <xf numFmtId="0" fontId="104" fillId="35" borderId="25" xfId="49" applyFont="1" applyFill="1" applyBorder="1" applyAlignment="1">
      <alignment horizontal="left"/>
      <protection/>
    </xf>
    <xf numFmtId="0" fontId="104" fillId="35" borderId="54" xfId="49" applyFont="1" applyFill="1" applyBorder="1" applyAlignment="1">
      <alignment horizontal="left"/>
      <protection/>
    </xf>
    <xf numFmtId="0" fontId="82" fillId="35" borderId="10" xfId="49" applyFill="1" applyBorder="1" applyAlignment="1">
      <alignment horizontal="left"/>
      <protection/>
    </xf>
    <xf numFmtId="0" fontId="82" fillId="35" borderId="25" xfId="49" applyFill="1" applyBorder="1" applyAlignment="1">
      <alignment horizontal="left"/>
      <protection/>
    </xf>
    <xf numFmtId="0" fontId="82" fillId="35" borderId="54" xfId="49" applyFill="1" applyBorder="1" applyAlignment="1">
      <alignment horizontal="lef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4" xfId="49" applyFont="1" applyFill="1" applyBorder="1" applyAlignment="1">
      <alignment wrapText="1"/>
      <protection/>
    </xf>
    <xf numFmtId="0" fontId="0" fillId="35" borderId="10" xfId="49" applyFont="1" applyFill="1" applyBorder="1" applyAlignment="1">
      <alignment horizontal="left"/>
      <protection/>
    </xf>
    <xf numFmtId="0" fontId="82" fillId="0" borderId="54" xfId="49" applyBorder="1" applyAlignment="1">
      <alignment horizontal="left"/>
      <protection/>
    </xf>
    <xf numFmtId="0" fontId="1" fillId="34" borderId="14" xfId="49" applyFont="1" applyFill="1" applyBorder="1" applyAlignment="1">
      <alignment wrapText="1"/>
      <protection/>
    </xf>
    <xf numFmtId="0" fontId="82" fillId="0" borderId="24" xfId="49" applyBorder="1" applyAlignment="1">
      <alignment wrapText="1"/>
      <protection/>
    </xf>
    <xf numFmtId="0" fontId="82" fillId="0" borderId="54" xfId="49" applyFont="1" applyBorder="1" applyAlignment="1">
      <alignment horizontal="left"/>
      <protection/>
    </xf>
    <xf numFmtId="0" fontId="3" fillId="34" borderId="10" xfId="49" applyFont="1" applyFill="1" applyBorder="1" applyAlignment="1">
      <alignment horizontal="center" vertical="center"/>
      <protection/>
    </xf>
    <xf numFmtId="0" fontId="8" fillId="34" borderId="25"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54" xfId="49" applyFont="1" applyFill="1" applyBorder="1" applyAlignment="1">
      <alignment horizontal="left" vertical="center" wrapText="1"/>
      <protection/>
    </xf>
    <xf numFmtId="0" fontId="0" fillId="35" borderId="18" xfId="49" applyFont="1" applyFill="1" applyBorder="1" applyAlignment="1">
      <alignment/>
      <protection/>
    </xf>
    <xf numFmtId="0" fontId="0" fillId="35" borderId="19" xfId="49" applyFont="1" applyFill="1" applyBorder="1" applyAlignment="1">
      <alignment/>
      <protection/>
    </xf>
    <xf numFmtId="0" fontId="0" fillId="35" borderId="20" xfId="49" applyFont="1" applyFill="1" applyBorder="1" applyAlignment="1">
      <alignment/>
      <protection/>
    </xf>
    <xf numFmtId="0" fontId="1" fillId="34" borderId="10" xfId="49" applyFont="1" applyFill="1" applyBorder="1" applyAlignment="1">
      <alignment horizontal="center" vertical="center"/>
      <protection/>
    </xf>
    <xf numFmtId="0" fontId="1" fillId="34" borderId="25" xfId="49" applyFont="1" applyFill="1" applyBorder="1" applyAlignment="1">
      <alignment horizontal="center" vertical="center"/>
      <protection/>
    </xf>
    <xf numFmtId="0" fontId="1" fillId="34" borderId="54" xfId="49" applyFont="1" applyFill="1" applyBorder="1" applyAlignment="1">
      <alignment horizontal="center" vertical="center"/>
      <protection/>
    </xf>
    <xf numFmtId="0" fontId="101" fillId="0" borderId="14" xfId="49" applyFont="1" applyBorder="1" applyAlignment="1">
      <alignment horizontal="center" wrapText="1"/>
      <protection/>
    </xf>
    <xf numFmtId="0" fontId="101" fillId="0" borderId="0" xfId="49" applyFont="1" applyBorder="1" applyAlignment="1">
      <alignment horizontal="center" wrapText="1"/>
      <protection/>
    </xf>
    <xf numFmtId="16" fontId="0" fillId="34" borderId="61" xfId="49" applyNumberFormat="1" applyFont="1" applyFill="1" applyBorder="1" applyAlignment="1">
      <alignment/>
      <protection/>
    </xf>
    <xf numFmtId="0" fontId="82" fillId="0" borderId="37" xfId="49" applyBorder="1" applyAlignment="1">
      <alignment/>
      <protection/>
    </xf>
    <xf numFmtId="0" fontId="82" fillId="0" borderId="27" xfId="49" applyBorder="1" applyAlignment="1">
      <alignment/>
      <protection/>
    </xf>
    <xf numFmtId="0" fontId="82" fillId="34" borderId="25" xfId="49" applyFill="1" applyBorder="1" applyAlignment="1">
      <alignment horizontal="center" vertical="center"/>
      <protection/>
    </xf>
    <xf numFmtId="0" fontId="82" fillId="34" borderId="54" xfId="49" applyFill="1" applyBorder="1" applyAlignment="1">
      <alignment horizontal="center" vertical="center"/>
      <protection/>
    </xf>
    <xf numFmtId="0" fontId="1" fillId="34" borderId="21" xfId="49" applyFont="1" applyFill="1" applyBorder="1" applyAlignment="1">
      <alignment horizontal="left" wrapText="1"/>
      <protection/>
    </xf>
    <xf numFmtId="0" fontId="0" fillId="0" borderId="22" xfId="49" applyFont="1" applyBorder="1">
      <alignment/>
      <protection/>
    </xf>
    <xf numFmtId="0" fontId="0" fillId="0" borderId="23" xfId="49" applyFont="1" applyBorder="1">
      <alignment/>
      <protection/>
    </xf>
    <xf numFmtId="0" fontId="0" fillId="34" borderId="18" xfId="49" applyFont="1" applyFill="1" applyBorder="1" applyAlignment="1">
      <alignment horizontal="left" wrapText="1"/>
      <protection/>
    </xf>
    <xf numFmtId="0" fontId="0" fillId="0" borderId="19" xfId="49" applyFont="1" applyBorder="1" applyAlignment="1">
      <alignment horizontal="left" wrapText="1"/>
      <protection/>
    </xf>
    <xf numFmtId="0" fontId="0" fillId="0" borderId="20" xfId="49" applyFont="1" applyBorder="1" applyAlignment="1">
      <alignment horizontal="left" wrapText="1"/>
      <protection/>
    </xf>
    <xf numFmtId="0" fontId="0" fillId="34" borderId="22" xfId="49" applyFont="1" applyFill="1" applyBorder="1" applyAlignment="1">
      <alignment horizontal="left" wrapText="1"/>
      <protection/>
    </xf>
    <xf numFmtId="0" fontId="0" fillId="34" borderId="23" xfId="49" applyFont="1" applyFill="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7" xfId="49" applyFont="1" applyFill="1" applyBorder="1" applyAlignment="1">
      <alignment horizontal="left" wrapText="1"/>
      <protection/>
    </xf>
    <xf numFmtId="0" fontId="0" fillId="0" borderId="57" xfId="49" applyFont="1" applyBorder="1" applyAlignment="1">
      <alignment horizontal="left" wrapText="1"/>
      <protection/>
    </xf>
    <xf numFmtId="0" fontId="3" fillId="34" borderId="0" xfId="49" applyFont="1" applyFill="1" applyBorder="1" applyAlignment="1">
      <alignment horizontal="center" vertical="center"/>
      <protection/>
    </xf>
    <xf numFmtId="0" fontId="82"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54"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34" borderId="23"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2" fillId="0" borderId="0" xfId="49" applyNumberFormat="1" applyFont="1" applyFill="1" applyBorder="1" applyAlignment="1">
      <alignment horizontal="left" vertical="center" wrapText="1"/>
      <protection/>
    </xf>
    <xf numFmtId="0" fontId="105" fillId="0" borderId="21" xfId="49" applyFont="1" applyFill="1" applyBorder="1" applyAlignment="1">
      <alignment horizontal="left" wrapText="1"/>
      <protection/>
    </xf>
    <xf numFmtId="0" fontId="105" fillId="0" borderId="22" xfId="49" applyFont="1" applyFill="1" applyBorder="1" applyAlignment="1">
      <alignment horizontal="left" wrapText="1"/>
      <protection/>
    </xf>
    <xf numFmtId="0" fontId="105" fillId="0" borderId="23" xfId="49" applyFont="1" applyFill="1" applyBorder="1" applyAlignment="1">
      <alignment horizontal="left" wrapText="1"/>
      <protection/>
    </xf>
    <xf numFmtId="0" fontId="105" fillId="0" borderId="18" xfId="49" applyFont="1" applyFill="1" applyBorder="1" applyAlignment="1">
      <alignment horizontal="left" wrapText="1"/>
      <protection/>
    </xf>
    <xf numFmtId="0" fontId="105" fillId="0" borderId="19" xfId="49" applyFont="1" applyFill="1" applyBorder="1" applyAlignment="1">
      <alignment horizontal="left" wrapText="1"/>
      <protection/>
    </xf>
    <xf numFmtId="0" fontId="105" fillId="0" borderId="20" xfId="49" applyFont="1" applyFill="1" applyBorder="1" applyAlignment="1">
      <alignment horizontal="left" wrapText="1"/>
      <protection/>
    </xf>
    <xf numFmtId="0" fontId="1" fillId="34" borderId="46" xfId="49" applyFont="1" applyFill="1" applyBorder="1" applyAlignment="1">
      <alignment horizontal="left" vertical="center" wrapText="1"/>
      <protection/>
    </xf>
    <xf numFmtId="0" fontId="1" fillId="34" borderId="37" xfId="49" applyFont="1" applyFill="1" applyBorder="1" applyAlignment="1">
      <alignment horizontal="left" vertical="center" wrapText="1"/>
      <protection/>
    </xf>
    <xf numFmtId="0" fontId="1" fillId="34" borderId="58" xfId="49" applyFont="1" applyFill="1" applyBorder="1" applyAlignment="1">
      <alignment horizontal="left" vertical="center" wrapText="1"/>
      <protection/>
    </xf>
    <xf numFmtId="0" fontId="0" fillId="35" borderId="21" xfId="49" applyFont="1" applyFill="1" applyBorder="1" applyAlignment="1">
      <alignment horizontal="left"/>
      <protection/>
    </xf>
    <xf numFmtId="0" fontId="0" fillId="35" borderId="23" xfId="49" applyFont="1" applyFill="1" applyBorder="1" applyAlignment="1">
      <alignment horizontal="left"/>
      <protection/>
    </xf>
    <xf numFmtId="0" fontId="1" fillId="34" borderId="39" xfId="49" applyFont="1" applyFill="1" applyBorder="1" applyAlignment="1">
      <alignment horizontal="left" vertical="center" wrapText="1"/>
      <protection/>
    </xf>
    <xf numFmtId="0" fontId="1" fillId="34" borderId="74" xfId="49" applyFont="1" applyFill="1" applyBorder="1" applyAlignment="1">
      <alignment horizontal="left" vertical="center" wrapText="1"/>
      <protection/>
    </xf>
    <xf numFmtId="0" fontId="82" fillId="35" borderId="21" xfId="49" applyFill="1" applyBorder="1" applyAlignment="1">
      <alignment horizontal="left"/>
      <protection/>
    </xf>
    <xf numFmtId="0" fontId="82" fillId="35" borderId="22" xfId="49" applyFill="1" applyBorder="1" applyAlignment="1">
      <alignment horizontal="left"/>
      <protection/>
    </xf>
    <xf numFmtId="0" fontId="82" fillId="35" borderId="23" xfId="49" applyFill="1" applyBorder="1" applyAlignment="1">
      <alignment horizontal="lef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82" fillId="34" borderId="0" xfId="49" applyFill="1" applyAlignment="1">
      <alignment/>
      <protection/>
    </xf>
    <xf numFmtId="0" fontId="82" fillId="35" borderId="10" xfId="49" applyFill="1" applyBorder="1" applyAlignment="1">
      <alignment wrapText="1"/>
      <protection/>
    </xf>
    <xf numFmtId="0" fontId="82" fillId="35" borderId="54" xfId="49" applyFill="1" applyBorder="1" applyAlignment="1">
      <alignment wrapText="1"/>
      <protection/>
    </xf>
    <xf numFmtId="0" fontId="1" fillId="35" borderId="21" xfId="49" applyFont="1" applyFill="1" applyBorder="1" applyAlignment="1">
      <alignment wrapText="1"/>
      <protection/>
    </xf>
    <xf numFmtId="0" fontId="82" fillId="0" borderId="22" xfId="49" applyBorder="1" applyAlignment="1">
      <alignment wrapText="1"/>
      <protection/>
    </xf>
    <xf numFmtId="0" fontId="82" fillId="0" borderId="23" xfId="49" applyBorder="1" applyAlignment="1">
      <alignment/>
      <protection/>
    </xf>
    <xf numFmtId="0" fontId="82" fillId="0" borderId="18" xfId="49" applyBorder="1" applyAlignment="1">
      <alignment wrapText="1"/>
      <protection/>
    </xf>
    <xf numFmtId="0" fontId="82" fillId="0" borderId="19" xfId="49" applyBorder="1" applyAlignment="1">
      <alignment wrapText="1"/>
      <protection/>
    </xf>
    <xf numFmtId="0" fontId="82" fillId="0" borderId="20" xfId="49" applyBorder="1" applyAlignment="1">
      <alignment/>
      <protection/>
    </xf>
    <xf numFmtId="0" fontId="1" fillId="34" borderId="0" xfId="49" applyFont="1" applyFill="1" applyBorder="1" applyAlignment="1">
      <alignment wrapText="1"/>
      <protection/>
    </xf>
    <xf numFmtId="0" fontId="82" fillId="35" borderId="21" xfId="49" applyFill="1" applyBorder="1" applyAlignment="1">
      <alignment horizontal="center" wrapText="1"/>
      <protection/>
    </xf>
    <xf numFmtId="0" fontId="82" fillId="35" borderId="23" xfId="49" applyFill="1" applyBorder="1" applyAlignment="1">
      <alignment horizontal="center" wrapText="1"/>
      <protection/>
    </xf>
    <xf numFmtId="0" fontId="82" fillId="35" borderId="18" xfId="49" applyFill="1" applyBorder="1" applyAlignment="1">
      <alignment horizontal="center" wrapText="1"/>
      <protection/>
    </xf>
    <xf numFmtId="0" fontId="82" fillId="35" borderId="20" xfId="49" applyFill="1" applyBorder="1" applyAlignment="1">
      <alignment horizontal="center" wrapText="1"/>
      <protection/>
    </xf>
    <xf numFmtId="0" fontId="1" fillId="35" borderId="21" xfId="49" applyFont="1" applyFill="1" applyBorder="1" applyAlignment="1">
      <alignment horizontal="left" wrapText="1"/>
      <protection/>
    </xf>
    <xf numFmtId="0" fontId="82" fillId="0" borderId="22" xfId="49" applyBorder="1" applyAlignment="1">
      <alignment horizontal="left" wrapText="1"/>
      <protection/>
    </xf>
    <xf numFmtId="0" fontId="82" fillId="0" borderId="14" xfId="49" applyBorder="1" applyAlignment="1">
      <alignment horizontal="left" wrapText="1"/>
      <protection/>
    </xf>
    <xf numFmtId="0" fontId="82" fillId="0" borderId="0" xfId="49" applyBorder="1" applyAlignment="1">
      <alignment horizontal="left" wrapText="1"/>
      <protection/>
    </xf>
    <xf numFmtId="0" fontId="82" fillId="0" borderId="24" xfId="49" applyBorder="1" applyAlignment="1">
      <alignment/>
      <protection/>
    </xf>
    <xf numFmtId="0" fontId="82" fillId="0" borderId="18" xfId="49" applyBorder="1" applyAlignment="1">
      <alignment horizontal="left" wrapText="1"/>
      <protection/>
    </xf>
    <xf numFmtId="0" fontId="82" fillId="0" borderId="19" xfId="49" applyBorder="1" applyAlignment="1">
      <alignment horizontal="left" wrapText="1"/>
      <protection/>
    </xf>
    <xf numFmtId="0" fontId="0" fillId="0" borderId="0" xfId="49" applyFont="1" applyAlignment="1">
      <alignment horizontal="right"/>
      <protection/>
    </xf>
    <xf numFmtId="0" fontId="82" fillId="0" borderId="0" xfId="49" applyAlignment="1">
      <alignment horizontal="right"/>
      <protection/>
    </xf>
    <xf numFmtId="0" fontId="82" fillId="0" borderId="24" xfId="49" applyBorder="1" applyAlignment="1">
      <alignment horizontal="right"/>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6" fillId="0" borderId="0" xfId="60" applyFont="1" applyAlignment="1">
      <alignment horizontal="right" vertical="center"/>
      <protection/>
    </xf>
    <xf numFmtId="0" fontId="107" fillId="0" borderId="0" xfId="60" applyFont="1" applyAlignment="1">
      <alignment horizontal="right" vertical="center"/>
      <protection/>
    </xf>
    <xf numFmtId="0" fontId="37" fillId="37" borderId="41" xfId="60" applyFont="1" applyFill="1" applyBorder="1" applyAlignment="1">
      <alignment horizontal="left" vertical="center"/>
      <protection/>
    </xf>
    <xf numFmtId="0" fontId="37" fillId="37" borderId="43" xfId="60" applyFont="1" applyFill="1" applyBorder="1" applyAlignment="1">
      <alignment horizontal="left" vertical="center"/>
      <protection/>
    </xf>
    <xf numFmtId="0" fontId="37" fillId="37" borderId="62" xfId="60" applyFont="1" applyFill="1" applyBorder="1" applyAlignment="1">
      <alignment horizontal="left" vertical="center"/>
      <protection/>
    </xf>
    <xf numFmtId="0" fontId="37" fillId="37" borderId="46" xfId="60" applyFont="1" applyFill="1" applyBorder="1" applyAlignment="1">
      <alignment horizontal="left" vertical="center"/>
      <protection/>
    </xf>
    <xf numFmtId="0" fontId="37" fillId="37" borderId="37" xfId="60" applyFont="1" applyFill="1" applyBorder="1" applyAlignment="1">
      <alignment horizontal="left" vertical="center"/>
      <protection/>
    </xf>
    <xf numFmtId="0" fontId="37" fillId="37" borderId="58" xfId="60" applyFont="1" applyFill="1" applyBorder="1" applyAlignment="1">
      <alignment horizontal="left" vertical="center"/>
      <protection/>
    </xf>
    <xf numFmtId="0" fontId="3" fillId="48" borderId="10" xfId="60" applyFont="1" applyFill="1" applyBorder="1" applyAlignment="1">
      <alignment horizontal="center" vertical="center"/>
      <protection/>
    </xf>
    <xf numFmtId="0" fontId="3" fillId="48" borderId="25" xfId="60" applyFont="1" applyFill="1" applyBorder="1" applyAlignment="1">
      <alignment horizontal="center" vertical="center"/>
      <protection/>
    </xf>
    <xf numFmtId="0" fontId="3" fillId="48" borderId="54" xfId="60" applyFont="1" applyFill="1" applyBorder="1" applyAlignment="1">
      <alignment horizontal="center" vertical="center"/>
      <protection/>
    </xf>
    <xf numFmtId="0" fontId="4" fillId="46" borderId="10" xfId="60" applyFont="1" applyFill="1" applyBorder="1" applyAlignment="1">
      <alignment horizontal="center" vertical="center"/>
      <protection/>
    </xf>
    <xf numFmtId="0" fontId="4" fillId="46" borderId="25" xfId="60" applyFont="1" applyFill="1" applyBorder="1" applyAlignment="1">
      <alignment horizontal="center" vertical="center"/>
      <protection/>
    </xf>
    <xf numFmtId="0" fontId="4" fillId="46" borderId="54" xfId="60" applyFont="1" applyFill="1" applyBorder="1" applyAlignment="1">
      <alignment horizontal="center" vertical="center"/>
      <protection/>
    </xf>
    <xf numFmtId="0" fontId="37" fillId="37" borderId="69" xfId="60" applyFont="1" applyFill="1" applyBorder="1" applyAlignment="1">
      <alignment horizontal="left" vertical="center"/>
      <protection/>
    </xf>
    <xf numFmtId="0" fontId="37" fillId="37" borderId="17" xfId="60" applyFont="1" applyFill="1" applyBorder="1" applyAlignment="1">
      <alignment horizontal="left" vertical="center"/>
      <protection/>
    </xf>
    <xf numFmtId="0" fontId="37" fillId="37" borderId="71" xfId="60" applyFont="1" applyFill="1" applyBorder="1" applyAlignment="1">
      <alignment horizontal="left" vertical="center"/>
      <protection/>
    </xf>
    <xf numFmtId="0" fontId="37" fillId="37" borderId="55" xfId="60" applyFont="1" applyFill="1" applyBorder="1" applyAlignment="1">
      <alignment horizontal="left" vertical="center"/>
      <protection/>
    </xf>
    <xf numFmtId="0" fontId="37" fillId="37" borderId="25" xfId="60" applyFont="1" applyFill="1" applyBorder="1" applyAlignment="1">
      <alignment horizontal="left" vertical="center"/>
      <protection/>
    </xf>
    <xf numFmtId="0" fontId="37" fillId="37" borderId="54"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83" xfId="50" applyBorder="1" applyAlignment="1">
      <alignment vertical="center" wrapText="1"/>
      <protection/>
    </xf>
    <xf numFmtId="0" fontId="1" fillId="10" borderId="75" xfId="50" applyFont="1" applyFill="1" applyBorder="1" applyAlignment="1">
      <alignment horizontal="center" vertical="center" wrapText="1"/>
      <protection/>
    </xf>
    <xf numFmtId="0" fontId="1" fillId="10" borderId="36" xfId="50" applyFont="1" applyFill="1" applyBorder="1" applyAlignment="1">
      <alignment horizontal="center" vertical="center" wrapText="1"/>
      <protection/>
    </xf>
    <xf numFmtId="0" fontId="1" fillId="10" borderId="63" xfId="50" applyFont="1" applyFill="1" applyBorder="1" applyAlignment="1">
      <alignment horizontal="center" vertical="center" wrapText="1"/>
      <protection/>
    </xf>
    <xf numFmtId="0" fontId="1" fillId="16" borderId="36" xfId="50" applyFont="1" applyFill="1" applyBorder="1" applyAlignment="1">
      <alignment horizontal="center" vertical="center" wrapText="1"/>
      <protection/>
    </xf>
    <xf numFmtId="0" fontId="1" fillId="16" borderId="63"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54"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4" xfId="50" applyBorder="1" applyAlignment="1">
      <alignment vertical="center" wrapText="1"/>
      <protection/>
    </xf>
    <xf numFmtId="4" fontId="4" fillId="0" borderId="0" xfId="60" applyNumberFormat="1" applyFont="1" applyAlignment="1">
      <alignment horizontal="center" vertical="center" wrapText="1"/>
      <protection/>
    </xf>
    <xf numFmtId="0" fontId="20" fillId="45" borderId="0" xfId="60" applyFont="1" applyFill="1" applyAlignment="1">
      <alignment horizontal="left" wrapText="1"/>
      <protection/>
    </xf>
    <xf numFmtId="0" fontId="0" fillId="0" borderId="0" xfId="60" applyFont="1" applyAlignment="1">
      <alignment horizontal="left" vertical="center" wrapText="1"/>
      <protection/>
    </xf>
    <xf numFmtId="0" fontId="2" fillId="46" borderId="0" xfId="60" applyFont="1" applyFill="1" applyAlignment="1">
      <alignment horizontal="left" vertical="center" wrapText="1"/>
      <protection/>
    </xf>
    <xf numFmtId="0" fontId="0" fillId="37" borderId="10" xfId="60" applyFont="1" applyFill="1" applyBorder="1" applyAlignment="1">
      <alignment horizontal="left" vertical="center"/>
      <protection/>
    </xf>
    <xf numFmtId="0" fontId="0" fillId="37" borderId="25" xfId="60" applyFont="1" applyFill="1" applyBorder="1" applyAlignment="1">
      <alignment horizontal="left" vertical="center"/>
      <protection/>
    </xf>
    <xf numFmtId="0" fontId="0" fillId="37" borderId="54" xfId="60" applyFont="1" applyFill="1" applyBorder="1" applyAlignment="1">
      <alignment horizontal="left" vertical="center"/>
      <protection/>
    </xf>
    <xf numFmtId="0" fontId="2" fillId="46" borderId="0" xfId="60" applyFont="1" applyFill="1" applyAlignment="1">
      <alignment horizontal="left" vertical="center"/>
      <protection/>
    </xf>
    <xf numFmtId="0" fontId="0" fillId="37" borderId="18" xfId="60" applyFont="1" applyFill="1" applyBorder="1" applyAlignment="1">
      <alignment horizontal="left" vertical="center"/>
      <protection/>
    </xf>
    <xf numFmtId="0" fontId="0" fillId="37" borderId="19" xfId="60" applyFont="1" applyFill="1" applyBorder="1" applyAlignment="1">
      <alignment horizontal="left" vertical="center"/>
      <protection/>
    </xf>
    <xf numFmtId="0" fontId="0" fillId="37" borderId="20" xfId="60" applyFont="1" applyFill="1" applyBorder="1" applyAlignment="1">
      <alignment horizontal="left" vertical="center"/>
      <protection/>
    </xf>
    <xf numFmtId="0" fontId="0" fillId="37" borderId="18" xfId="60" applyFill="1" applyBorder="1" applyAlignment="1">
      <alignment horizontal="left" vertical="center" wrapText="1"/>
      <protection/>
    </xf>
    <xf numFmtId="0" fontId="0" fillId="37" borderId="19" xfId="60" applyFill="1" applyBorder="1" applyAlignment="1">
      <alignment horizontal="left" vertical="center" wrapText="1"/>
      <protection/>
    </xf>
    <xf numFmtId="0" fontId="0" fillId="37" borderId="20" xfId="60" applyFill="1" applyBorder="1" applyAlignment="1">
      <alignment horizontal="left" vertical="center" wrapText="1"/>
      <protection/>
    </xf>
    <xf numFmtId="0" fontId="0" fillId="37" borderId="18" xfId="60" applyFont="1" applyFill="1" applyBorder="1" applyAlignment="1">
      <alignment horizontal="left" vertical="center" wrapText="1"/>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7">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u val="none"/>
        <strike val="0"/>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
      <font>
        <u val="none"/>
        <strike val="0"/>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895350</xdr:rowOff>
    </xdr:from>
    <xdr:to>
      <xdr:col>7</xdr:col>
      <xdr:colOff>619125</xdr:colOff>
      <xdr:row>0</xdr:row>
      <xdr:rowOff>1371600</xdr:rowOff>
    </xdr:to>
    <xdr:sp>
      <xdr:nvSpPr>
        <xdr:cNvPr id="1" name="Text Box 3"/>
        <xdr:cNvSpPr txBox="1">
          <a:spLocks noChangeArrowheads="1"/>
        </xdr:cNvSpPr>
      </xdr:nvSpPr>
      <xdr:spPr>
        <a:xfrm>
          <a:off x="4410075" y="895350"/>
          <a:ext cx="216217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1447800</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23975"/>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390525</xdr:rowOff>
    </xdr:from>
    <xdr:to>
      <xdr:col>5</xdr:col>
      <xdr:colOff>742950</xdr:colOff>
      <xdr:row>0</xdr:row>
      <xdr:rowOff>1552575</xdr:rowOff>
    </xdr:to>
    <xdr:pic>
      <xdr:nvPicPr>
        <xdr:cNvPr id="1" name="Picture 3" descr="neu_LogoBasis_AT-CZ_4C"/>
        <xdr:cNvPicPr preferRelativeResize="1">
          <a:picLocks noChangeAspect="1"/>
        </xdr:cNvPicPr>
      </xdr:nvPicPr>
      <xdr:blipFill>
        <a:blip r:embed="rId1"/>
        <a:stretch>
          <a:fillRect/>
        </a:stretch>
      </xdr:blipFill>
      <xdr:spPr>
        <a:xfrm>
          <a:off x="180975" y="390525"/>
          <a:ext cx="3476625" cy="1162050"/>
        </a:xfrm>
        <a:prstGeom prst="rect">
          <a:avLst/>
        </a:prstGeom>
        <a:noFill/>
        <a:ln w="9525" cmpd="sng">
          <a:noFill/>
        </a:ln>
      </xdr:spPr>
    </xdr:pic>
    <xdr:clientData/>
  </xdr:twoCellAnchor>
  <xdr:twoCellAnchor editAs="oneCell">
    <xdr:from>
      <xdr:col>8</xdr:col>
      <xdr:colOff>38100</xdr:colOff>
      <xdr:row>0</xdr:row>
      <xdr:rowOff>400050</xdr:rowOff>
    </xdr:from>
    <xdr:to>
      <xdr:col>8</xdr:col>
      <xdr:colOff>1181100</xdr:colOff>
      <xdr:row>0</xdr:row>
      <xdr:rowOff>1181100</xdr:rowOff>
    </xdr:to>
    <xdr:pic>
      <xdr:nvPicPr>
        <xdr:cNvPr id="2" name="Picture 4" descr="Logo EU"/>
        <xdr:cNvPicPr preferRelativeResize="1">
          <a:picLocks noChangeAspect="1"/>
        </xdr:cNvPicPr>
      </xdr:nvPicPr>
      <xdr:blipFill>
        <a:blip r:embed="rId2"/>
        <a:stretch>
          <a:fillRect/>
        </a:stretch>
      </xdr:blipFill>
      <xdr:spPr>
        <a:xfrm>
          <a:off x="4972050" y="400050"/>
          <a:ext cx="1143000" cy="781050"/>
        </a:xfrm>
        <a:prstGeom prst="rect">
          <a:avLst/>
        </a:prstGeom>
        <a:noFill/>
        <a:ln w="9525" cmpd="sng">
          <a:noFill/>
        </a:ln>
      </xdr:spPr>
    </xdr:pic>
    <xdr:clientData/>
  </xdr:twoCellAnchor>
  <xdr:twoCellAnchor>
    <xdr:from>
      <xdr:col>6</xdr:col>
      <xdr:colOff>152400</xdr:colOff>
      <xdr:row>0</xdr:row>
      <xdr:rowOff>1057275</xdr:rowOff>
    </xdr:from>
    <xdr:to>
      <xdr:col>9</xdr:col>
      <xdr:colOff>133350</xdr:colOff>
      <xdr:row>0</xdr:row>
      <xdr:rowOff>1543050</xdr:rowOff>
    </xdr:to>
    <xdr:sp>
      <xdr:nvSpPr>
        <xdr:cNvPr id="3" name="Text Box 5"/>
        <xdr:cNvSpPr txBox="1">
          <a:spLocks noChangeArrowheads="1"/>
        </xdr:cNvSpPr>
      </xdr:nvSpPr>
      <xdr:spPr>
        <a:xfrm>
          <a:off x="3867150" y="1057275"/>
          <a:ext cx="25622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209550</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190500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219575"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00675"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xdr:from>
      <xdr:col>6</xdr:col>
      <xdr:colOff>447675</xdr:colOff>
      <xdr:row>0</xdr:row>
      <xdr:rowOff>104775</xdr:rowOff>
    </xdr:from>
    <xdr:to>
      <xdr:col>7</xdr:col>
      <xdr:colOff>1066800</xdr:colOff>
      <xdr:row>0</xdr:row>
      <xdr:rowOff>600075</xdr:rowOff>
    </xdr:to>
    <xdr:sp>
      <xdr:nvSpPr>
        <xdr:cNvPr id="4" name="TextovéPole 4"/>
        <xdr:cNvSpPr txBox="1">
          <a:spLocks noChangeArrowheads="1"/>
        </xdr:cNvSpPr>
      </xdr:nvSpPr>
      <xdr:spPr>
        <a:xfrm>
          <a:off x="6619875" y="104775"/>
          <a:ext cx="160972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RK-21-2014-05, př. 2
</a:t>
          </a:r>
          <a:r>
            <a:rPr lang="en-US" cap="none" sz="1100" b="1" i="0" u="none" baseline="0">
              <a:solidFill>
                <a:srgbClr val="000000"/>
              </a:solidFill>
              <a:latin typeface="Calibri"/>
              <a:ea typeface="Calibri"/>
              <a:cs typeface="Calibri"/>
            </a:rPr>
            <a:t>počet stran:  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76950" y="1333500"/>
          <a:ext cx="13239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71450"/>
          <a:ext cx="3390900" cy="885825"/>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57200"/>
          <a:ext cx="31718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GA&#381;OVANCI\MONITOROVAC&#205;%20ZPR&#193;VY\3.%20MZ%201.12.2013-31.5.2014\EUS-AT-CZ_Uroven-partnera%203.%20M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 Prohlášení o výdajích"/>
      <sheetName val="6.Zpráva o pokroku"/>
      <sheetName val="7. Finanční zpráva "/>
      <sheetName val="8.Soupiska výdajů"/>
      <sheetName val="9. Národní spolufinancování"/>
      <sheetName val="10. Zadávací řízení"/>
      <sheetName val="11. Kontrola na místě"/>
      <sheetName val="12. Krácení výdajů"/>
      <sheetName val="13. Sdílené výdaje"/>
    </sheetNames>
    <sheetDataSet>
      <sheetData sheetId="1">
        <row r="7">
          <cell r="D7" t="str">
            <v>ANGAŽOVANCI</v>
          </cell>
        </row>
        <row r="9">
          <cell r="D9" t="str">
            <v>M00253</v>
          </cell>
        </row>
        <row r="11">
          <cell r="D11" t="str">
            <v>LP</v>
          </cell>
        </row>
        <row r="13">
          <cell r="D13" t="str">
            <v>Kraj Vysočina</v>
          </cell>
        </row>
        <row r="15">
          <cell r="D15" t="str">
            <v>Žižkova 57, 587 33 Jihlava</v>
          </cell>
        </row>
        <row r="17">
          <cell r="D17" t="str">
            <v>Ing. Petr Holý</v>
          </cell>
        </row>
        <row r="21">
          <cell r="D21" t="str">
            <v>Vedoucí partner/Projektový partner</v>
          </cell>
        </row>
      </sheetData>
      <sheetData sheetId="3">
        <row r="23">
          <cell r="R23">
            <v>7290.16</v>
          </cell>
        </row>
        <row r="55">
          <cell r="R55">
            <v>11325.9</v>
          </cell>
        </row>
        <row r="64">
          <cell r="R64">
            <v>0</v>
          </cell>
        </row>
        <row r="78">
          <cell r="R7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ly.p@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view="pageBreakPreview" zoomScaleSheetLayoutView="100" zoomScalePageLayoutView="0" workbookViewId="0" topLeftCell="A34">
      <selection activeCell="B48" sqref="B48:I48"/>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717"/>
      <c r="C1" s="718"/>
      <c r="D1" s="718"/>
      <c r="E1" s="718"/>
      <c r="F1" s="718"/>
      <c r="G1" s="718"/>
      <c r="H1" s="718"/>
      <c r="I1" s="718"/>
    </row>
    <row r="2" spans="2:8" s="17" customFormat="1" ht="24.75" customHeight="1">
      <c r="B2" s="698" t="s">
        <v>112</v>
      </c>
      <c r="C2" s="699"/>
      <c r="D2" s="699"/>
      <c r="E2" s="699"/>
      <c r="F2" s="699"/>
      <c r="G2" s="699"/>
      <c r="H2" s="699"/>
    </row>
    <row r="3" spans="2:8" s="17" customFormat="1" ht="18.75" customHeight="1">
      <c r="B3" s="719" t="s">
        <v>6</v>
      </c>
      <c r="C3" s="720"/>
      <c r="D3" s="720"/>
      <c r="E3" s="720"/>
      <c r="F3" s="720"/>
      <c r="G3" s="720"/>
      <c r="H3" s="720"/>
    </row>
    <row r="4" spans="2:4" ht="18.75" customHeight="1">
      <c r="B4" s="16"/>
      <c r="D4" s="279" t="s">
        <v>245</v>
      </c>
    </row>
    <row r="5" spans="2:8" ht="5.25" customHeight="1" thickBot="1">
      <c r="B5" s="51"/>
      <c r="C5" s="22"/>
      <c r="D5" s="8"/>
      <c r="E5" s="8"/>
      <c r="F5" s="8"/>
      <c r="G5" s="8"/>
      <c r="H5" s="8"/>
    </row>
    <row r="6" spans="2:8" ht="19.5" customHeight="1" thickBot="1">
      <c r="B6" s="678" t="s">
        <v>9</v>
      </c>
      <c r="C6" s="680"/>
      <c r="D6" s="659" t="str">
        <f>'RK-21-2014-05, př. 2'!C6</f>
        <v>ANGAŽOVANCI</v>
      </c>
      <c r="E6" s="660"/>
      <c r="F6" s="660"/>
      <c r="G6" s="660"/>
      <c r="H6" s="661"/>
    </row>
    <row r="7" spans="2:8" ht="5.25" customHeight="1" thickBot="1">
      <c r="B7" s="51"/>
      <c r="C7" s="22"/>
      <c r="D7" s="12"/>
      <c r="E7" s="12"/>
      <c r="F7" s="12"/>
      <c r="G7" s="12"/>
      <c r="H7" s="12"/>
    </row>
    <row r="8" spans="2:8" ht="21" customHeight="1" thickBot="1">
      <c r="B8" s="721" t="s">
        <v>10</v>
      </c>
      <c r="C8" s="722"/>
      <c r="D8" s="659" t="str">
        <f>'RK-21-2014-05, př. 2'!C8</f>
        <v>M00253</v>
      </c>
      <c r="E8" s="660"/>
      <c r="F8" s="660"/>
      <c r="G8" s="660"/>
      <c r="H8" s="661"/>
    </row>
    <row r="9" spans="2:8" ht="6" customHeight="1" thickBot="1">
      <c r="B9" s="52"/>
      <c r="C9" s="53"/>
      <c r="D9" s="12"/>
      <c r="E9" s="12"/>
      <c r="F9" s="12"/>
      <c r="G9" s="12"/>
      <c r="H9" s="12"/>
    </row>
    <row r="10" spans="2:8" ht="21" customHeight="1" thickBot="1">
      <c r="B10" s="657" t="s">
        <v>11</v>
      </c>
      <c r="C10" s="725"/>
      <c r="D10" s="726" t="s">
        <v>473</v>
      </c>
      <c r="E10" s="660"/>
      <c r="F10" s="661" t="s">
        <v>265</v>
      </c>
      <c r="G10" s="12"/>
      <c r="H10" s="12"/>
    </row>
    <row r="11" spans="2:8" ht="15" customHeight="1" thickBot="1">
      <c r="B11" s="2"/>
      <c r="C11" s="1"/>
      <c r="D11" s="328"/>
      <c r="E11" s="328"/>
      <c r="F11" s="328"/>
      <c r="G11" s="12"/>
      <c r="H11" s="12"/>
    </row>
    <row r="12" spans="2:10" ht="21" customHeight="1" thickBot="1">
      <c r="B12" s="657" t="s">
        <v>12</v>
      </c>
      <c r="C12" s="722"/>
      <c r="D12" s="659" t="str">
        <f>'RK-21-2014-05, př. 2'!C12</f>
        <v>LP</v>
      </c>
      <c r="E12" s="660"/>
      <c r="F12" s="660"/>
      <c r="G12" s="660"/>
      <c r="H12" s="661"/>
      <c r="I12"/>
      <c r="J12"/>
    </row>
    <row r="13" spans="2:10" ht="6" customHeight="1" thickBot="1">
      <c r="B13" s="50"/>
      <c r="C13" s="43"/>
      <c r="D13" s="329"/>
      <c r="E13" s="329"/>
      <c r="F13" s="329"/>
      <c r="G13" s="329"/>
      <c r="H13" s="329"/>
      <c r="I13"/>
      <c r="J13"/>
    </row>
    <row r="14" spans="2:10" ht="21" customHeight="1" thickBot="1">
      <c r="B14" s="32" t="s">
        <v>66</v>
      </c>
      <c r="C14" s="59"/>
      <c r="D14" s="659" t="str">
        <f>'RK-21-2014-05, př. 2'!C10</f>
        <v>Kraj Vysočina</v>
      </c>
      <c r="E14" s="660"/>
      <c r="F14" s="660"/>
      <c r="G14" s="660"/>
      <c r="H14" s="661"/>
      <c r="I14"/>
      <c r="J14"/>
    </row>
    <row r="15" spans="2:10" ht="6" customHeight="1" thickBot="1">
      <c r="B15" s="44"/>
      <c r="C15" s="45"/>
      <c r="D15" s="329"/>
      <c r="E15" s="329"/>
      <c r="F15" s="329"/>
      <c r="G15" s="13"/>
      <c r="H15" s="13"/>
      <c r="I15"/>
      <c r="J15"/>
    </row>
    <row r="16" spans="2:10" ht="21" customHeight="1" thickBot="1">
      <c r="B16" s="723" t="s">
        <v>13</v>
      </c>
      <c r="C16" s="724"/>
      <c r="D16" s="659" t="str">
        <f>'RK-21-2014-05, př. 2'!C14</f>
        <v>Žižkova 57, 587 33 Jihlava</v>
      </c>
      <c r="E16" s="660"/>
      <c r="F16" s="660"/>
      <c r="G16" s="660"/>
      <c r="H16" s="661"/>
      <c r="I16" s="8"/>
      <c r="J16" s="8"/>
    </row>
    <row r="17" spans="2:10" ht="6.75" customHeight="1" thickBot="1">
      <c r="B17" s="49"/>
      <c r="C17" s="54"/>
      <c r="D17" s="12"/>
      <c r="E17" s="12"/>
      <c r="F17" s="12"/>
      <c r="G17" s="12"/>
      <c r="H17" s="12"/>
      <c r="I17" s="8"/>
      <c r="J17" s="8"/>
    </row>
    <row r="18" spans="2:10" ht="21" customHeight="1" thickBot="1">
      <c r="B18" s="723" t="s">
        <v>65</v>
      </c>
      <c r="C18" s="724"/>
      <c r="D18" s="659" t="str">
        <f>'RK-21-2014-05, př. 2'!C16</f>
        <v>Ing. Petr Holý</v>
      </c>
      <c r="E18" s="660"/>
      <c r="F18" s="660"/>
      <c r="G18" s="660"/>
      <c r="H18" s="661"/>
      <c r="I18" s="8"/>
      <c r="J18" s="8"/>
    </row>
    <row r="19" spans="2:10" ht="15" customHeight="1" thickBot="1">
      <c r="B19" s="40"/>
      <c r="C19" s="19"/>
      <c r="D19" s="329"/>
      <c r="E19" s="329"/>
      <c r="F19" s="329"/>
      <c r="G19" s="329"/>
      <c r="H19" s="12"/>
      <c r="I19" s="8"/>
      <c r="J19" s="8"/>
    </row>
    <row r="20" spans="2:10" ht="21" customHeight="1" thickBot="1">
      <c r="B20" s="723" t="s">
        <v>246</v>
      </c>
      <c r="C20" s="724"/>
      <c r="D20" s="726">
        <v>3</v>
      </c>
      <c r="E20" s="727"/>
      <c r="F20" s="728"/>
      <c r="G20" s="330" t="s">
        <v>14</v>
      </c>
      <c r="H20" s="331" t="s">
        <v>441</v>
      </c>
      <c r="I20" s="8"/>
      <c r="J20" s="8"/>
    </row>
    <row r="21" spans="2:10" ht="6" customHeight="1" thickBot="1">
      <c r="B21" s="49"/>
      <c r="C21" s="54"/>
      <c r="D21" s="152"/>
      <c r="E21" s="152"/>
      <c r="F21" s="152"/>
      <c r="G21" s="8"/>
      <c r="H21" s="8"/>
      <c r="I21" s="8"/>
      <c r="J21" s="8"/>
    </row>
    <row r="22" spans="2:10" ht="38.25" customHeight="1" thickBot="1">
      <c r="B22" s="690" t="s">
        <v>247</v>
      </c>
      <c r="C22" s="691"/>
      <c r="D22" s="692" t="str">
        <f>'RK-21-2014-05, př. 2'!C22</f>
        <v>č. 3 od 01/12/2013 - 31/05/2014</v>
      </c>
      <c r="E22" s="693"/>
      <c r="F22" s="694"/>
      <c r="G22" s="8"/>
      <c r="H22" s="8"/>
      <c r="I22" s="8"/>
      <c r="J22" s="8"/>
    </row>
    <row r="23" spans="2:10" ht="18.75" customHeight="1">
      <c r="B23" s="5"/>
      <c r="C23" s="20"/>
      <c r="D23" s="20"/>
      <c r="E23" s="20"/>
      <c r="F23" s="20"/>
      <c r="G23" s="20"/>
      <c r="H23" s="20"/>
      <c r="I23" s="20"/>
      <c r="J23" s="20"/>
    </row>
    <row r="24" spans="2:8" ht="22.5" customHeight="1">
      <c r="B24" s="698" t="s">
        <v>15</v>
      </c>
      <c r="C24" s="699"/>
      <c r="D24" s="699"/>
      <c r="E24" s="699"/>
      <c r="F24" s="699"/>
      <c r="G24" s="699"/>
      <c r="H24" s="699"/>
    </row>
    <row r="25" spans="2:10" ht="16.5" thickBot="1">
      <c r="B25" s="20"/>
      <c r="C25" s="20"/>
      <c r="D25" s="20"/>
      <c r="E25" s="20"/>
      <c r="F25" s="20"/>
      <c r="G25" s="20"/>
      <c r="H25" s="20"/>
      <c r="I25" s="20"/>
      <c r="J25" s="20"/>
    </row>
    <row r="26" spans="2:15" s="8" customFormat="1" ht="51.75" thickBot="1">
      <c r="B26" s="700" t="s">
        <v>16</v>
      </c>
      <c r="C26" s="701"/>
      <c r="D26" s="702"/>
      <c r="E26" s="27" t="s">
        <v>17</v>
      </c>
      <c r="F26" s="27" t="s">
        <v>272</v>
      </c>
      <c r="G26" s="27" t="s">
        <v>18</v>
      </c>
      <c r="H26" s="27" t="s">
        <v>19</v>
      </c>
      <c r="I26" s="27" t="s">
        <v>56</v>
      </c>
      <c r="J26" s="10"/>
      <c r="K26" s="11"/>
      <c r="L26" s="11"/>
      <c r="M26" s="208"/>
      <c r="N26" s="208"/>
      <c r="O26" s="11"/>
    </row>
    <row r="27" spans="2:15" s="8" customFormat="1" ht="13.5" thickBot="1">
      <c r="B27" s="100"/>
      <c r="C27" s="67"/>
      <c r="D27" s="101"/>
      <c r="E27" s="102" t="s">
        <v>113</v>
      </c>
      <c r="F27" s="103" t="s">
        <v>114</v>
      </c>
      <c r="G27" s="103" t="s">
        <v>260</v>
      </c>
      <c r="H27" s="103" t="s">
        <v>116</v>
      </c>
      <c r="I27" s="284" t="s">
        <v>261</v>
      </c>
      <c r="J27" s="10"/>
      <c r="K27" s="11"/>
      <c r="L27" s="11"/>
      <c r="M27" s="208"/>
      <c r="N27" s="208"/>
      <c r="O27" s="11"/>
    </row>
    <row r="28" spans="2:9" s="8" customFormat="1" ht="21" customHeight="1">
      <c r="B28" s="703" t="s">
        <v>20</v>
      </c>
      <c r="C28" s="704"/>
      <c r="D28" s="704"/>
      <c r="E28" s="209">
        <v>42820</v>
      </c>
      <c r="F28" s="210">
        <v>0</v>
      </c>
      <c r="G28" s="210">
        <f>'8.Soupiska výdajů'!V22</f>
        <v>6463.679999999999</v>
      </c>
      <c r="H28" s="210"/>
      <c r="I28" s="297">
        <f>E28-F28-G28</f>
        <v>36356.32</v>
      </c>
    </row>
    <row r="29" spans="2:9" s="8" customFormat="1" ht="21" customHeight="1">
      <c r="B29" s="703" t="s">
        <v>67</v>
      </c>
      <c r="C29" s="707"/>
      <c r="D29" s="707"/>
      <c r="E29" s="211">
        <v>104667</v>
      </c>
      <c r="F29" s="212">
        <v>0</v>
      </c>
      <c r="G29" s="212">
        <f>'8.Soupiska výdajů'!V54</f>
        <v>11325.9</v>
      </c>
      <c r="H29" s="212"/>
      <c r="I29" s="298">
        <f>E29-F29-G29</f>
        <v>93341.1</v>
      </c>
    </row>
    <row r="30" spans="2:9" s="8" customFormat="1" ht="21" customHeight="1">
      <c r="B30" s="703" t="s">
        <v>21</v>
      </c>
      <c r="C30" s="707"/>
      <c r="D30" s="707"/>
      <c r="E30" s="211">
        <v>0</v>
      </c>
      <c r="F30" s="212">
        <v>0</v>
      </c>
      <c r="G30" s="212">
        <f>'8.Soupiska výdajů'!V63</f>
        <v>0</v>
      </c>
      <c r="H30" s="212"/>
      <c r="I30" s="298">
        <f>E30-F30-G30</f>
        <v>0</v>
      </c>
    </row>
    <row r="31" spans="2:9" s="8" customFormat="1" ht="21" customHeight="1" thickBot="1">
      <c r="B31" s="75" t="s">
        <v>281</v>
      </c>
      <c r="C31" s="76"/>
      <c r="D31" s="76"/>
      <c r="E31" s="213">
        <v>0</v>
      </c>
      <c r="F31" s="214">
        <v>0</v>
      </c>
      <c r="G31" s="214">
        <v>0</v>
      </c>
      <c r="H31" s="214"/>
      <c r="I31" s="299">
        <f>E31-F31-G31</f>
        <v>0</v>
      </c>
    </row>
    <row r="32" spans="2:9" s="8" customFormat="1" ht="21.75" customHeight="1" thickBot="1">
      <c r="B32" s="700" t="s">
        <v>22</v>
      </c>
      <c r="C32" s="705"/>
      <c r="D32" s="706"/>
      <c r="E32" s="304">
        <f>SUM(E28:E30)-E31</f>
        <v>147487</v>
      </c>
      <c r="F32" s="304">
        <f>SUM(F28:F30)-F31</f>
        <v>0</v>
      </c>
      <c r="G32" s="304">
        <f>SUM(G28:G30)-G31</f>
        <v>17789.579999999998</v>
      </c>
      <c r="H32" s="304">
        <f>SUM(H28:H30)-H31</f>
        <v>0</v>
      </c>
      <c r="I32" s="296">
        <f>SUM(I28:I30)-I31</f>
        <v>129697.42000000001</v>
      </c>
    </row>
    <row r="33" spans="2:9" s="8" customFormat="1" ht="32.25" customHeight="1">
      <c r="B33" s="713" t="s">
        <v>284</v>
      </c>
      <c r="C33" s="714"/>
      <c r="D33" s="714"/>
      <c r="E33" s="714"/>
      <c r="F33" s="714"/>
      <c r="G33" s="714"/>
      <c r="H33" s="714"/>
      <c r="I33" s="714"/>
    </row>
    <row r="34" spans="2:8" s="8" customFormat="1" ht="21.75" customHeight="1" thickBot="1">
      <c r="B34" s="10" t="s">
        <v>23</v>
      </c>
      <c r="C34" s="326"/>
      <c r="D34" s="326"/>
      <c r="E34" s="327"/>
      <c r="F34" s="327"/>
      <c r="G34" s="327"/>
      <c r="H34" s="327"/>
    </row>
    <row r="35" spans="2:9" s="8" customFormat="1" ht="26.25" customHeight="1" thickBot="1">
      <c r="B35" s="708" t="s">
        <v>24</v>
      </c>
      <c r="C35" s="715"/>
      <c r="D35" s="716"/>
      <c r="E35" s="323"/>
      <c r="F35" s="323"/>
      <c r="G35" s="323"/>
      <c r="H35" s="323"/>
      <c r="I35"/>
    </row>
    <row r="36" spans="2:9" s="8" customFormat="1" ht="21.75" customHeight="1" thickBot="1">
      <c r="B36" s="695" t="s">
        <v>68</v>
      </c>
      <c r="C36" s="696"/>
      <c r="D36" s="697"/>
      <c r="E36" s="324">
        <f>E35/$E$32</f>
        <v>0</v>
      </c>
      <c r="F36" s="324">
        <f>F35/$E$32</f>
        <v>0</v>
      </c>
      <c r="G36" s="324">
        <f>G35/$E$32</f>
        <v>0</v>
      </c>
      <c r="H36" s="324">
        <f>H35/$E$32</f>
        <v>0</v>
      </c>
      <c r="I36"/>
    </row>
    <row r="37" spans="2:9" s="8" customFormat="1" ht="21.75" customHeight="1" thickBot="1">
      <c r="B37" s="708" t="s">
        <v>46</v>
      </c>
      <c r="C37" s="709"/>
      <c r="D37" s="710"/>
      <c r="E37" s="321"/>
      <c r="F37" s="321"/>
      <c r="G37" s="321">
        <f>'8.Soupiska výdajů'!V77</f>
        <v>0</v>
      </c>
      <c r="H37" s="321"/>
      <c r="I37"/>
    </row>
    <row r="38" spans="2:9" s="8" customFormat="1" ht="21.75" customHeight="1" thickBot="1">
      <c r="B38" s="695" t="s">
        <v>68</v>
      </c>
      <c r="C38" s="696"/>
      <c r="D38" s="697"/>
      <c r="E38" s="324">
        <f>E37/$E$32</f>
        <v>0</v>
      </c>
      <c r="F38" s="324">
        <f>F37/$E$32</f>
        <v>0</v>
      </c>
      <c r="G38" s="324">
        <f>G37/$E$32</f>
        <v>0</v>
      </c>
      <c r="H38" s="324">
        <f>H37/$E$32</f>
        <v>0</v>
      </c>
      <c r="I38"/>
    </row>
    <row r="39" spans="2:9" s="19" customFormat="1" ht="21.75" customHeight="1" thickBot="1">
      <c r="B39" s="708" t="s">
        <v>157</v>
      </c>
      <c r="C39" s="709"/>
      <c r="D39" s="710"/>
      <c r="E39" s="321"/>
      <c r="F39" s="321"/>
      <c r="G39" s="321"/>
      <c r="H39" s="321"/>
      <c r="I39"/>
    </row>
    <row r="40" spans="2:10" ht="20.25" customHeight="1" thickBot="1">
      <c r="B40" s="695" t="s">
        <v>68</v>
      </c>
      <c r="C40" s="696"/>
      <c r="D40" s="697"/>
      <c r="E40" s="324">
        <f>E39/$E$32</f>
        <v>0</v>
      </c>
      <c r="F40" s="324">
        <f>F39/$E$32</f>
        <v>0</v>
      </c>
      <c r="G40" s="324">
        <f>G39/$E$32</f>
        <v>0</v>
      </c>
      <c r="H40" s="324">
        <f>H39/$E$32</f>
        <v>0</v>
      </c>
      <c r="I40"/>
      <c r="J40" s="19"/>
    </row>
    <row r="41" spans="2:10" ht="19.5" customHeight="1" thickBot="1">
      <c r="B41" s="711" t="s">
        <v>25</v>
      </c>
      <c r="C41" s="712"/>
      <c r="D41" s="712"/>
      <c r="E41" s="321"/>
      <c r="F41" s="321"/>
      <c r="G41" s="321"/>
      <c r="H41" s="321"/>
      <c r="I41"/>
      <c r="J41" s="19"/>
    </row>
    <row r="42" spans="2:10" ht="19.5" customHeight="1" thickBot="1">
      <c r="B42" s="681" t="s">
        <v>68</v>
      </c>
      <c r="C42" s="682"/>
      <c r="D42" s="682"/>
      <c r="E42" s="324">
        <f>E41/$E$32</f>
        <v>0</v>
      </c>
      <c r="F42" s="324">
        <f>F41/$E$32</f>
        <v>0</v>
      </c>
      <c r="G42" s="324">
        <f>G41/$E$32</f>
        <v>0</v>
      </c>
      <c r="H42" s="324">
        <f>H41/$E$32</f>
        <v>0</v>
      </c>
      <c r="I42"/>
      <c r="J42" s="19"/>
    </row>
    <row r="43" spans="2:10" ht="19.5" customHeight="1" thickBot="1">
      <c r="B43" s="77"/>
      <c r="C43" s="65"/>
      <c r="D43" s="65"/>
      <c r="E43" s="65"/>
      <c r="F43" s="65"/>
      <c r="G43" s="46"/>
      <c r="H43" s="46"/>
      <c r="I43"/>
      <c r="J43" s="19"/>
    </row>
    <row r="44" spans="2:10" ht="62.25" customHeight="1" thickBot="1">
      <c r="B44" s="57"/>
      <c r="C44" s="215"/>
      <c r="D44" s="27" t="s">
        <v>262</v>
      </c>
      <c r="E44" s="27" t="s">
        <v>17</v>
      </c>
      <c r="F44" s="31" t="s">
        <v>26</v>
      </c>
      <c r="G44" s="31" t="s">
        <v>276</v>
      </c>
      <c r="H44" s="27" t="s">
        <v>27</v>
      </c>
      <c r="I44" s="27" t="s">
        <v>56</v>
      </c>
      <c r="J44" s="19"/>
    </row>
    <row r="45" spans="2:10" ht="24.75" customHeight="1" thickBot="1">
      <c r="B45" s="282" t="s">
        <v>69</v>
      </c>
      <c r="C45" s="283"/>
      <c r="D45" s="322">
        <f>'8.Soupiska výdajů'!V86</f>
        <v>0.85</v>
      </c>
      <c r="E45" s="321">
        <v>125363</v>
      </c>
      <c r="F45" s="321">
        <v>0</v>
      </c>
      <c r="G45" s="315">
        <f>FLOOR(D45*G32,1)</f>
        <v>15121</v>
      </c>
      <c r="H45" s="300">
        <f>SUM(F45:G45)/E45</f>
        <v>0.12061772612333782</v>
      </c>
      <c r="I45" s="304">
        <f>E45-F45-G45</f>
        <v>110242</v>
      </c>
      <c r="J45" s="19"/>
    </row>
    <row r="46" spans="2:10" ht="24" customHeight="1" thickBot="1">
      <c r="B46" s="57"/>
      <c r="C46" s="215"/>
      <c r="D46" s="216"/>
      <c r="E46" s="217"/>
      <c r="F46" s="218"/>
      <c r="H46" s="43"/>
      <c r="I46" s="218"/>
      <c r="J46" s="8"/>
    </row>
    <row r="47" spans="2:10" ht="60" customHeight="1" thickBot="1">
      <c r="B47" s="57"/>
      <c r="C47" s="215"/>
      <c r="D47" s="216"/>
      <c r="E47" s="27" t="s">
        <v>267</v>
      </c>
      <c r="F47" s="27" t="s">
        <v>271</v>
      </c>
      <c r="G47" s="27" t="s">
        <v>268</v>
      </c>
      <c r="H47" s="105" t="s">
        <v>269</v>
      </c>
      <c r="I47" s="27" t="s">
        <v>270</v>
      </c>
      <c r="J47" s="8"/>
    </row>
    <row r="48" spans="2:10" ht="32.25" customHeight="1" thickBot="1">
      <c r="B48" s="686" t="s">
        <v>282</v>
      </c>
      <c r="C48" s="687"/>
      <c r="D48" s="688"/>
      <c r="E48" s="318"/>
      <c r="F48" s="318"/>
      <c r="G48" s="318"/>
      <c r="H48" s="325" t="e">
        <f>(F48+G48)/E48</f>
        <v>#DIV/0!</v>
      </c>
      <c r="I48" s="304">
        <f>E48-F48-G48</f>
        <v>0</v>
      </c>
      <c r="J48" s="8"/>
    </row>
    <row r="49" spans="2:10" ht="40.5" customHeight="1">
      <c r="B49" s="670" t="s">
        <v>287</v>
      </c>
      <c r="C49" s="671"/>
      <c r="D49" s="671"/>
      <c r="E49" s="671"/>
      <c r="F49" s="671"/>
      <c r="G49" s="671"/>
      <c r="H49" s="671"/>
      <c r="I49" s="671"/>
      <c r="J49" s="8"/>
    </row>
    <row r="50" spans="2:10" ht="23.25" customHeight="1" thickBot="1">
      <c r="B50" s="63"/>
      <c r="C50" s="64"/>
      <c r="D50" s="64"/>
      <c r="E50" s="65"/>
      <c r="F50" s="65"/>
      <c r="G50" s="65"/>
      <c r="H50" s="65"/>
      <c r="J50" s="38"/>
    </row>
    <row r="51" spans="2:10" s="152" customFormat="1" ht="24" customHeight="1" thickBot="1">
      <c r="B51" s="683" t="s">
        <v>70</v>
      </c>
      <c r="C51" s="684"/>
      <c r="D51" s="684"/>
      <c r="E51" s="684"/>
      <c r="F51" s="684"/>
      <c r="G51" s="685"/>
      <c r="H51" s="78" t="s">
        <v>29</v>
      </c>
      <c r="I51" s="5"/>
      <c r="J51" s="54"/>
    </row>
    <row r="52" spans="2:10" s="152" customFormat="1" ht="24" customHeight="1" thickBot="1">
      <c r="B52" s="672" t="s">
        <v>78</v>
      </c>
      <c r="C52" s="673"/>
      <c r="D52" s="673"/>
      <c r="E52" s="673"/>
      <c r="F52" s="673"/>
      <c r="G52" s="320"/>
      <c r="H52" s="66" t="s">
        <v>29</v>
      </c>
      <c r="I52" s="5"/>
      <c r="J52" s="54"/>
    </row>
    <row r="53" spans="2:10" s="152" customFormat="1" ht="24" customHeight="1" thickBot="1">
      <c r="B53" s="672" t="s">
        <v>283</v>
      </c>
      <c r="C53" s="673"/>
      <c r="D53" s="673"/>
      <c r="E53" s="673"/>
      <c r="F53" s="673"/>
      <c r="G53" s="674"/>
      <c r="H53" s="66" t="s">
        <v>29</v>
      </c>
      <c r="I53" s="5"/>
      <c r="J53" s="54"/>
    </row>
    <row r="54" spans="2:10" s="152" customFormat="1" ht="24" customHeight="1" thickBot="1">
      <c r="B54" s="689" t="s">
        <v>289</v>
      </c>
      <c r="C54" s="689"/>
      <c r="D54" s="689"/>
      <c r="E54" s="689"/>
      <c r="F54" s="689"/>
      <c r="G54" s="689"/>
      <c r="H54" s="66" t="s">
        <v>29</v>
      </c>
      <c r="I54" s="5"/>
      <c r="J54" s="54"/>
    </row>
    <row r="55" spans="2:10" s="152" customFormat="1" ht="48.75" customHeight="1" thickBot="1">
      <c r="B55" s="79" t="s">
        <v>71</v>
      </c>
      <c r="C55" s="667"/>
      <c r="D55" s="668"/>
      <c r="E55" s="668"/>
      <c r="F55" s="668"/>
      <c r="G55" s="668"/>
      <c r="H55" s="669"/>
      <c r="I55" s="8"/>
      <c r="J55" s="54"/>
    </row>
    <row r="56" spans="2:9" s="152" customFormat="1" ht="21" customHeight="1">
      <c r="B56" s="663" t="s">
        <v>28</v>
      </c>
      <c r="C56" s="664"/>
      <c r="D56" s="664"/>
      <c r="E56" s="664"/>
      <c r="F56" s="664"/>
      <c r="G56" s="664"/>
      <c r="H56" s="664"/>
      <c r="I56" s="8"/>
    </row>
    <row r="57" spans="2:9" s="215" customFormat="1" ht="54.75" customHeight="1">
      <c r="B57" s="665" t="s">
        <v>231</v>
      </c>
      <c r="C57" s="665"/>
      <c r="D57" s="665"/>
      <c r="E57" s="665"/>
      <c r="F57" s="665"/>
      <c r="G57" s="665"/>
      <c r="H57" s="665"/>
      <c r="I57" s="38"/>
    </row>
    <row r="58" spans="2:9" s="215" customFormat="1" ht="33" customHeight="1">
      <c r="B58" s="23"/>
      <c r="C58" s="666" t="s">
        <v>72</v>
      </c>
      <c r="D58" s="675"/>
      <c r="E58" s="675"/>
      <c r="F58" s="675"/>
      <c r="G58" s="675"/>
      <c r="H58" s="675"/>
      <c r="I58" s="80"/>
    </row>
    <row r="59" spans="2:9" s="215" customFormat="1" ht="15" customHeight="1">
      <c r="B59" s="23"/>
      <c r="C59" s="666" t="s">
        <v>73</v>
      </c>
      <c r="D59" s="666"/>
      <c r="E59" s="666"/>
      <c r="F59" s="666"/>
      <c r="G59" s="666"/>
      <c r="H59" s="666"/>
      <c r="I59" s="80"/>
    </row>
    <row r="60" spans="2:9" s="215" customFormat="1" ht="34.5" customHeight="1">
      <c r="B60" s="23"/>
      <c r="C60" s="666" t="s">
        <v>74</v>
      </c>
      <c r="D60" s="675"/>
      <c r="E60" s="675"/>
      <c r="F60" s="675"/>
      <c r="G60" s="675"/>
      <c r="H60" s="675"/>
      <c r="I60" s="80"/>
    </row>
    <row r="61" spans="2:9" s="215" customFormat="1" ht="28.5" customHeight="1">
      <c r="B61" s="23"/>
      <c r="C61" s="666" t="s">
        <v>75</v>
      </c>
      <c r="D61" s="675"/>
      <c r="E61" s="675"/>
      <c r="F61" s="675"/>
      <c r="G61" s="675"/>
      <c r="H61" s="675"/>
      <c r="I61" s="73"/>
    </row>
    <row r="62" spans="3:9" ht="29.25" customHeight="1">
      <c r="C62" s="666" t="s">
        <v>76</v>
      </c>
      <c r="D62" s="666"/>
      <c r="E62" s="666"/>
      <c r="F62" s="666"/>
      <c r="G62" s="666"/>
      <c r="H62" s="666"/>
      <c r="I62" s="81"/>
    </row>
    <row r="63" spans="3:9" ht="29.25" customHeight="1">
      <c r="C63" s="662" t="s">
        <v>77</v>
      </c>
      <c r="D63" s="662"/>
      <c r="E63" s="662"/>
      <c r="F63" s="662"/>
      <c r="G63" s="662"/>
      <c r="H63" s="662"/>
      <c r="I63" s="81"/>
    </row>
    <row r="64" spans="3:9" ht="19.5" customHeight="1">
      <c r="C64" s="662" t="s">
        <v>52</v>
      </c>
      <c r="D64" s="662"/>
      <c r="E64" s="662"/>
      <c r="F64" s="662"/>
      <c r="G64" s="662"/>
      <c r="H64" s="662"/>
      <c r="I64" s="81"/>
    </row>
    <row r="65" spans="3:9" ht="19.5" customHeight="1">
      <c r="C65" s="56"/>
      <c r="D65" s="56"/>
      <c r="E65" s="56"/>
      <c r="F65" s="56"/>
      <c r="G65" s="56"/>
      <c r="H65" s="56"/>
      <c r="I65" s="81"/>
    </row>
    <row r="66" spans="3:9" ht="13.5" customHeight="1">
      <c r="C66" s="56"/>
      <c r="D66" s="56"/>
      <c r="E66" s="56"/>
      <c r="F66" s="56"/>
      <c r="G66" s="56"/>
      <c r="H66" s="56"/>
      <c r="I66" s="81"/>
    </row>
    <row r="67" spans="2:9" s="8" customFormat="1" ht="14.25">
      <c r="B67" s="639" t="s">
        <v>232</v>
      </c>
      <c r="C67" s="640"/>
      <c r="D67" s="640"/>
      <c r="E67" s="150"/>
      <c r="F67" s="150"/>
      <c r="G67" s="150"/>
      <c r="H67" s="150"/>
      <c r="I67" s="81"/>
    </row>
    <row r="68" spans="2:9" s="8" customFormat="1" ht="15" thickBot="1">
      <c r="B68" s="17"/>
      <c r="C68" s="150"/>
      <c r="D68" s="151"/>
      <c r="E68" s="151"/>
      <c r="F68" s="151"/>
      <c r="G68" s="151"/>
      <c r="H68" s="151"/>
      <c r="I68" s="81"/>
    </row>
    <row r="69" spans="2:9" s="8" customFormat="1" ht="13.5" thickBot="1">
      <c r="B69" s="678" t="s">
        <v>233</v>
      </c>
      <c r="C69" s="679"/>
      <c r="D69" s="680"/>
      <c r="E69" s="655"/>
      <c r="F69" s="656"/>
      <c r="I69" s="81"/>
    </row>
    <row r="70" spans="2:8" ht="13.5" thickBot="1">
      <c r="B70" s="676"/>
      <c r="C70" s="677"/>
      <c r="D70" s="677"/>
      <c r="G70" s="8"/>
      <c r="H70" s="8"/>
    </row>
    <row r="71" spans="2:6" ht="13.5" thickBot="1">
      <c r="B71" s="657" t="s">
        <v>30</v>
      </c>
      <c r="C71" s="658"/>
      <c r="D71" s="658"/>
      <c r="E71" s="655"/>
      <c r="F71" s="656"/>
    </row>
    <row r="72" spans="2:9" ht="13.5" thickBot="1">
      <c r="B72" s="5"/>
      <c r="I72" s="21"/>
    </row>
    <row r="73" spans="2:9" ht="12.75" customHeight="1" thickBot="1">
      <c r="B73" s="657" t="s">
        <v>290</v>
      </c>
      <c r="C73" s="658"/>
      <c r="D73" s="658"/>
      <c r="E73" s="655"/>
      <c r="F73" s="656"/>
      <c r="G73" s="633" t="s">
        <v>62</v>
      </c>
      <c r="H73" s="634"/>
      <c r="I73" s="635"/>
    </row>
    <row r="74" spans="7:9" ht="13.5" thickBot="1">
      <c r="G74" s="636"/>
      <c r="H74" s="637"/>
      <c r="I74" s="638"/>
    </row>
    <row r="75" ht="17.25" customHeight="1"/>
    <row r="76" ht="13.5" thickBot="1"/>
    <row r="77" spans="2:9" ht="12.75">
      <c r="B77" s="639" t="s">
        <v>291</v>
      </c>
      <c r="C77" s="640"/>
      <c r="D77" s="640"/>
      <c r="E77" s="641"/>
      <c r="F77" s="642"/>
      <c r="G77" s="645" t="s">
        <v>33</v>
      </c>
      <c r="H77" s="646"/>
      <c r="I77" s="635"/>
    </row>
    <row r="78" spans="5:9" ht="13.5" thickBot="1">
      <c r="E78" s="643"/>
      <c r="F78" s="644"/>
      <c r="G78" s="647"/>
      <c r="H78" s="648"/>
      <c r="I78" s="649"/>
    </row>
    <row r="79" spans="3:9" ht="12.75">
      <c r="C79" s="652" t="s">
        <v>292</v>
      </c>
      <c r="D79" s="653"/>
      <c r="E79" s="653"/>
      <c r="F79" s="654"/>
      <c r="G79" s="647"/>
      <c r="H79" s="648"/>
      <c r="I79" s="649"/>
    </row>
    <row r="80" spans="7:9" ht="12.75">
      <c r="G80" s="647"/>
      <c r="H80" s="648"/>
      <c r="I80" s="649"/>
    </row>
    <row r="81" spans="7:9" ht="12.75">
      <c r="G81" s="647"/>
      <c r="H81" s="648"/>
      <c r="I81" s="649"/>
    </row>
    <row r="82" spans="7:9" ht="12.75">
      <c r="G82" s="647"/>
      <c r="H82" s="648"/>
      <c r="I82" s="649"/>
    </row>
    <row r="83" spans="7:9" ht="13.5" thickBot="1">
      <c r="G83" s="650"/>
      <c r="H83" s="651"/>
      <c r="I83" s="638"/>
    </row>
  </sheetData>
  <sheetProtection/>
  <mergeCells count="64">
    <mergeCell ref="D12:H12"/>
    <mergeCell ref="D14:H14"/>
    <mergeCell ref="B16:C16"/>
    <mergeCell ref="B20:C20"/>
    <mergeCell ref="D20:F20"/>
    <mergeCell ref="D16:H16"/>
    <mergeCell ref="B1:I1"/>
    <mergeCell ref="B2:H2"/>
    <mergeCell ref="B3:H3"/>
    <mergeCell ref="B6:C6"/>
    <mergeCell ref="B8:C8"/>
    <mergeCell ref="B18:C18"/>
    <mergeCell ref="D18:H18"/>
    <mergeCell ref="B10:C10"/>
    <mergeCell ref="D10:F10"/>
    <mergeCell ref="B12:C12"/>
    <mergeCell ref="B30:D30"/>
    <mergeCell ref="B39:D39"/>
    <mergeCell ref="B40:D40"/>
    <mergeCell ref="B41:D41"/>
    <mergeCell ref="B33:I33"/>
    <mergeCell ref="B38:D38"/>
    <mergeCell ref="B37:D37"/>
    <mergeCell ref="B35:D35"/>
    <mergeCell ref="B48:D48"/>
    <mergeCell ref="B54:G54"/>
    <mergeCell ref="B22:C22"/>
    <mergeCell ref="D22:F22"/>
    <mergeCell ref="B36:D36"/>
    <mergeCell ref="B24:H24"/>
    <mergeCell ref="B26:D26"/>
    <mergeCell ref="B28:D28"/>
    <mergeCell ref="B32:D32"/>
    <mergeCell ref="B29:D29"/>
    <mergeCell ref="D6:H6"/>
    <mergeCell ref="C58:H58"/>
    <mergeCell ref="C62:H62"/>
    <mergeCell ref="C61:H61"/>
    <mergeCell ref="B70:D70"/>
    <mergeCell ref="B69:D69"/>
    <mergeCell ref="C60:H60"/>
    <mergeCell ref="B42:D42"/>
    <mergeCell ref="B51:G51"/>
    <mergeCell ref="B52:F52"/>
    <mergeCell ref="D8:H8"/>
    <mergeCell ref="B67:D67"/>
    <mergeCell ref="C63:H63"/>
    <mergeCell ref="C64:H64"/>
    <mergeCell ref="B56:H56"/>
    <mergeCell ref="B57:H57"/>
    <mergeCell ref="C59:H59"/>
    <mergeCell ref="C55:H55"/>
    <mergeCell ref="B49:I49"/>
    <mergeCell ref="B53:G53"/>
    <mergeCell ref="G73:I74"/>
    <mergeCell ref="B77:D77"/>
    <mergeCell ref="E77:F78"/>
    <mergeCell ref="G77:I83"/>
    <mergeCell ref="C79:F79"/>
    <mergeCell ref="E69:F69"/>
    <mergeCell ref="B71:D71"/>
    <mergeCell ref="E71:F71"/>
    <mergeCell ref="B73:D73"/>
    <mergeCell ref="E73:F73"/>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dimension ref="B1:J150"/>
  <sheetViews>
    <sheetView view="pageBreakPreview" zoomScaleSheetLayoutView="100" zoomScalePageLayoutView="0" workbookViewId="0" topLeftCell="B43">
      <selection activeCell="B48" sqref="B48:I48"/>
    </sheetView>
  </sheetViews>
  <sheetFormatPr defaultColWidth="9.140625" defaultRowHeight="12.75"/>
  <cols>
    <col min="1" max="1" width="2.8515625" style="0" hidden="1" customWidth="1"/>
    <col min="2" max="2" width="14.140625" style="0" customWidth="1"/>
    <col min="3" max="3" width="10.00390625" style="0" customWidth="1"/>
    <col min="4" max="4" width="10.421875" style="0" customWidth="1"/>
    <col min="6" max="6" width="12.00390625" style="0" customWidth="1"/>
    <col min="9" max="9" width="20.421875" style="0" customWidth="1"/>
    <col min="11" max="11" width="10.8515625" style="0" customWidth="1"/>
  </cols>
  <sheetData>
    <row r="1" spans="2:10" s="5" customFormat="1" ht="125.25" customHeight="1">
      <c r="B1" s="717"/>
      <c r="C1" s="718"/>
      <c r="D1" s="718"/>
      <c r="E1" s="718"/>
      <c r="F1" s="718"/>
      <c r="G1" s="718"/>
      <c r="H1" s="718"/>
      <c r="I1" s="718"/>
      <c r="J1" s="718"/>
    </row>
    <row r="2" ht="9" customHeight="1"/>
    <row r="3" spans="2:9" ht="24" customHeight="1">
      <c r="B3" s="812" t="s">
        <v>109</v>
      </c>
      <c r="C3" s="813"/>
      <c r="D3" s="813"/>
      <c r="E3" s="813"/>
      <c r="F3" s="813"/>
      <c r="G3" s="813"/>
      <c r="H3" s="813"/>
      <c r="I3" s="813"/>
    </row>
    <row r="4" ht="8.25" customHeight="1"/>
    <row r="5" spans="2:9" ht="15">
      <c r="B5" s="719" t="s">
        <v>6</v>
      </c>
      <c r="C5" s="720"/>
      <c r="D5" s="720"/>
      <c r="E5" s="720"/>
      <c r="F5" s="720"/>
      <c r="G5" s="720"/>
      <c r="H5" s="720"/>
      <c r="I5" s="720"/>
    </row>
    <row r="6" spans="2:9" ht="19.5" customHeight="1" thickBot="1">
      <c r="B6" s="68"/>
      <c r="C6" s="69" t="s">
        <v>249</v>
      </c>
      <c r="D6" s="48"/>
      <c r="E6" s="48"/>
      <c r="F6" s="48"/>
      <c r="G6" s="48"/>
      <c r="H6" s="48"/>
      <c r="I6" s="48"/>
    </row>
    <row r="7" spans="2:9" ht="19.5" customHeight="1" thickBot="1">
      <c r="B7" s="723" t="s">
        <v>9</v>
      </c>
      <c r="C7" s="763"/>
      <c r="D7" s="772" t="s">
        <v>434</v>
      </c>
      <c r="E7" s="809"/>
      <c r="F7" s="809"/>
      <c r="G7" s="809"/>
      <c r="H7" s="809"/>
      <c r="I7" s="810"/>
    </row>
    <row r="8" spans="2:9" ht="6" customHeight="1" thickBot="1">
      <c r="B8" s="49"/>
      <c r="C8" s="46"/>
      <c r="D8" s="8"/>
      <c r="E8" s="8"/>
      <c r="F8" s="8"/>
      <c r="G8" s="8"/>
      <c r="H8" s="8"/>
      <c r="I8" s="8"/>
    </row>
    <row r="9" spans="2:9" ht="19.5" customHeight="1" thickBot="1">
      <c r="B9" s="723" t="s">
        <v>10</v>
      </c>
      <c r="C9" s="763"/>
      <c r="D9" s="772" t="s">
        <v>435</v>
      </c>
      <c r="E9" s="809"/>
      <c r="F9" s="809"/>
      <c r="G9" s="810"/>
      <c r="H9" s="8"/>
      <c r="I9" s="8"/>
    </row>
    <row r="10" spans="2:7" ht="15" customHeight="1" thickBot="1">
      <c r="B10" s="50"/>
      <c r="C10" s="43"/>
      <c r="D10" s="19"/>
      <c r="E10" s="19"/>
      <c r="F10" s="19"/>
      <c r="G10" s="19"/>
    </row>
    <row r="11" spans="2:9" ht="19.5" customHeight="1" thickBot="1">
      <c r="B11" s="657" t="s">
        <v>12</v>
      </c>
      <c r="C11" s="811"/>
      <c r="D11" s="772" t="s">
        <v>365</v>
      </c>
      <c r="E11" s="809"/>
      <c r="F11" s="809"/>
      <c r="G11" s="809"/>
      <c r="H11" s="809"/>
      <c r="I11" s="810"/>
    </row>
    <row r="12" ht="6" customHeight="1" thickBot="1"/>
    <row r="13" spans="2:9" ht="19.5" customHeight="1" thickBot="1">
      <c r="B13" s="723" t="s">
        <v>66</v>
      </c>
      <c r="C13" s="796"/>
      <c r="D13" s="772" t="s">
        <v>436</v>
      </c>
      <c r="E13" s="809"/>
      <c r="F13" s="809"/>
      <c r="G13" s="809"/>
      <c r="H13" s="809"/>
      <c r="I13" s="810"/>
    </row>
    <row r="14" spans="2:9" ht="6" customHeight="1" thickBot="1">
      <c r="B14" s="49"/>
      <c r="C14" s="46"/>
      <c r="D14" s="8"/>
      <c r="E14" s="8"/>
      <c r="F14" s="8"/>
      <c r="G14" s="8"/>
      <c r="H14" s="8"/>
      <c r="I14" s="8"/>
    </row>
    <row r="15" spans="2:9" ht="19.5" customHeight="1" thickBot="1">
      <c r="B15" s="723" t="s">
        <v>13</v>
      </c>
      <c r="C15" s="796"/>
      <c r="D15" s="772" t="s">
        <v>437</v>
      </c>
      <c r="E15" s="809"/>
      <c r="F15" s="809"/>
      <c r="G15" s="809"/>
      <c r="H15" s="809"/>
      <c r="I15" s="810"/>
    </row>
    <row r="16" spans="2:9" ht="6" customHeight="1" thickBot="1">
      <c r="B16" s="49"/>
      <c r="C16" s="46"/>
      <c r="D16" s="8"/>
      <c r="E16" s="8"/>
      <c r="F16" s="8"/>
      <c r="G16" s="8"/>
      <c r="H16" s="8"/>
      <c r="I16" s="8"/>
    </row>
    <row r="17" spans="2:9" ht="19.5" customHeight="1" thickBot="1">
      <c r="B17" s="723" t="s">
        <v>38</v>
      </c>
      <c r="C17" s="796"/>
      <c r="D17" s="772" t="s">
        <v>440</v>
      </c>
      <c r="E17" s="809"/>
      <c r="F17" s="809"/>
      <c r="G17" s="809"/>
      <c r="H17" s="809"/>
      <c r="I17" s="810"/>
    </row>
    <row r="18" spans="2:9" ht="6" customHeight="1" thickBot="1">
      <c r="B18" s="49"/>
      <c r="C18" s="46"/>
      <c r="D18" s="8"/>
      <c r="E18" s="8"/>
      <c r="F18" s="8"/>
      <c r="G18" s="8"/>
      <c r="H18" s="8"/>
      <c r="I18" s="8"/>
    </row>
    <row r="19" spans="2:9" ht="19.5" customHeight="1" thickBot="1">
      <c r="B19" s="723" t="s">
        <v>65</v>
      </c>
      <c r="C19" s="796"/>
      <c r="D19" s="772" t="s">
        <v>439</v>
      </c>
      <c r="E19" s="809"/>
      <c r="F19" s="809"/>
      <c r="G19" s="809"/>
      <c r="H19" s="809"/>
      <c r="I19" s="810"/>
    </row>
    <row r="20" spans="2:9" ht="6" customHeight="1" thickBot="1">
      <c r="B20" s="49"/>
      <c r="C20" s="46"/>
      <c r="D20" s="8"/>
      <c r="E20" s="8"/>
      <c r="F20" s="8"/>
      <c r="G20" s="8"/>
      <c r="H20" s="8"/>
      <c r="I20" s="8"/>
    </row>
    <row r="21" spans="2:9" ht="19.5" customHeight="1" thickBot="1">
      <c r="B21" s="723" t="s">
        <v>11</v>
      </c>
      <c r="C21" s="796"/>
      <c r="D21" s="817" t="s">
        <v>530</v>
      </c>
      <c r="E21" s="818"/>
      <c r="F21" s="818"/>
      <c r="G21" s="819"/>
      <c r="H21" s="8"/>
      <c r="I21" s="8"/>
    </row>
    <row r="22" spans="2:9" ht="19.5" customHeight="1" thickBot="1">
      <c r="B22" s="50"/>
      <c r="C22" s="43"/>
      <c r="D22" s="19"/>
      <c r="E22" s="19"/>
      <c r="F22" s="19"/>
      <c r="G22" s="19"/>
      <c r="H22" s="36"/>
      <c r="I22" s="36"/>
    </row>
    <row r="23" spans="2:5" ht="19.5" customHeight="1" thickBot="1">
      <c r="B23" s="814" t="s">
        <v>14</v>
      </c>
      <c r="C23" s="815"/>
      <c r="D23" s="772" t="s">
        <v>441</v>
      </c>
      <c r="E23" s="773"/>
    </row>
    <row r="24" ht="6" customHeight="1" thickBot="1">
      <c r="B24" s="2"/>
    </row>
    <row r="25" spans="2:9" ht="28.5" customHeight="1" thickBot="1">
      <c r="B25" s="690" t="s">
        <v>248</v>
      </c>
      <c r="C25" s="816"/>
      <c r="D25" s="820" t="s">
        <v>537</v>
      </c>
      <c r="E25" s="821"/>
      <c r="F25" s="821"/>
      <c r="G25" s="821"/>
      <c r="H25" s="821"/>
      <c r="I25" s="822"/>
    </row>
    <row r="26" spans="2:7" ht="6" customHeight="1">
      <c r="B26" s="49"/>
      <c r="C26" s="46"/>
      <c r="D26" s="8"/>
      <c r="E26" s="8"/>
      <c r="F26" s="8"/>
      <c r="G26" s="8"/>
    </row>
    <row r="27" ht="19.5" customHeight="1" thickBot="1"/>
    <row r="28" spans="2:9" ht="27.75" customHeight="1">
      <c r="B28" s="764" t="s">
        <v>250</v>
      </c>
      <c r="C28" s="765"/>
      <c r="D28" s="765"/>
      <c r="E28" s="765"/>
      <c r="F28" s="765"/>
      <c r="G28" s="765"/>
      <c r="H28" s="765"/>
      <c r="I28" s="766"/>
    </row>
    <row r="29" spans="2:9" ht="13.5" customHeight="1">
      <c r="B29" s="790" t="s">
        <v>251</v>
      </c>
      <c r="C29" s="791"/>
      <c r="D29" s="792"/>
      <c r="E29" s="770" t="s">
        <v>86</v>
      </c>
      <c r="F29" s="770"/>
      <c r="G29" s="770"/>
      <c r="H29" s="770"/>
      <c r="I29" s="771"/>
    </row>
    <row r="30" spans="2:9" ht="17.25" customHeight="1">
      <c r="B30" s="793"/>
      <c r="C30" s="794"/>
      <c r="D30" s="795"/>
      <c r="E30" s="770" t="s">
        <v>87</v>
      </c>
      <c r="F30" s="770"/>
      <c r="G30" s="770" t="s">
        <v>88</v>
      </c>
      <c r="H30" s="770"/>
      <c r="I30" s="771"/>
    </row>
    <row r="31" spans="2:9" ht="17.25" customHeight="1">
      <c r="B31" s="760">
        <v>1</v>
      </c>
      <c r="C31" s="761"/>
      <c r="D31" s="762"/>
      <c r="E31" s="783">
        <v>41185</v>
      </c>
      <c r="F31" s="784"/>
      <c r="G31" s="783">
        <v>41425</v>
      </c>
      <c r="H31" s="788"/>
      <c r="I31" s="789"/>
    </row>
    <row r="32" spans="2:9" ht="20.25" customHeight="1" thickBot="1">
      <c r="B32" s="82"/>
      <c r="C32" s="83"/>
      <c r="D32" s="627">
        <v>2</v>
      </c>
      <c r="E32" s="730">
        <v>41609</v>
      </c>
      <c r="F32" s="731"/>
      <c r="G32" s="730">
        <v>41790</v>
      </c>
      <c r="H32" s="732"/>
      <c r="I32" s="733"/>
    </row>
    <row r="33" spans="2:9" ht="13.5" thickBot="1">
      <c r="B33" s="49"/>
      <c r="C33" s="46"/>
      <c r="D33" s="8"/>
      <c r="E33" s="8"/>
      <c r="F33" s="8"/>
      <c r="G33" s="8"/>
      <c r="H33" s="19"/>
      <c r="I33" s="19"/>
    </row>
    <row r="34" spans="2:9" ht="120" customHeight="1" thickBot="1">
      <c r="B34" s="734" t="s">
        <v>691</v>
      </c>
      <c r="C34" s="755"/>
      <c r="D34" s="755"/>
      <c r="E34" s="755"/>
      <c r="F34" s="755"/>
      <c r="G34" s="755"/>
      <c r="H34" s="755"/>
      <c r="I34" s="756"/>
    </row>
    <row r="35" spans="2:9" ht="15.75" thickBot="1">
      <c r="B35" s="39"/>
      <c r="C35" s="42"/>
      <c r="D35" s="43"/>
      <c r="E35" s="8"/>
      <c r="F35" s="8"/>
      <c r="G35" s="8"/>
      <c r="H35" s="19"/>
      <c r="I35" s="19"/>
    </row>
    <row r="36" spans="2:9" ht="21" customHeight="1" thickBot="1">
      <c r="B36" s="734" t="s">
        <v>89</v>
      </c>
      <c r="C36" s="755"/>
      <c r="D36" s="755"/>
      <c r="E36" s="755"/>
      <c r="F36" s="755"/>
      <c r="G36" s="755"/>
      <c r="H36" s="755"/>
      <c r="I36" s="756"/>
    </row>
    <row r="37" spans="2:9" ht="53.25" customHeight="1" thickBot="1">
      <c r="B37" s="734" t="s">
        <v>538</v>
      </c>
      <c r="C37" s="755"/>
      <c r="D37" s="755"/>
      <c r="E37" s="755"/>
      <c r="F37" s="755"/>
      <c r="G37" s="755"/>
      <c r="H37" s="755"/>
      <c r="I37" s="756"/>
    </row>
    <row r="38" spans="2:9" ht="54.75" customHeight="1" thickBot="1">
      <c r="B38" s="734" t="s">
        <v>539</v>
      </c>
      <c r="C38" s="735"/>
      <c r="D38" s="735"/>
      <c r="E38" s="735"/>
      <c r="F38" s="735"/>
      <c r="G38" s="735"/>
      <c r="H38" s="735"/>
      <c r="I38" s="736"/>
    </row>
    <row r="39" spans="2:9" ht="65.25" customHeight="1" thickBot="1">
      <c r="B39" s="734" t="s">
        <v>540</v>
      </c>
      <c r="C39" s="755"/>
      <c r="D39" s="755"/>
      <c r="E39" s="755"/>
      <c r="F39" s="755"/>
      <c r="G39" s="755"/>
      <c r="H39" s="755"/>
      <c r="I39" s="756"/>
    </row>
    <row r="40" spans="2:9" ht="33" customHeight="1" thickBot="1">
      <c r="B40" s="737" t="s">
        <v>541</v>
      </c>
      <c r="C40" s="735"/>
      <c r="D40" s="735"/>
      <c r="E40" s="735"/>
      <c r="F40" s="735"/>
      <c r="G40" s="735"/>
      <c r="H40" s="735"/>
      <c r="I40" s="736"/>
    </row>
    <row r="41" spans="2:9" ht="41.25" customHeight="1" thickBot="1">
      <c r="B41" s="734" t="s">
        <v>542</v>
      </c>
      <c r="C41" s="755"/>
      <c r="D41" s="755"/>
      <c r="E41" s="755"/>
      <c r="F41" s="755"/>
      <c r="G41" s="755"/>
      <c r="H41" s="755"/>
      <c r="I41" s="756"/>
    </row>
    <row r="42" spans="2:9" ht="55.5" customHeight="1" thickBot="1">
      <c r="B42" s="734" t="s">
        <v>543</v>
      </c>
      <c r="C42" s="755"/>
      <c r="D42" s="755"/>
      <c r="E42" s="755"/>
      <c r="F42" s="755"/>
      <c r="G42" s="755"/>
      <c r="H42" s="755"/>
      <c r="I42" s="756"/>
    </row>
    <row r="43" spans="2:9" ht="33" customHeight="1" thickBot="1">
      <c r="B43" s="734" t="s">
        <v>544</v>
      </c>
      <c r="C43" s="755"/>
      <c r="D43" s="755"/>
      <c r="E43" s="755"/>
      <c r="F43" s="755"/>
      <c r="G43" s="755"/>
      <c r="H43" s="755"/>
      <c r="I43" s="756"/>
    </row>
    <row r="44" spans="2:9" ht="68.25" customHeight="1" thickBot="1">
      <c r="B44" s="734" t="s">
        <v>545</v>
      </c>
      <c r="C44" s="755"/>
      <c r="D44" s="755"/>
      <c r="E44" s="755"/>
      <c r="F44" s="755"/>
      <c r="G44" s="755"/>
      <c r="H44" s="755"/>
      <c r="I44" s="756"/>
    </row>
    <row r="45" spans="2:9" ht="67.5" customHeight="1" thickBot="1">
      <c r="B45" s="734" t="s">
        <v>547</v>
      </c>
      <c r="C45" s="735"/>
      <c r="D45" s="735"/>
      <c r="E45" s="735"/>
      <c r="F45" s="735"/>
      <c r="G45" s="735"/>
      <c r="H45" s="735"/>
      <c r="I45" s="736"/>
    </row>
    <row r="46" spans="2:9" ht="66" customHeight="1" thickBot="1">
      <c r="B46" s="734" t="s">
        <v>546</v>
      </c>
      <c r="C46" s="755"/>
      <c r="D46" s="755"/>
      <c r="E46" s="755"/>
      <c r="F46" s="755"/>
      <c r="G46" s="755"/>
      <c r="H46" s="755"/>
      <c r="I46" s="756"/>
    </row>
    <row r="47" spans="2:9" ht="68.25" customHeight="1" thickBot="1">
      <c r="B47" s="734" t="s">
        <v>692</v>
      </c>
      <c r="C47" s="755"/>
      <c r="D47" s="755"/>
      <c r="E47" s="755"/>
      <c r="F47" s="755"/>
      <c r="G47" s="755"/>
      <c r="H47" s="755"/>
      <c r="I47" s="756"/>
    </row>
    <row r="48" spans="2:9" ht="68.25" customHeight="1" thickBot="1">
      <c r="B48" s="734" t="s">
        <v>693</v>
      </c>
      <c r="C48" s="755"/>
      <c r="D48" s="755"/>
      <c r="E48" s="755"/>
      <c r="F48" s="755"/>
      <c r="G48" s="755"/>
      <c r="H48" s="755"/>
      <c r="I48" s="756"/>
    </row>
    <row r="49" spans="2:9" ht="47.25" customHeight="1" thickBot="1">
      <c r="B49" s="734" t="s">
        <v>558</v>
      </c>
      <c r="C49" s="735"/>
      <c r="D49" s="735"/>
      <c r="E49" s="735"/>
      <c r="F49" s="735"/>
      <c r="G49" s="735"/>
      <c r="H49" s="735"/>
      <c r="I49" s="736"/>
    </row>
    <row r="50" spans="2:9" ht="12.75" customHeight="1" thickBot="1">
      <c r="B50" s="39"/>
      <c r="C50" s="42"/>
      <c r="D50" s="43"/>
      <c r="E50" s="8"/>
      <c r="F50" s="8"/>
      <c r="G50" s="8"/>
      <c r="H50" s="19"/>
      <c r="I50" s="19"/>
    </row>
    <row r="51" spans="2:9" ht="54" customHeight="1" thickBot="1">
      <c r="B51" s="734" t="s">
        <v>548</v>
      </c>
      <c r="C51" s="755"/>
      <c r="D51" s="755"/>
      <c r="E51" s="755"/>
      <c r="F51" s="755"/>
      <c r="G51" s="755"/>
      <c r="H51" s="755"/>
      <c r="I51" s="756"/>
    </row>
    <row r="52" spans="2:9" ht="17.25" customHeight="1" thickBot="1">
      <c r="B52" s="99"/>
      <c r="C52" s="99"/>
      <c r="D52" s="99"/>
      <c r="E52" s="99"/>
      <c r="F52" s="99"/>
      <c r="G52" s="99"/>
      <c r="H52" s="99"/>
      <c r="I52" s="99"/>
    </row>
    <row r="53" spans="2:9" ht="17.25" customHeight="1">
      <c r="B53" s="767" t="s">
        <v>90</v>
      </c>
      <c r="C53" s="768"/>
      <c r="D53" s="768"/>
      <c r="E53" s="768"/>
      <c r="F53" s="768"/>
      <c r="G53" s="768"/>
      <c r="H53" s="768"/>
      <c r="I53" s="769"/>
    </row>
    <row r="54" spans="2:9" ht="17.25" customHeight="1">
      <c r="B54" s="738" t="s">
        <v>118</v>
      </c>
      <c r="C54" s="739"/>
      <c r="D54" s="739"/>
      <c r="E54" s="739"/>
      <c r="F54" s="739"/>
      <c r="G54" s="739"/>
      <c r="H54" s="739"/>
      <c r="I54" s="743"/>
    </row>
    <row r="55" spans="2:9" ht="26.25" customHeight="1">
      <c r="B55" s="776" t="s">
        <v>108</v>
      </c>
      <c r="C55" s="777"/>
      <c r="D55" s="777"/>
      <c r="E55" s="778"/>
      <c r="F55" s="779" t="s">
        <v>79</v>
      </c>
      <c r="G55" s="778"/>
      <c r="H55" s="779" t="s">
        <v>80</v>
      </c>
      <c r="I55" s="838"/>
    </row>
    <row r="56" spans="2:9" ht="24.75" customHeight="1">
      <c r="B56" s="738" t="s">
        <v>474</v>
      </c>
      <c r="C56" s="739"/>
      <c r="D56" s="739"/>
      <c r="E56" s="740"/>
      <c r="F56" s="741">
        <v>42004</v>
      </c>
      <c r="G56" s="740"/>
      <c r="H56" s="741" t="s">
        <v>550</v>
      </c>
      <c r="I56" s="743"/>
    </row>
    <row r="57" spans="2:9" ht="17.25" customHeight="1">
      <c r="B57" s="738" t="s">
        <v>507</v>
      </c>
      <c r="C57" s="739"/>
      <c r="D57" s="739"/>
      <c r="E57" s="740"/>
      <c r="F57" s="741">
        <v>42004</v>
      </c>
      <c r="G57" s="740"/>
      <c r="H57" s="741" t="s">
        <v>549</v>
      </c>
      <c r="I57" s="743"/>
    </row>
    <row r="58" spans="2:9" ht="17.25" customHeight="1">
      <c r="B58" s="738" t="s">
        <v>479</v>
      </c>
      <c r="C58" s="739"/>
      <c r="D58" s="739"/>
      <c r="E58" s="740"/>
      <c r="F58" s="741">
        <v>42004</v>
      </c>
      <c r="G58" s="740"/>
      <c r="H58" s="741" t="s">
        <v>553</v>
      </c>
      <c r="I58" s="743"/>
    </row>
    <row r="59" spans="2:9" ht="24" customHeight="1">
      <c r="B59" s="738" t="s">
        <v>491</v>
      </c>
      <c r="C59" s="739"/>
      <c r="D59" s="739"/>
      <c r="E59" s="740"/>
      <c r="F59" s="741">
        <v>42004</v>
      </c>
      <c r="G59" s="740"/>
      <c r="H59" s="741" t="s">
        <v>554</v>
      </c>
      <c r="I59" s="743"/>
    </row>
    <row r="60" spans="2:9" ht="26.25" customHeight="1">
      <c r="B60" s="738" t="s">
        <v>475</v>
      </c>
      <c r="C60" s="739"/>
      <c r="D60" s="739"/>
      <c r="E60" s="740"/>
      <c r="F60" s="741">
        <v>41820</v>
      </c>
      <c r="G60" s="740"/>
      <c r="H60" s="741" t="s">
        <v>557</v>
      </c>
      <c r="I60" s="743"/>
    </row>
    <row r="61" spans="2:9" ht="17.25" customHeight="1">
      <c r="B61" s="738" t="s">
        <v>476</v>
      </c>
      <c r="C61" s="739"/>
      <c r="D61" s="739"/>
      <c r="E61" s="740"/>
      <c r="F61" s="741">
        <v>41971</v>
      </c>
      <c r="G61" s="740"/>
      <c r="H61" s="741">
        <v>41410</v>
      </c>
      <c r="I61" s="743"/>
    </row>
    <row r="62" spans="2:9" ht="25.5" customHeight="1">
      <c r="B62" s="738" t="s">
        <v>511</v>
      </c>
      <c r="C62" s="739"/>
      <c r="D62" s="739"/>
      <c r="E62" s="740"/>
      <c r="F62" s="741">
        <v>42004</v>
      </c>
      <c r="G62" s="742"/>
      <c r="H62" s="741" t="s">
        <v>555</v>
      </c>
      <c r="I62" s="743"/>
    </row>
    <row r="63" spans="2:9" ht="17.25" customHeight="1">
      <c r="B63" s="738" t="s">
        <v>490</v>
      </c>
      <c r="C63" s="739"/>
      <c r="D63" s="739"/>
      <c r="E63" s="740"/>
      <c r="F63" s="741">
        <v>42004</v>
      </c>
      <c r="G63" s="742"/>
      <c r="H63" s="741" t="s">
        <v>519</v>
      </c>
      <c r="I63" s="743"/>
    </row>
    <row r="64" spans="2:9" ht="17.25" customHeight="1">
      <c r="B64" s="738" t="s">
        <v>477</v>
      </c>
      <c r="C64" s="739"/>
      <c r="D64" s="739"/>
      <c r="E64" s="740"/>
      <c r="F64" s="741">
        <v>41971</v>
      </c>
      <c r="G64" s="740"/>
      <c r="H64" s="741" t="s">
        <v>517</v>
      </c>
      <c r="I64" s="743"/>
    </row>
    <row r="65" spans="2:9" ht="17.25" customHeight="1">
      <c r="B65" s="738" t="s">
        <v>478</v>
      </c>
      <c r="C65" s="739"/>
      <c r="D65" s="739"/>
      <c r="E65" s="740"/>
      <c r="F65" s="741">
        <v>41971</v>
      </c>
      <c r="G65" s="740"/>
      <c r="H65" s="741">
        <v>41596</v>
      </c>
      <c r="I65" s="743"/>
    </row>
    <row r="66" spans="2:9" ht="17.25" customHeight="1">
      <c r="B66" s="738" t="s">
        <v>505</v>
      </c>
      <c r="C66" s="739"/>
      <c r="D66" s="739"/>
      <c r="E66" s="740"/>
      <c r="F66" s="741">
        <v>41971</v>
      </c>
      <c r="G66" s="740"/>
      <c r="H66" s="741">
        <v>41435</v>
      </c>
      <c r="I66" s="743"/>
    </row>
    <row r="67" spans="2:9" ht="17.25" customHeight="1">
      <c r="B67" s="738" t="s">
        <v>489</v>
      </c>
      <c r="C67" s="739"/>
      <c r="D67" s="739"/>
      <c r="E67" s="740"/>
      <c r="F67" s="741">
        <v>42004</v>
      </c>
      <c r="G67" s="742"/>
      <c r="H67" s="741" t="s">
        <v>516</v>
      </c>
      <c r="I67" s="743"/>
    </row>
    <row r="68" spans="2:9" ht="17.25" customHeight="1">
      <c r="B68" s="738" t="s">
        <v>510</v>
      </c>
      <c r="C68" s="739"/>
      <c r="D68" s="739"/>
      <c r="E68" s="740"/>
      <c r="F68" s="741">
        <v>42004</v>
      </c>
      <c r="G68" s="742"/>
      <c r="H68" s="741" t="s">
        <v>552</v>
      </c>
      <c r="I68" s="743"/>
    </row>
    <row r="69" spans="2:9" ht="17.25" customHeight="1">
      <c r="B69" s="738" t="s">
        <v>480</v>
      </c>
      <c r="C69" s="739"/>
      <c r="D69" s="739"/>
      <c r="E69" s="740"/>
      <c r="F69" s="741">
        <v>42004</v>
      </c>
      <c r="G69" s="742"/>
      <c r="H69" s="741" t="s">
        <v>518</v>
      </c>
      <c r="I69" s="743"/>
    </row>
    <row r="70" spans="2:9" ht="17.25" customHeight="1">
      <c r="B70" s="738" t="s">
        <v>513</v>
      </c>
      <c r="C70" s="739"/>
      <c r="D70" s="739"/>
      <c r="E70" s="740"/>
      <c r="F70" s="741">
        <v>42004</v>
      </c>
      <c r="G70" s="742"/>
      <c r="H70" s="832"/>
      <c r="I70" s="833"/>
    </row>
    <row r="71" spans="2:9" ht="17.25" customHeight="1">
      <c r="B71" s="738" t="s">
        <v>488</v>
      </c>
      <c r="C71" s="739"/>
      <c r="D71" s="739"/>
      <c r="E71" s="740"/>
      <c r="F71" s="741">
        <v>42004</v>
      </c>
      <c r="G71" s="742"/>
      <c r="H71" s="741"/>
      <c r="I71" s="743"/>
    </row>
    <row r="72" spans="2:9" ht="16.5" customHeight="1">
      <c r="B72" s="738" t="s">
        <v>493</v>
      </c>
      <c r="C72" s="739"/>
      <c r="D72" s="739"/>
      <c r="E72" s="740"/>
      <c r="F72" s="741">
        <v>42004</v>
      </c>
      <c r="G72" s="742"/>
      <c r="H72" s="834" t="s">
        <v>559</v>
      </c>
      <c r="I72" s="835"/>
    </row>
    <row r="73" spans="2:9" ht="17.25" customHeight="1">
      <c r="B73" s="738" t="s">
        <v>485</v>
      </c>
      <c r="C73" s="739"/>
      <c r="D73" s="739"/>
      <c r="E73" s="740"/>
      <c r="F73" s="741">
        <v>42004</v>
      </c>
      <c r="G73" s="742"/>
      <c r="H73" s="741" t="s">
        <v>551</v>
      </c>
      <c r="I73" s="743"/>
    </row>
    <row r="74" spans="2:9" ht="17.25" customHeight="1">
      <c r="B74" s="738" t="s">
        <v>494</v>
      </c>
      <c r="C74" s="739"/>
      <c r="D74" s="739"/>
      <c r="E74" s="740"/>
      <c r="F74" s="741">
        <v>42004</v>
      </c>
      <c r="G74" s="742"/>
      <c r="H74" s="741" t="s">
        <v>531</v>
      </c>
      <c r="I74" s="743"/>
    </row>
    <row r="75" spans="2:9" ht="17.25" customHeight="1">
      <c r="B75" s="738" t="s">
        <v>486</v>
      </c>
      <c r="C75" s="739"/>
      <c r="D75" s="739"/>
      <c r="E75" s="740"/>
      <c r="F75" s="741">
        <v>42004</v>
      </c>
      <c r="G75" s="742"/>
      <c r="H75" s="741">
        <v>41486</v>
      </c>
      <c r="I75" s="743"/>
    </row>
    <row r="76" spans="2:9" ht="17.25" customHeight="1">
      <c r="B76" s="738" t="s">
        <v>487</v>
      </c>
      <c r="C76" s="739"/>
      <c r="D76" s="739"/>
      <c r="E76" s="740"/>
      <c r="F76" s="741">
        <v>42004</v>
      </c>
      <c r="G76" s="742"/>
      <c r="H76" s="741">
        <v>41486</v>
      </c>
      <c r="I76" s="743"/>
    </row>
    <row r="77" spans="2:9" ht="17.25" customHeight="1">
      <c r="B77" s="738" t="s">
        <v>520</v>
      </c>
      <c r="C77" s="739"/>
      <c r="D77" s="739"/>
      <c r="E77" s="740"/>
      <c r="F77" s="741">
        <v>42004</v>
      </c>
      <c r="G77" s="742"/>
      <c r="H77" s="741">
        <v>41516</v>
      </c>
      <c r="I77" s="743"/>
    </row>
    <row r="78" spans="2:9" ht="17.25" customHeight="1">
      <c r="B78" s="738" t="s">
        <v>492</v>
      </c>
      <c r="C78" s="739"/>
      <c r="D78" s="739"/>
      <c r="E78" s="740"/>
      <c r="F78" s="741">
        <v>41820</v>
      </c>
      <c r="G78" s="742"/>
      <c r="H78" s="741" t="s">
        <v>556</v>
      </c>
      <c r="I78" s="743"/>
    </row>
    <row r="79" spans="2:9" ht="17.25" customHeight="1">
      <c r="B79" s="738" t="s">
        <v>481</v>
      </c>
      <c r="C79" s="739"/>
      <c r="D79" s="739"/>
      <c r="E79" s="740"/>
      <c r="F79" s="741">
        <v>41698</v>
      </c>
      <c r="G79" s="742"/>
      <c r="H79" s="741">
        <v>41691</v>
      </c>
      <c r="I79" s="743"/>
    </row>
    <row r="80" spans="2:9" ht="17.25" customHeight="1">
      <c r="B80" s="738" t="s">
        <v>482</v>
      </c>
      <c r="C80" s="739"/>
      <c r="D80" s="739"/>
      <c r="E80" s="740"/>
      <c r="F80" s="741">
        <v>41971</v>
      </c>
      <c r="G80" s="742"/>
      <c r="H80" s="741"/>
      <c r="I80" s="743"/>
    </row>
    <row r="81" spans="2:9" ht="15" customHeight="1" thickBot="1">
      <c r="B81" s="757" t="s">
        <v>560</v>
      </c>
      <c r="C81" s="758"/>
      <c r="D81" s="758"/>
      <c r="E81" s="758"/>
      <c r="F81" s="758"/>
      <c r="G81" s="758"/>
      <c r="H81" s="758"/>
      <c r="I81" s="759"/>
    </row>
    <row r="82" ht="13.5" thickBot="1"/>
    <row r="83" spans="2:10" ht="111" customHeight="1" thickBot="1">
      <c r="B83" s="734" t="s">
        <v>532</v>
      </c>
      <c r="C83" s="836"/>
      <c r="D83" s="836"/>
      <c r="E83" s="836"/>
      <c r="F83" s="836"/>
      <c r="G83" s="836"/>
      <c r="H83" s="836"/>
      <c r="I83" s="837"/>
      <c r="J83" s="46" t="s">
        <v>452</v>
      </c>
    </row>
    <row r="84" spans="2:9" ht="13.5" thickBot="1">
      <c r="B84" s="84"/>
      <c r="C84" s="85"/>
      <c r="D84" s="85"/>
      <c r="E84" s="85"/>
      <c r="F84" s="85"/>
      <c r="G84" s="85"/>
      <c r="H84" s="85"/>
      <c r="I84" s="85"/>
    </row>
    <row r="85" spans="2:9" ht="12.75">
      <c r="B85" s="785" t="s">
        <v>91</v>
      </c>
      <c r="C85" s="786"/>
      <c r="D85" s="786"/>
      <c r="E85" s="786"/>
      <c r="F85" s="786"/>
      <c r="G85" s="786"/>
      <c r="H85" s="786"/>
      <c r="I85" s="787"/>
    </row>
    <row r="86" spans="2:9" ht="12.75">
      <c r="B86" s="745" t="s">
        <v>92</v>
      </c>
      <c r="C86" s="729"/>
      <c r="D86" s="729"/>
      <c r="E86" s="729"/>
      <c r="F86" s="729"/>
      <c r="G86" s="729"/>
      <c r="H86" s="729"/>
      <c r="I86" s="744"/>
    </row>
    <row r="87" spans="2:9" ht="12.75">
      <c r="B87" s="802" t="s">
        <v>81</v>
      </c>
      <c r="C87" s="746"/>
      <c r="D87" s="746"/>
      <c r="E87" s="746" t="s">
        <v>82</v>
      </c>
      <c r="F87" s="746"/>
      <c r="G87" s="746" t="s">
        <v>83</v>
      </c>
      <c r="H87" s="746"/>
      <c r="I87" s="805"/>
    </row>
    <row r="88" spans="2:9" ht="12.75">
      <c r="B88" s="745" t="s">
        <v>467</v>
      </c>
      <c r="C88" s="729"/>
      <c r="D88" s="729"/>
      <c r="E88" s="729">
        <v>6</v>
      </c>
      <c r="F88" s="729"/>
      <c r="G88" s="729">
        <v>4</v>
      </c>
      <c r="H88" s="729"/>
      <c r="I88" s="744"/>
    </row>
    <row r="89" spans="2:9" ht="25.5" customHeight="1">
      <c r="B89" s="745" t="s">
        <v>508</v>
      </c>
      <c r="C89" s="729"/>
      <c r="D89" s="729"/>
      <c r="E89" s="729">
        <v>2</v>
      </c>
      <c r="F89" s="729"/>
      <c r="G89" s="729">
        <v>2</v>
      </c>
      <c r="H89" s="729"/>
      <c r="I89" s="744"/>
    </row>
    <row r="90" spans="2:9" ht="12.75">
      <c r="B90" s="745" t="s">
        <v>468</v>
      </c>
      <c r="C90" s="729"/>
      <c r="D90" s="729"/>
      <c r="E90" s="729">
        <v>2</v>
      </c>
      <c r="F90" s="729"/>
      <c r="G90" s="729">
        <v>2</v>
      </c>
      <c r="H90" s="729"/>
      <c r="I90" s="744"/>
    </row>
    <row r="91" spans="2:9" ht="12.75">
      <c r="B91" s="745" t="s">
        <v>469</v>
      </c>
      <c r="C91" s="729"/>
      <c r="D91" s="729"/>
      <c r="E91" s="729">
        <v>3</v>
      </c>
      <c r="F91" s="729"/>
      <c r="G91" s="729">
        <v>3</v>
      </c>
      <c r="H91" s="729"/>
      <c r="I91" s="744"/>
    </row>
    <row r="92" spans="2:9" ht="12.75">
      <c r="B92" s="745" t="s">
        <v>470</v>
      </c>
      <c r="C92" s="729"/>
      <c r="D92" s="729"/>
      <c r="E92" s="729">
        <v>3</v>
      </c>
      <c r="F92" s="729"/>
      <c r="G92" s="729">
        <v>3</v>
      </c>
      <c r="H92" s="729"/>
      <c r="I92" s="744"/>
    </row>
    <row r="93" spans="2:9" ht="12.75">
      <c r="B93" s="745" t="s">
        <v>471</v>
      </c>
      <c r="C93" s="729"/>
      <c r="D93" s="729"/>
      <c r="E93" s="729">
        <v>1</v>
      </c>
      <c r="F93" s="729"/>
      <c r="G93" s="729">
        <v>1</v>
      </c>
      <c r="H93" s="729"/>
      <c r="I93" s="744"/>
    </row>
    <row r="94" spans="2:9" ht="12.75">
      <c r="B94" s="745" t="s">
        <v>512</v>
      </c>
      <c r="C94" s="729"/>
      <c r="D94" s="729"/>
      <c r="E94" s="729">
        <v>6</v>
      </c>
      <c r="F94" s="729"/>
      <c r="G94" s="729">
        <v>6</v>
      </c>
      <c r="H94" s="729"/>
      <c r="I94" s="744"/>
    </row>
    <row r="95" spans="2:9" ht="12.75">
      <c r="B95" s="745" t="s">
        <v>495</v>
      </c>
      <c r="C95" s="729"/>
      <c r="D95" s="729"/>
      <c r="E95" s="729">
        <v>2</v>
      </c>
      <c r="F95" s="729"/>
      <c r="G95" s="729">
        <v>1</v>
      </c>
      <c r="H95" s="729"/>
      <c r="I95" s="744"/>
    </row>
    <row r="96" spans="2:9" ht="12.75">
      <c r="B96" s="745" t="s">
        <v>496</v>
      </c>
      <c r="C96" s="729"/>
      <c r="D96" s="729"/>
      <c r="E96" s="729">
        <v>2</v>
      </c>
      <c r="F96" s="729"/>
      <c r="G96" s="729">
        <v>1</v>
      </c>
      <c r="H96" s="729"/>
      <c r="I96" s="744"/>
    </row>
    <row r="97" spans="2:9" ht="12.75">
      <c r="B97" s="745" t="s">
        <v>497</v>
      </c>
      <c r="C97" s="729"/>
      <c r="D97" s="729"/>
      <c r="E97" s="729">
        <v>2</v>
      </c>
      <c r="F97" s="729"/>
      <c r="G97" s="729">
        <v>1</v>
      </c>
      <c r="H97" s="729"/>
      <c r="I97" s="744"/>
    </row>
    <row r="98" spans="2:9" ht="12.75">
      <c r="B98" s="745" t="s">
        <v>506</v>
      </c>
      <c r="C98" s="729"/>
      <c r="D98" s="729"/>
      <c r="E98" s="729">
        <v>3</v>
      </c>
      <c r="F98" s="729"/>
      <c r="G98" s="729">
        <v>1</v>
      </c>
      <c r="H98" s="729"/>
      <c r="I98" s="744"/>
    </row>
    <row r="99" spans="2:9" ht="12.75">
      <c r="B99" s="745" t="s">
        <v>498</v>
      </c>
      <c r="C99" s="729"/>
      <c r="D99" s="729"/>
      <c r="E99" s="729">
        <v>2</v>
      </c>
      <c r="F99" s="729"/>
      <c r="G99" s="729">
        <v>1</v>
      </c>
      <c r="H99" s="729"/>
      <c r="I99" s="744"/>
    </row>
    <row r="100" spans="2:9" ht="12.75" customHeight="1">
      <c r="B100" s="745" t="s">
        <v>509</v>
      </c>
      <c r="C100" s="729"/>
      <c r="D100" s="729"/>
      <c r="E100" s="729">
        <v>3</v>
      </c>
      <c r="F100" s="729"/>
      <c r="G100" s="729">
        <v>3</v>
      </c>
      <c r="H100" s="729"/>
      <c r="I100" s="744"/>
    </row>
    <row r="101" spans="2:9" ht="12.75" customHeight="1">
      <c r="B101" s="745" t="s">
        <v>499</v>
      </c>
      <c r="C101" s="729"/>
      <c r="D101" s="729"/>
      <c r="E101" s="729">
        <v>2</v>
      </c>
      <c r="F101" s="729"/>
      <c r="G101" s="729">
        <v>1</v>
      </c>
      <c r="H101" s="729"/>
      <c r="I101" s="744"/>
    </row>
    <row r="102" spans="2:9" ht="12.75">
      <c r="B102" s="745" t="s">
        <v>514</v>
      </c>
      <c r="C102" s="729"/>
      <c r="D102" s="729"/>
      <c r="E102" s="729">
        <v>6</v>
      </c>
      <c r="F102" s="729"/>
      <c r="G102" s="729">
        <v>0</v>
      </c>
      <c r="H102" s="729"/>
      <c r="I102" s="744"/>
    </row>
    <row r="103" spans="2:9" ht="12.75">
      <c r="B103" s="745" t="s">
        <v>488</v>
      </c>
      <c r="C103" s="729"/>
      <c r="D103" s="729"/>
      <c r="E103" s="729">
        <v>1</v>
      </c>
      <c r="F103" s="729"/>
      <c r="G103" s="729">
        <v>0</v>
      </c>
      <c r="H103" s="729"/>
      <c r="I103" s="744"/>
    </row>
    <row r="104" spans="2:9" ht="12.75">
      <c r="B104" s="745" t="s">
        <v>483</v>
      </c>
      <c r="C104" s="729"/>
      <c r="D104" s="729"/>
      <c r="E104" s="729">
        <v>8</v>
      </c>
      <c r="F104" s="729"/>
      <c r="G104" s="729">
        <v>3</v>
      </c>
      <c r="H104" s="729"/>
      <c r="I104" s="744"/>
    </row>
    <row r="105" spans="2:9" ht="12.75">
      <c r="B105" s="745" t="s">
        <v>484</v>
      </c>
      <c r="C105" s="729"/>
      <c r="D105" s="729"/>
      <c r="E105" s="729">
        <v>3</v>
      </c>
      <c r="F105" s="729"/>
      <c r="G105" s="729">
        <v>2</v>
      </c>
      <c r="H105" s="729"/>
      <c r="I105" s="744"/>
    </row>
    <row r="106" spans="2:9" ht="12.75">
      <c r="B106" s="745" t="s">
        <v>500</v>
      </c>
      <c r="C106" s="729"/>
      <c r="D106" s="729"/>
      <c r="E106" s="729">
        <v>2</v>
      </c>
      <c r="F106" s="729"/>
      <c r="G106" s="729">
        <v>2</v>
      </c>
      <c r="H106" s="729"/>
      <c r="I106" s="744"/>
    </row>
    <row r="107" spans="2:9" ht="12.75">
      <c r="B107" s="745" t="s">
        <v>501</v>
      </c>
      <c r="C107" s="729"/>
      <c r="D107" s="729"/>
      <c r="E107" s="729">
        <v>1</v>
      </c>
      <c r="F107" s="729"/>
      <c r="G107" s="729">
        <v>1</v>
      </c>
      <c r="H107" s="729"/>
      <c r="I107" s="744"/>
    </row>
    <row r="108" spans="2:9" ht="12.75">
      <c r="B108" s="745" t="s">
        <v>487</v>
      </c>
      <c r="C108" s="729"/>
      <c r="D108" s="729"/>
      <c r="E108" s="729">
        <v>1</v>
      </c>
      <c r="F108" s="729"/>
      <c r="G108" s="729">
        <v>1</v>
      </c>
      <c r="H108" s="729"/>
      <c r="I108" s="744"/>
    </row>
    <row r="109" spans="2:9" ht="12.75">
      <c r="B109" s="745" t="s">
        <v>520</v>
      </c>
      <c r="C109" s="729"/>
      <c r="D109" s="729"/>
      <c r="E109" s="729">
        <v>1</v>
      </c>
      <c r="F109" s="729"/>
      <c r="G109" s="729">
        <v>1</v>
      </c>
      <c r="H109" s="729"/>
      <c r="I109" s="744"/>
    </row>
    <row r="110" spans="2:9" ht="12.75">
      <c r="B110" s="745" t="s">
        <v>502</v>
      </c>
      <c r="C110" s="729"/>
      <c r="D110" s="729"/>
      <c r="E110" s="729">
        <v>2</v>
      </c>
      <c r="F110" s="729"/>
      <c r="G110" s="729">
        <v>2</v>
      </c>
      <c r="H110" s="729"/>
      <c r="I110" s="744"/>
    </row>
    <row r="111" spans="2:9" ht="12.75">
      <c r="B111" s="745" t="s">
        <v>503</v>
      </c>
      <c r="C111" s="729"/>
      <c r="D111" s="729"/>
      <c r="E111" s="729">
        <v>1</v>
      </c>
      <c r="F111" s="729"/>
      <c r="G111" s="729">
        <v>1</v>
      </c>
      <c r="H111" s="729"/>
      <c r="I111" s="744"/>
    </row>
    <row r="112" spans="2:9" ht="12.75">
      <c r="B112" s="745" t="s">
        <v>504</v>
      </c>
      <c r="C112" s="729"/>
      <c r="D112" s="729"/>
      <c r="E112" s="729">
        <v>1</v>
      </c>
      <c r="F112" s="729"/>
      <c r="G112" s="729">
        <v>0</v>
      </c>
      <c r="H112" s="729"/>
      <c r="I112" s="744"/>
    </row>
    <row r="113" spans="2:9" ht="37.5" customHeight="1" thickBot="1">
      <c r="B113" s="757" t="s">
        <v>472</v>
      </c>
      <c r="C113" s="758"/>
      <c r="D113" s="758"/>
      <c r="E113" s="758"/>
      <c r="F113" s="758"/>
      <c r="G113" s="758"/>
      <c r="H113" s="758"/>
      <c r="I113" s="759"/>
    </row>
    <row r="114" ht="13.5" thickBot="1"/>
    <row r="115" spans="2:9" ht="46.5" customHeight="1" thickBot="1">
      <c r="B115" s="827" t="s">
        <v>462</v>
      </c>
      <c r="C115" s="828"/>
      <c r="D115" s="828"/>
      <c r="E115" s="828"/>
      <c r="F115" s="828"/>
      <c r="G115" s="828"/>
      <c r="H115" s="828"/>
      <c r="I115" s="829"/>
    </row>
    <row r="116" spans="2:9" ht="13.5" thickBot="1">
      <c r="B116" s="84"/>
      <c r="C116" s="85"/>
      <c r="D116" s="85"/>
      <c r="E116" s="85"/>
      <c r="F116" s="85"/>
      <c r="G116" s="85"/>
      <c r="H116" s="85"/>
      <c r="I116" s="85"/>
    </row>
    <row r="117" spans="2:9" ht="46.5" customHeight="1" thickBot="1">
      <c r="B117" s="734" t="s">
        <v>533</v>
      </c>
      <c r="C117" s="803"/>
      <c r="D117" s="803"/>
      <c r="E117" s="803"/>
      <c r="F117" s="803"/>
      <c r="G117" s="803"/>
      <c r="H117" s="803"/>
      <c r="I117" s="804"/>
    </row>
    <row r="118" spans="2:9" s="36" customFormat="1" ht="18.75" customHeight="1">
      <c r="B118" s="84"/>
      <c r="C118" s="85"/>
      <c r="D118" s="85"/>
      <c r="E118" s="85"/>
      <c r="F118" s="85"/>
      <c r="G118" s="85"/>
      <c r="H118" s="85"/>
      <c r="I118" s="85"/>
    </row>
    <row r="119" spans="2:9" s="36" customFormat="1" ht="42.75" customHeight="1">
      <c r="B119" s="830" t="s">
        <v>263</v>
      </c>
      <c r="C119" s="825"/>
      <c r="D119" s="825"/>
      <c r="E119" s="825"/>
      <c r="F119" s="825"/>
      <c r="G119" s="825"/>
      <c r="H119" s="825"/>
      <c r="I119" s="831"/>
    </row>
    <row r="120" spans="2:9" s="36" customFormat="1" ht="18.75" customHeight="1">
      <c r="B120" s="84"/>
      <c r="C120" s="85"/>
      <c r="D120" s="85"/>
      <c r="E120" s="85"/>
      <c r="F120" s="85"/>
      <c r="G120" s="85"/>
      <c r="H120" s="85"/>
      <c r="I120" s="85"/>
    </row>
    <row r="121" spans="2:9" ht="13.5" thickBot="1">
      <c r="B121" s="87" t="s">
        <v>93</v>
      </c>
      <c r="C121" s="86"/>
      <c r="D121" s="86"/>
      <c r="E121" s="86"/>
      <c r="F121" s="86"/>
      <c r="G121" s="86"/>
      <c r="H121" s="86"/>
      <c r="I121" s="86"/>
    </row>
    <row r="122" spans="2:9" ht="219" customHeight="1" thickBot="1">
      <c r="B122" s="734" t="s">
        <v>561</v>
      </c>
      <c r="C122" s="803"/>
      <c r="D122" s="803"/>
      <c r="E122" s="803"/>
      <c r="F122" s="803"/>
      <c r="G122" s="803"/>
      <c r="H122" s="803"/>
      <c r="I122" s="804"/>
    </row>
    <row r="124" ht="12.75">
      <c r="B124" t="s">
        <v>94</v>
      </c>
    </row>
    <row r="125" ht="13.5" thickBot="1"/>
    <row r="126" spans="2:9" ht="21.75" customHeight="1">
      <c r="B126" s="824" t="s">
        <v>119</v>
      </c>
      <c r="C126" s="786"/>
      <c r="D126" s="786"/>
      <c r="E126" s="786"/>
      <c r="F126" s="786"/>
      <c r="G126" s="786"/>
      <c r="H126" s="786"/>
      <c r="I126" s="787"/>
    </row>
    <row r="127" spans="2:9" ht="40.5" customHeight="1">
      <c r="B127" s="738" t="s">
        <v>120</v>
      </c>
      <c r="C127" s="825"/>
      <c r="D127" s="825"/>
      <c r="E127" s="825"/>
      <c r="F127" s="825"/>
      <c r="G127" s="825"/>
      <c r="H127" s="825"/>
      <c r="I127" s="826"/>
    </row>
    <row r="128" spans="2:9" ht="44.25" customHeight="1" thickBot="1">
      <c r="B128" s="752" t="s">
        <v>121</v>
      </c>
      <c r="C128" s="753"/>
      <c r="D128" s="753"/>
      <c r="E128" s="753"/>
      <c r="F128" s="753"/>
      <c r="G128" s="753"/>
      <c r="H128" s="753"/>
      <c r="I128" s="754"/>
    </row>
    <row r="129" ht="13.5" thickBot="1"/>
    <row r="130" spans="2:9" ht="12.75">
      <c r="B130" s="806" t="s">
        <v>122</v>
      </c>
      <c r="C130" s="807"/>
      <c r="D130" s="807"/>
      <c r="E130" s="807"/>
      <c r="F130" s="807"/>
      <c r="G130" s="807"/>
      <c r="H130" s="807"/>
      <c r="I130" s="808"/>
    </row>
    <row r="131" spans="2:9" ht="12.75">
      <c r="B131" s="747" t="s">
        <v>84</v>
      </c>
      <c r="C131" s="748"/>
      <c r="D131" s="748" t="s">
        <v>85</v>
      </c>
      <c r="E131" s="748"/>
      <c r="F131" s="748"/>
      <c r="G131" s="748"/>
      <c r="H131" s="748"/>
      <c r="I131" s="823"/>
    </row>
    <row r="132" spans="2:9" ht="12.75">
      <c r="B132" s="747">
        <v>1</v>
      </c>
      <c r="C132" s="748"/>
      <c r="D132" s="749" t="s">
        <v>463</v>
      </c>
      <c r="E132" s="750"/>
      <c r="F132" s="750"/>
      <c r="G132" s="750"/>
      <c r="H132" s="750"/>
      <c r="I132" s="751"/>
    </row>
    <row r="133" spans="2:9" ht="12.75">
      <c r="B133" s="747">
        <v>2</v>
      </c>
      <c r="C133" s="748"/>
      <c r="D133" s="749" t="s">
        <v>464</v>
      </c>
      <c r="E133" s="750"/>
      <c r="F133" s="750"/>
      <c r="G133" s="750"/>
      <c r="H133" s="750"/>
      <c r="I133" s="751"/>
    </row>
    <row r="134" spans="2:9" ht="13.5" thickBot="1">
      <c r="B134" s="798">
        <v>3</v>
      </c>
      <c r="C134" s="799"/>
      <c r="D134" s="800" t="s">
        <v>465</v>
      </c>
      <c r="E134" s="800"/>
      <c r="F134" s="800"/>
      <c r="G134" s="800"/>
      <c r="H134" s="800"/>
      <c r="I134" s="801"/>
    </row>
    <row r="135" spans="2:9" ht="13.5" thickBot="1">
      <c r="B135" s="19"/>
      <c r="C135" s="19"/>
      <c r="D135" s="280"/>
      <c r="E135" s="280"/>
      <c r="F135" s="280"/>
      <c r="G135" s="280"/>
      <c r="H135" s="280"/>
      <c r="I135" s="280"/>
    </row>
    <row r="136" spans="2:9" ht="12.75">
      <c r="B136" s="780" t="s">
        <v>253</v>
      </c>
      <c r="C136" s="781"/>
      <c r="D136" s="781"/>
      <c r="E136" s="781"/>
      <c r="F136" s="781"/>
      <c r="G136" s="781"/>
      <c r="H136" s="781"/>
      <c r="I136" s="782"/>
    </row>
    <row r="137" spans="2:9" ht="13.5" thickBot="1">
      <c r="B137" s="285"/>
      <c r="C137" s="286"/>
      <c r="D137" s="287" t="s">
        <v>173</v>
      </c>
      <c r="E137" s="287" t="s">
        <v>466</v>
      </c>
      <c r="F137" s="288"/>
      <c r="G137" s="287" t="s">
        <v>252</v>
      </c>
      <c r="H137" s="287"/>
      <c r="I137" s="289"/>
    </row>
    <row r="138" spans="2:9" ht="12.75">
      <c r="B138" s="19"/>
      <c r="C138" s="19"/>
      <c r="D138" s="280"/>
      <c r="E138" s="280"/>
      <c r="F138" s="280"/>
      <c r="G138" s="280"/>
      <c r="H138" s="280"/>
      <c r="I138" s="280"/>
    </row>
    <row r="139" spans="2:9" ht="12.75">
      <c r="B139" s="84"/>
      <c r="C139" s="85"/>
      <c r="D139" s="85"/>
      <c r="E139" s="85"/>
      <c r="F139" s="85"/>
      <c r="G139" s="85"/>
      <c r="H139" s="85"/>
      <c r="I139" s="85"/>
    </row>
    <row r="140" spans="2:6" ht="12.75">
      <c r="B140" s="32" t="s">
        <v>31</v>
      </c>
      <c r="C140" s="599" t="s">
        <v>440</v>
      </c>
      <c r="D140" s="15"/>
      <c r="E140" s="15"/>
      <c r="F140" s="15"/>
    </row>
    <row r="141" ht="9" customHeight="1"/>
    <row r="142" spans="2:6" ht="12.75">
      <c r="B142" s="32" t="s">
        <v>62</v>
      </c>
      <c r="C142" s="15" t="s">
        <v>2</v>
      </c>
      <c r="D142" s="15"/>
      <c r="E142" s="15"/>
      <c r="F142" s="15"/>
    </row>
    <row r="143" ht="8.25" customHeight="1"/>
    <row r="144" spans="2:6" ht="12.75">
      <c r="B144" s="32" t="s">
        <v>32</v>
      </c>
      <c r="C144" s="797" t="s">
        <v>515</v>
      </c>
      <c r="D144" s="775"/>
      <c r="E144" s="775"/>
      <c r="F144" s="775"/>
    </row>
    <row r="146" spans="2:7" ht="12.75">
      <c r="B146" s="32" t="s">
        <v>160</v>
      </c>
      <c r="C146" s="32"/>
      <c r="D146" s="774" t="s">
        <v>438</v>
      </c>
      <c r="E146" s="775"/>
      <c r="F146" s="775"/>
      <c r="G146" s="775"/>
    </row>
    <row r="148" spans="2:6" ht="25.5">
      <c r="B148" s="47" t="s">
        <v>33</v>
      </c>
      <c r="C148" s="15" t="s">
        <v>3</v>
      </c>
      <c r="D148" s="15"/>
      <c r="E148" s="15"/>
      <c r="F148" s="15"/>
    </row>
    <row r="150" spans="2:4" ht="12.75">
      <c r="B150" s="32" t="s">
        <v>7</v>
      </c>
      <c r="C150" s="15" t="s">
        <v>4</v>
      </c>
      <c r="D150" s="15"/>
    </row>
  </sheetData>
  <sheetProtection/>
  <mergeCells count="231">
    <mergeCell ref="G108:I108"/>
    <mergeCell ref="E108:F108"/>
    <mergeCell ref="G98:I98"/>
    <mergeCell ref="G100:I100"/>
    <mergeCell ref="G99:I99"/>
    <mergeCell ref="E99:F99"/>
    <mergeCell ref="E102:F102"/>
    <mergeCell ref="E107:F107"/>
    <mergeCell ref="B110:D110"/>
    <mergeCell ref="B98:D98"/>
    <mergeCell ref="B99:D99"/>
    <mergeCell ref="B101:D101"/>
    <mergeCell ref="G112:I112"/>
    <mergeCell ref="G103:I103"/>
    <mergeCell ref="G104:I104"/>
    <mergeCell ref="E111:F111"/>
    <mergeCell ref="G106:I106"/>
    <mergeCell ref="E98:F98"/>
    <mergeCell ref="B106:D106"/>
    <mergeCell ref="B107:D107"/>
    <mergeCell ref="E100:F100"/>
    <mergeCell ref="B100:D100"/>
    <mergeCell ref="H55:I55"/>
    <mergeCell ref="G107:I107"/>
    <mergeCell ref="B79:E79"/>
    <mergeCell ref="B63:E63"/>
    <mergeCell ref="B91:D91"/>
    <mergeCell ref="B92:D92"/>
    <mergeCell ref="G111:I111"/>
    <mergeCell ref="E101:F101"/>
    <mergeCell ref="E103:F103"/>
    <mergeCell ref="G110:I110"/>
    <mergeCell ref="G105:I105"/>
    <mergeCell ref="B103:D103"/>
    <mergeCell ref="B102:D102"/>
    <mergeCell ref="B111:D111"/>
    <mergeCell ref="G101:I101"/>
    <mergeCell ref="E110:F110"/>
    <mergeCell ref="B112:D112"/>
    <mergeCell ref="E112:F112"/>
    <mergeCell ref="E104:F104"/>
    <mergeCell ref="E105:F105"/>
    <mergeCell ref="E106:F106"/>
    <mergeCell ref="G95:I95"/>
    <mergeCell ref="G96:I96"/>
    <mergeCell ref="G97:I97"/>
    <mergeCell ref="G102:I102"/>
    <mergeCell ref="E96:F96"/>
    <mergeCell ref="B93:D93"/>
    <mergeCell ref="E89:F89"/>
    <mergeCell ref="E95:F95"/>
    <mergeCell ref="B73:E73"/>
    <mergeCell ref="F79:G79"/>
    <mergeCell ref="B75:E75"/>
    <mergeCell ref="B76:E76"/>
    <mergeCell ref="B80:E80"/>
    <mergeCell ref="G88:I88"/>
    <mergeCell ref="B83:I83"/>
    <mergeCell ref="F63:G63"/>
    <mergeCell ref="B70:E70"/>
    <mergeCell ref="H63:I63"/>
    <mergeCell ref="B95:D95"/>
    <mergeCell ref="B96:D96"/>
    <mergeCell ref="B97:D97"/>
    <mergeCell ref="H74:I74"/>
    <mergeCell ref="H75:I75"/>
    <mergeCell ref="H76:I76"/>
    <mergeCell ref="B78:E78"/>
    <mergeCell ref="F72:G72"/>
    <mergeCell ref="B74:E74"/>
    <mergeCell ref="B64:E64"/>
    <mergeCell ref="B65:E65"/>
    <mergeCell ref="B66:E66"/>
    <mergeCell ref="B67:E67"/>
    <mergeCell ref="B69:E69"/>
    <mergeCell ref="F71:G71"/>
    <mergeCell ref="F68:G68"/>
    <mergeCell ref="H68:I68"/>
    <mergeCell ref="F69:G69"/>
    <mergeCell ref="F64:G64"/>
    <mergeCell ref="F65:G65"/>
    <mergeCell ref="F66:G66"/>
    <mergeCell ref="F67:G67"/>
    <mergeCell ref="H79:I79"/>
    <mergeCell ref="H80:I80"/>
    <mergeCell ref="H71:I71"/>
    <mergeCell ref="H72:I72"/>
    <mergeCell ref="F73:G73"/>
    <mergeCell ref="H64:I64"/>
    <mergeCell ref="H65:I65"/>
    <mergeCell ref="H66:I66"/>
    <mergeCell ref="H67:I67"/>
    <mergeCell ref="H69:I69"/>
    <mergeCell ref="B1:J1"/>
    <mergeCell ref="D132:I132"/>
    <mergeCell ref="D131:I131"/>
    <mergeCell ref="B126:I126"/>
    <mergeCell ref="B127:I127"/>
    <mergeCell ref="B115:I115"/>
    <mergeCell ref="B131:C131"/>
    <mergeCell ref="B119:I119"/>
    <mergeCell ref="B117:I117"/>
    <mergeCell ref="H70:I70"/>
    <mergeCell ref="B3:I3"/>
    <mergeCell ref="D17:I17"/>
    <mergeCell ref="B23:C23"/>
    <mergeCell ref="B25:C25"/>
    <mergeCell ref="D21:G21"/>
    <mergeCell ref="B21:C21"/>
    <mergeCell ref="B17:C17"/>
    <mergeCell ref="D19:I19"/>
    <mergeCell ref="D25:I25"/>
    <mergeCell ref="B5:I5"/>
    <mergeCell ref="D13:I13"/>
    <mergeCell ref="D15:I15"/>
    <mergeCell ref="D9:G9"/>
    <mergeCell ref="D7:I7"/>
    <mergeCell ref="B15:C15"/>
    <mergeCell ref="B13:C13"/>
    <mergeCell ref="D11:I11"/>
    <mergeCell ref="B11:C11"/>
    <mergeCell ref="C144:F144"/>
    <mergeCell ref="B113:I113"/>
    <mergeCell ref="B134:C134"/>
    <mergeCell ref="D134:I134"/>
    <mergeCell ref="B87:D87"/>
    <mergeCell ref="B122:I122"/>
    <mergeCell ref="G87:I87"/>
    <mergeCell ref="B130:I130"/>
    <mergeCell ref="B94:D94"/>
    <mergeCell ref="E94:F94"/>
    <mergeCell ref="G31:I31"/>
    <mergeCell ref="B29:D30"/>
    <mergeCell ref="G30:I30"/>
    <mergeCell ref="E30:F30"/>
    <mergeCell ref="B19:C19"/>
    <mergeCell ref="B56:E56"/>
    <mergeCell ref="B39:I39"/>
    <mergeCell ref="B41:I41"/>
    <mergeCell ref="B42:I42"/>
    <mergeCell ref="H56:I56"/>
    <mergeCell ref="D23:E23"/>
    <mergeCell ref="D146:G146"/>
    <mergeCell ref="B55:E55"/>
    <mergeCell ref="F55:G55"/>
    <mergeCell ref="B132:C132"/>
    <mergeCell ref="B136:I136"/>
    <mergeCell ref="E31:F31"/>
    <mergeCell ref="B86:I86"/>
    <mergeCell ref="F56:G56"/>
    <mergeCell ref="B85:I85"/>
    <mergeCell ref="B31:D31"/>
    <mergeCell ref="B7:C7"/>
    <mergeCell ref="B9:C9"/>
    <mergeCell ref="B28:I28"/>
    <mergeCell ref="B34:I34"/>
    <mergeCell ref="B53:I53"/>
    <mergeCell ref="B36:I36"/>
    <mergeCell ref="E29:I29"/>
    <mergeCell ref="B51:I51"/>
    <mergeCell ref="B37:I37"/>
    <mergeCell ref="B81:I81"/>
    <mergeCell ref="F70:G70"/>
    <mergeCell ref="B68:E68"/>
    <mergeCell ref="F74:G74"/>
    <mergeCell ref="F75:G75"/>
    <mergeCell ref="F76:G76"/>
    <mergeCell ref="H73:I73"/>
    <mergeCell ref="F80:G80"/>
    <mergeCell ref="F78:G78"/>
    <mergeCell ref="H78:I78"/>
    <mergeCell ref="B38:I38"/>
    <mergeCell ref="F57:G57"/>
    <mergeCell ref="B43:I43"/>
    <mergeCell ref="B44:I44"/>
    <mergeCell ref="B45:I45"/>
    <mergeCell ref="B46:I46"/>
    <mergeCell ref="B54:I54"/>
    <mergeCell ref="B47:I47"/>
    <mergeCell ref="B48:I48"/>
    <mergeCell ref="B57:E57"/>
    <mergeCell ref="G90:I90"/>
    <mergeCell ref="G91:I91"/>
    <mergeCell ref="G92:I92"/>
    <mergeCell ref="G93:I93"/>
    <mergeCell ref="B108:D108"/>
    <mergeCell ref="H58:I58"/>
    <mergeCell ref="H59:I59"/>
    <mergeCell ref="H60:I60"/>
    <mergeCell ref="H61:I61"/>
    <mergeCell ref="B88:D88"/>
    <mergeCell ref="G89:I89"/>
    <mergeCell ref="F62:G62"/>
    <mergeCell ref="H62:I62"/>
    <mergeCell ref="F60:G60"/>
    <mergeCell ref="H57:I57"/>
    <mergeCell ref="B133:C133"/>
    <mergeCell ref="D133:I133"/>
    <mergeCell ref="B128:I128"/>
    <mergeCell ref="B104:D104"/>
    <mergeCell ref="B105:D105"/>
    <mergeCell ref="B58:E58"/>
    <mergeCell ref="B59:E59"/>
    <mergeCell ref="B60:E60"/>
    <mergeCell ref="B61:E61"/>
    <mergeCell ref="E88:F88"/>
    <mergeCell ref="E87:F87"/>
    <mergeCell ref="B71:E71"/>
    <mergeCell ref="B72:E72"/>
    <mergeCell ref="F59:G59"/>
    <mergeCell ref="F61:G61"/>
    <mergeCell ref="G94:I94"/>
    <mergeCell ref="B89:D89"/>
    <mergeCell ref="B90:D90"/>
    <mergeCell ref="B109:D109"/>
    <mergeCell ref="E109:F109"/>
    <mergeCell ref="G109:I109"/>
    <mergeCell ref="E90:F90"/>
    <mergeCell ref="E91:F91"/>
    <mergeCell ref="E92:F92"/>
    <mergeCell ref="E93:F93"/>
    <mergeCell ref="E97:F97"/>
    <mergeCell ref="E32:F32"/>
    <mergeCell ref="G32:I32"/>
    <mergeCell ref="B49:I49"/>
    <mergeCell ref="B40:I40"/>
    <mergeCell ref="B77:E77"/>
    <mergeCell ref="F77:G77"/>
    <mergeCell ref="H77:I77"/>
    <mergeCell ref="B62:E62"/>
    <mergeCell ref="F58:G58"/>
  </mergeCells>
  <printOptions horizontalCentered="1"/>
  <pageMargins left="0.4330708661417323" right="0.3937007874015748" top="0.5118110236220472" bottom="0.984251968503937" header="0.5118110236220472" footer="0.5118110236220472"/>
  <pageSetup cellComments="asDisplayed" fitToHeight="3" horizontalDpi="600" verticalDpi="600" orientation="portrait" paperSize="9" scale="84" r:id="rId4"/>
  <headerFooter alignWithMargins="0">
    <oddHeader>&amp;CVerze: 4. května 2011</oddHeader>
  </headerFooter>
  <rowBreaks count="2" manualBreakCount="2">
    <brk id="35" min="1" max="10" man="1"/>
    <brk id="116" min="1" max="10" man="1"/>
  </rowBreaks>
  <drawing r:id="rId3"/>
  <legacyDrawing r:id="rId2"/>
</worksheet>
</file>

<file path=xl/worksheets/sheet3.xml><?xml version="1.0" encoding="utf-8"?>
<worksheet xmlns="http://schemas.openxmlformats.org/spreadsheetml/2006/main" xmlns:r="http://schemas.openxmlformats.org/officeDocument/2006/relationships">
  <dimension ref="A1:P98"/>
  <sheetViews>
    <sheetView tabSelected="1" view="pageBreakPreview" zoomScaleSheetLayoutView="100" zoomScalePageLayoutView="0" workbookViewId="0" topLeftCell="A1">
      <selection activeCell="B1" sqref="B1:J1"/>
    </sheetView>
  </sheetViews>
  <sheetFormatPr defaultColWidth="9.140625" defaultRowHeight="12.75"/>
  <cols>
    <col min="1" max="1" width="2.57421875" style="0" customWidth="1"/>
    <col min="2" max="2" width="27.57421875" style="0" customWidth="1"/>
    <col min="3" max="3" width="15.8515625" style="0" customWidth="1"/>
    <col min="4" max="4" width="15.57421875" style="0" customWidth="1"/>
    <col min="5" max="5" width="16.00390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717"/>
      <c r="C1" s="718"/>
      <c r="D1" s="718"/>
      <c r="E1" s="718"/>
      <c r="F1" s="718"/>
      <c r="G1" s="718"/>
      <c r="H1" s="718"/>
      <c r="I1" s="718"/>
      <c r="J1" s="718"/>
    </row>
    <row r="2" spans="1:11" ht="24.75" customHeight="1">
      <c r="A2" s="839" t="s">
        <v>110</v>
      </c>
      <c r="B2" s="839"/>
      <c r="C2" s="839"/>
      <c r="D2" s="839"/>
      <c r="E2" s="839"/>
      <c r="F2" s="839"/>
      <c r="G2" s="839"/>
      <c r="H2" s="13"/>
      <c r="I2" s="13"/>
      <c r="J2" s="13"/>
      <c r="K2" s="13"/>
    </row>
    <row r="3" ht="11.25" customHeight="1"/>
    <row r="4" spans="2:16" ht="19.5" customHeight="1">
      <c r="B4" s="25"/>
      <c r="C4" s="814" t="s">
        <v>6</v>
      </c>
      <c r="D4" s="814"/>
      <c r="E4" s="814"/>
      <c r="F4" s="814"/>
      <c r="G4" s="814"/>
      <c r="I4" s="857"/>
      <c r="J4" s="858"/>
      <c r="K4" s="858"/>
      <c r="L4" s="858"/>
      <c r="M4" s="858"/>
      <c r="N4" s="858"/>
      <c r="O4" s="858"/>
      <c r="P4" s="858"/>
    </row>
    <row r="5" spans="2:7" ht="15" customHeight="1" thickBot="1">
      <c r="B5" s="39"/>
      <c r="C5" s="40"/>
      <c r="D5" s="5"/>
      <c r="E5" s="5"/>
      <c r="F5" s="5"/>
      <c r="G5" s="5"/>
    </row>
    <row r="6" spans="2:7" ht="19.5" customHeight="1" thickBot="1">
      <c r="B6" s="32" t="s">
        <v>9</v>
      </c>
      <c r="C6" s="859" t="str">
        <f>'[1]6.Zpráva o pokroku'!D7</f>
        <v>ANGAŽOVANCI</v>
      </c>
      <c r="D6" s="860"/>
      <c r="E6" s="860"/>
      <c r="F6" s="860"/>
      <c r="G6" s="861"/>
    </row>
    <row r="7" spans="2:7" ht="6" customHeight="1" thickBot="1">
      <c r="B7" s="41"/>
      <c r="C7" s="332"/>
      <c r="D7" s="332"/>
      <c r="E7" s="332"/>
      <c r="F7" s="332"/>
      <c r="G7" s="332"/>
    </row>
    <row r="8" spans="2:7" ht="19.5" customHeight="1" thickBot="1">
      <c r="B8" s="32" t="s">
        <v>34</v>
      </c>
      <c r="C8" s="840" t="str">
        <f>'[1]6.Zpráva o pokroku'!D9</f>
        <v>M00253</v>
      </c>
      <c r="D8" s="842"/>
      <c r="E8" s="842"/>
      <c r="F8" s="842"/>
      <c r="G8" s="841"/>
    </row>
    <row r="9" spans="2:7" ht="11.25" customHeight="1" thickBot="1">
      <c r="B9" s="41"/>
      <c r="C9" s="333"/>
      <c r="D9" s="333"/>
      <c r="E9" s="333"/>
      <c r="F9" s="333"/>
      <c r="G9" s="333"/>
    </row>
    <row r="10" spans="2:7" ht="19.5" customHeight="1" thickBot="1">
      <c r="B10" s="32" t="s">
        <v>95</v>
      </c>
      <c r="C10" s="840" t="str">
        <f>'[1]6.Zpráva o pokroku'!D13</f>
        <v>Kraj Vysočina</v>
      </c>
      <c r="D10" s="842"/>
      <c r="E10" s="842"/>
      <c r="F10" s="842"/>
      <c r="G10" s="841"/>
    </row>
    <row r="11" spans="3:7" s="58" customFormat="1" ht="6" customHeight="1" thickBot="1">
      <c r="C11" s="862"/>
      <c r="D11" s="862"/>
      <c r="E11" s="862"/>
      <c r="F11" s="862"/>
      <c r="G11" s="862"/>
    </row>
    <row r="12" spans="2:7" ht="19.5" customHeight="1" thickBot="1">
      <c r="B12" s="62" t="s">
        <v>12</v>
      </c>
      <c r="C12" s="840" t="str">
        <f>'[1]6.Zpráva o pokroku'!D11</f>
        <v>LP</v>
      </c>
      <c r="D12" s="841"/>
      <c r="E12" s="32" t="s">
        <v>35</v>
      </c>
      <c r="F12" s="817" t="s">
        <v>36</v>
      </c>
      <c r="G12" s="819"/>
    </row>
    <row r="13" spans="2:7" ht="6" customHeight="1" thickBot="1">
      <c r="B13" s="41"/>
      <c r="C13" s="332"/>
      <c r="D13" s="332"/>
      <c r="E13" s="44"/>
      <c r="F13" s="44"/>
      <c r="G13" s="42"/>
    </row>
    <row r="14" spans="2:7" ht="19.5" customHeight="1" thickBot="1">
      <c r="B14" s="32" t="s">
        <v>13</v>
      </c>
      <c r="C14" s="840" t="str">
        <f>'[1]6.Zpráva o pokroku'!D15</f>
        <v>Žižkova 57, 587 33 Jihlava</v>
      </c>
      <c r="D14" s="841"/>
      <c r="E14" s="70" t="s">
        <v>37</v>
      </c>
      <c r="F14" s="817" t="s">
        <v>442</v>
      </c>
      <c r="G14" s="819"/>
    </row>
    <row r="15" spans="2:7" ht="6" customHeight="1" thickBot="1">
      <c r="B15" s="41"/>
      <c r="C15" s="332"/>
      <c r="D15" s="332"/>
      <c r="E15" s="44"/>
      <c r="F15" s="44"/>
      <c r="G15" s="42"/>
    </row>
    <row r="16" spans="2:7" ht="19.5" customHeight="1" thickBot="1">
      <c r="B16" s="32" t="s">
        <v>38</v>
      </c>
      <c r="C16" s="840" t="str">
        <f>'[1]6.Zpráva o pokroku'!D17</f>
        <v>Ing. Petr Holý</v>
      </c>
      <c r="D16" s="841"/>
      <c r="E16" s="32" t="s">
        <v>39</v>
      </c>
      <c r="F16" s="852" t="s">
        <v>443</v>
      </c>
      <c r="G16" s="819"/>
    </row>
    <row r="17" spans="2:7" ht="6" customHeight="1" thickBot="1">
      <c r="B17" s="41"/>
      <c r="C17" s="43"/>
      <c r="D17" s="43"/>
      <c r="E17" s="41"/>
      <c r="F17" s="43"/>
      <c r="G17" s="43"/>
    </row>
    <row r="18" spans="2:7" ht="19.5" customHeight="1" thickBot="1">
      <c r="B18" s="32" t="s">
        <v>11</v>
      </c>
      <c r="C18" s="817" t="str">
        <f>'[1]6.Zpráva o pokroku'!D21</f>
        <v>Vedoucí partner/Projektový partner</v>
      </c>
      <c r="D18" s="819"/>
      <c r="E18" s="32" t="s">
        <v>8</v>
      </c>
      <c r="F18" s="817">
        <v>564602538</v>
      </c>
      <c r="G18" s="819"/>
    </row>
    <row r="19" spans="2:7" ht="19.5" customHeight="1" thickBot="1">
      <c r="B19" s="41"/>
      <c r="C19" s="43"/>
      <c r="D19" s="43"/>
      <c r="E19" s="43"/>
      <c r="F19" s="43"/>
      <c r="G19" s="43"/>
    </row>
    <row r="20" spans="2:7" ht="19.5" customHeight="1" thickBot="1">
      <c r="B20" s="291" t="s">
        <v>246</v>
      </c>
      <c r="C20" s="817">
        <v>3</v>
      </c>
      <c r="D20" s="819"/>
      <c r="E20" s="629" t="s">
        <v>14</v>
      </c>
      <c r="F20" s="817" t="s">
        <v>444</v>
      </c>
      <c r="G20" s="819"/>
    </row>
    <row r="21" spans="2:7" ht="6" customHeight="1" thickBot="1">
      <c r="B21" s="41"/>
      <c r="C21" s="43"/>
      <c r="D21" s="43"/>
      <c r="E21" s="630"/>
      <c r="F21" s="43"/>
      <c r="G21" s="43"/>
    </row>
    <row r="22" spans="2:7" ht="40.5" customHeight="1" thickBot="1">
      <c r="B22" s="47" t="s">
        <v>247</v>
      </c>
      <c r="C22" s="820" t="s">
        <v>537</v>
      </c>
      <c r="D22" s="864"/>
      <c r="E22" s="864"/>
      <c r="F22" s="864"/>
      <c r="G22" s="865"/>
    </row>
    <row r="23" ht="20.25" customHeight="1" thickBot="1">
      <c r="A23" s="2"/>
    </row>
    <row r="24" spans="2:7" ht="19.5" customHeight="1" thickBot="1">
      <c r="B24" s="32" t="s">
        <v>40</v>
      </c>
      <c r="C24" s="817" t="s">
        <v>445</v>
      </c>
      <c r="D24" s="819"/>
      <c r="E24" s="32" t="s">
        <v>41</v>
      </c>
      <c r="F24" s="817" t="s">
        <v>446</v>
      </c>
      <c r="G24" s="819"/>
    </row>
    <row r="25" spans="2:7" ht="6" customHeight="1" thickBot="1">
      <c r="B25" s="41"/>
      <c r="C25" s="45"/>
      <c r="D25" s="42"/>
      <c r="E25" s="41"/>
      <c r="F25" s="41"/>
      <c r="G25" s="42"/>
    </row>
    <row r="26" spans="2:7" ht="19.5" customHeight="1" thickBot="1">
      <c r="B26" s="32" t="s">
        <v>42</v>
      </c>
      <c r="C26" s="817" t="s">
        <v>447</v>
      </c>
      <c r="D26" s="819"/>
      <c r="E26" s="32" t="s">
        <v>1</v>
      </c>
      <c r="F26" s="817" t="s">
        <v>449</v>
      </c>
      <c r="G26" s="819"/>
    </row>
    <row r="27" spans="2:7" ht="6" customHeight="1" thickBot="1">
      <c r="B27" s="41"/>
      <c r="C27" s="42"/>
      <c r="D27" s="42"/>
      <c r="E27" s="46"/>
      <c r="F27" s="46"/>
      <c r="G27" s="46"/>
    </row>
    <row r="28" spans="2:7" ht="19.5" customHeight="1" thickBot="1">
      <c r="B28" s="32" t="s">
        <v>43</v>
      </c>
      <c r="C28" s="817" t="s">
        <v>436</v>
      </c>
      <c r="D28" s="819"/>
      <c r="E28" s="32" t="s">
        <v>64</v>
      </c>
      <c r="F28" s="817"/>
      <c r="G28" s="819"/>
    </row>
    <row r="29" spans="2:7" ht="6" customHeight="1" thickBot="1">
      <c r="B29" s="41"/>
      <c r="C29" s="42"/>
      <c r="D29" s="42"/>
      <c r="E29" s="41"/>
      <c r="F29" s="41"/>
      <c r="G29" s="42"/>
    </row>
    <row r="30" spans="2:7" ht="19.5" customHeight="1" thickBot="1">
      <c r="B30" s="32" t="s">
        <v>44</v>
      </c>
      <c r="C30" s="817" t="s">
        <v>448</v>
      </c>
      <c r="D30" s="819"/>
      <c r="E30" s="46"/>
      <c r="F30" s="46"/>
      <c r="G30" s="46"/>
    </row>
    <row r="31" spans="2:7" ht="6" customHeight="1">
      <c r="B31" s="39"/>
      <c r="C31" s="36"/>
      <c r="D31" s="36"/>
      <c r="E31" s="39"/>
      <c r="F31" s="39"/>
      <c r="G31" s="36"/>
    </row>
    <row r="32" spans="2:7" ht="19.5" customHeight="1">
      <c r="B32" s="39"/>
      <c r="C32" s="36"/>
      <c r="D32" s="36"/>
      <c r="E32" s="39"/>
      <c r="F32" s="39"/>
      <c r="G32" s="36"/>
    </row>
    <row r="33" spans="2:7" ht="19.5" customHeight="1">
      <c r="B33" s="866" t="s">
        <v>55</v>
      </c>
      <c r="C33" s="866"/>
      <c r="D33" s="866"/>
      <c r="E33" s="866"/>
      <c r="F33" s="866"/>
      <c r="G33" s="866"/>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16</v>
      </c>
      <c r="C36" s="27" t="s">
        <v>17</v>
      </c>
      <c r="D36" s="27" t="s">
        <v>272</v>
      </c>
      <c r="E36" s="104" t="s">
        <v>273</v>
      </c>
      <c r="F36" s="105" t="s">
        <v>45</v>
      </c>
      <c r="G36" s="27" t="s">
        <v>56</v>
      </c>
      <c r="H36" s="11"/>
      <c r="I36" s="11"/>
      <c r="J36" s="11"/>
      <c r="K36" s="11"/>
      <c r="L36" s="9"/>
    </row>
    <row r="37" spans="1:12" ht="18.75" customHeight="1" thickBot="1">
      <c r="A37" s="10"/>
      <c r="B37" s="35"/>
      <c r="C37" s="27" t="s">
        <v>113</v>
      </c>
      <c r="D37" s="27" t="s">
        <v>114</v>
      </c>
      <c r="E37" s="27" t="s">
        <v>115</v>
      </c>
      <c r="F37" s="106" t="s">
        <v>274</v>
      </c>
      <c r="G37" s="106" t="s">
        <v>117</v>
      </c>
      <c r="H37" s="11"/>
      <c r="I37" s="11"/>
      <c r="J37" s="11"/>
      <c r="K37" s="11"/>
      <c r="L37" s="9"/>
    </row>
    <row r="38" spans="1:11" ht="20.25" customHeight="1">
      <c r="A38" s="12"/>
      <c r="B38" s="28" t="s">
        <v>20</v>
      </c>
      <c r="C38" s="293">
        <v>42820</v>
      </c>
      <c r="D38" s="293">
        <v>18238.5</v>
      </c>
      <c r="E38" s="293">
        <f>'[1]8.Soupiska výdajů'!R23</f>
        <v>7290.16</v>
      </c>
      <c r="F38" s="631">
        <f>(D38+E38)/C38</f>
        <v>0.5961854273703877</v>
      </c>
      <c r="G38" s="632">
        <f>C38-D38-E38</f>
        <v>17291.34</v>
      </c>
      <c r="H38" s="1"/>
      <c r="I38" s="1"/>
      <c r="J38" s="1"/>
      <c r="K38" s="1"/>
    </row>
    <row r="39" spans="1:11" ht="20.25" customHeight="1">
      <c r="A39" s="12"/>
      <c r="B39" s="29" t="s">
        <v>67</v>
      </c>
      <c r="C39" s="293">
        <v>104667</v>
      </c>
      <c r="D39" s="293">
        <v>27842.47</v>
      </c>
      <c r="E39" s="293">
        <f>'[1]8.Soupiska výdajů'!R55</f>
        <v>11325.9</v>
      </c>
      <c r="F39" s="631">
        <f>(D39+E39)/C39</f>
        <v>0.374218903761453</v>
      </c>
      <c r="G39" s="632">
        <f>C39-D39-E39</f>
        <v>65498.63</v>
      </c>
      <c r="H39" s="1"/>
      <c r="I39" s="1"/>
      <c r="J39" s="1"/>
      <c r="K39" s="1"/>
    </row>
    <row r="40" spans="1:11" ht="20.25" customHeight="1">
      <c r="A40" s="12"/>
      <c r="B40" s="29" t="s">
        <v>21</v>
      </c>
      <c r="C40" s="293">
        <v>0</v>
      </c>
      <c r="D40" s="293">
        <v>0</v>
      </c>
      <c r="E40" s="293">
        <f>'[1]8.Soupiska výdajů'!R64</f>
        <v>0</v>
      </c>
      <c r="F40" s="631" t="e">
        <f>(D40+E40)/C40</f>
        <v>#DIV/0!</v>
      </c>
      <c r="G40" s="632">
        <f>C40-D40-E40</f>
        <v>0</v>
      </c>
      <c r="H40" s="1"/>
      <c r="I40" s="1"/>
      <c r="J40" s="1"/>
      <c r="K40" s="1"/>
    </row>
    <row r="41" spans="1:11" ht="20.25" customHeight="1" thickBot="1">
      <c r="A41" s="12"/>
      <c r="B41" s="71" t="s">
        <v>285</v>
      </c>
      <c r="C41" s="293">
        <v>0</v>
      </c>
      <c r="D41" s="293">
        <v>0</v>
      </c>
      <c r="E41" s="293">
        <v>0</v>
      </c>
      <c r="F41" s="631" t="e">
        <f>(D41+E41)/C41</f>
        <v>#DIV/0!</v>
      </c>
      <c r="G41" s="632">
        <f>C41-D41-E41</f>
        <v>0</v>
      </c>
      <c r="H41" s="1"/>
      <c r="I41" s="1"/>
      <c r="J41" s="1"/>
      <c r="K41" s="1"/>
    </row>
    <row r="42" spans="1:11" ht="20.25" customHeight="1" thickBot="1">
      <c r="A42" s="12"/>
      <c r="B42" s="30" t="s">
        <v>22</v>
      </c>
      <c r="C42" s="304">
        <f>SUM(C38:C40)-C41</f>
        <v>147487</v>
      </c>
      <c r="D42" s="304">
        <f>SUM(D38:D40)-D41</f>
        <v>46080.97</v>
      </c>
      <c r="E42" s="304">
        <f>SUM(E38:E40)-E41</f>
        <v>18616.059999999998</v>
      </c>
      <c r="F42" s="295">
        <f>(D42+E42)/C42</f>
        <v>0.43866259399133484</v>
      </c>
      <c r="G42" s="301">
        <f>SUM(G38:G40)-G41</f>
        <v>82789.97</v>
      </c>
      <c r="H42" s="1"/>
      <c r="I42" s="1"/>
      <c r="J42" s="1"/>
      <c r="K42" s="1"/>
    </row>
    <row r="43" spans="1:11" ht="41.25" customHeight="1">
      <c r="A43" s="12"/>
      <c r="B43" s="854" t="s">
        <v>284</v>
      </c>
      <c r="C43" s="714"/>
      <c r="D43" s="714"/>
      <c r="E43" s="714"/>
      <c r="F43" s="714"/>
      <c r="G43" s="714"/>
      <c r="H43" s="1"/>
      <c r="I43" s="1"/>
      <c r="J43" s="1"/>
      <c r="K43" s="1"/>
    </row>
    <row r="44" spans="1:11" ht="18.75" customHeight="1" thickBot="1">
      <c r="A44" s="12"/>
      <c r="B44" t="s">
        <v>23</v>
      </c>
      <c r="C44" s="18"/>
      <c r="D44" s="18"/>
      <c r="E44" s="18"/>
      <c r="F44" s="18"/>
      <c r="G44" s="18"/>
      <c r="H44" s="1"/>
      <c r="I44" s="1"/>
      <c r="J44" s="1"/>
      <c r="K44" s="1"/>
    </row>
    <row r="45" spans="1:11" ht="18" customHeight="1" thickBot="1">
      <c r="A45" s="12"/>
      <c r="B45" s="867" t="s">
        <v>24</v>
      </c>
      <c r="C45" s="868"/>
      <c r="D45" s="869"/>
      <c r="E45" s="292"/>
      <c r="F45" s="18"/>
      <c r="G45" s="18"/>
      <c r="H45" s="1"/>
      <c r="I45" s="1"/>
      <c r="J45" s="1"/>
      <c r="K45" s="1"/>
    </row>
    <row r="46" spans="1:11" ht="18" customHeight="1" thickBot="1">
      <c r="A46" s="12"/>
      <c r="B46" s="89" t="s">
        <v>68</v>
      </c>
      <c r="C46" s="90"/>
      <c r="D46" s="91"/>
      <c r="E46" s="305">
        <f>E45/$C$42</f>
        <v>0</v>
      </c>
      <c r="F46" s="18"/>
      <c r="G46" s="18"/>
      <c r="H46" s="1"/>
      <c r="I46" s="1"/>
      <c r="J46" s="1"/>
      <c r="K46" s="1"/>
    </row>
    <row r="47" spans="1:11" ht="18" customHeight="1" thickBot="1">
      <c r="A47" s="12"/>
      <c r="B47" s="92" t="s">
        <v>57</v>
      </c>
      <c r="C47" s="93"/>
      <c r="D47" s="94"/>
      <c r="E47" s="292">
        <f>'[1]8.Soupiska výdajů'!R78</f>
        <v>0</v>
      </c>
      <c r="F47" s="18"/>
      <c r="G47" s="18"/>
      <c r="H47" s="1"/>
      <c r="I47" s="1"/>
      <c r="J47" s="1"/>
      <c r="K47" s="1"/>
    </row>
    <row r="48" spans="1:11" ht="18" customHeight="1" thickBot="1">
      <c r="A48" s="12"/>
      <c r="B48" s="89" t="s">
        <v>68</v>
      </c>
      <c r="C48" s="90"/>
      <c r="D48" s="91"/>
      <c r="E48" s="305">
        <f>E47/$C$42</f>
        <v>0</v>
      </c>
      <c r="F48" s="18"/>
      <c r="G48" s="18"/>
      <c r="H48" s="1"/>
      <c r="I48" s="1"/>
      <c r="J48" s="1"/>
      <c r="K48" s="1"/>
    </row>
    <row r="49" spans="1:11" ht="18" customHeight="1" thickBot="1">
      <c r="A49" s="12"/>
      <c r="B49" s="92" t="s">
        <v>158</v>
      </c>
      <c r="C49" s="93"/>
      <c r="D49" s="94"/>
      <c r="E49" s="292"/>
      <c r="F49" s="18"/>
      <c r="G49" s="18"/>
      <c r="H49" s="1"/>
      <c r="I49" s="1"/>
      <c r="J49" s="1"/>
      <c r="K49" s="1"/>
    </row>
    <row r="50" spans="1:11" ht="18" customHeight="1" thickBot="1">
      <c r="A50" s="12"/>
      <c r="B50" s="89" t="s">
        <v>68</v>
      </c>
      <c r="C50" s="90"/>
      <c r="D50" s="91"/>
      <c r="E50" s="305">
        <f>E49/$C$42</f>
        <v>0</v>
      </c>
      <c r="F50" s="18"/>
      <c r="G50" s="18"/>
      <c r="H50" s="1"/>
      <c r="I50" s="1"/>
      <c r="J50" s="1"/>
      <c r="K50" s="1"/>
    </row>
    <row r="51" spans="1:11" ht="18" customHeight="1" thickBot="1">
      <c r="A51" s="12"/>
      <c r="B51" s="88" t="s">
        <v>58</v>
      </c>
      <c r="C51" s="60"/>
      <c r="D51" s="60"/>
      <c r="E51" s="292"/>
      <c r="F51" s="18"/>
      <c r="G51" s="18"/>
      <c r="H51" s="1"/>
      <c r="I51" s="1"/>
      <c r="J51" s="1"/>
      <c r="K51" s="1"/>
    </row>
    <row r="52" spans="1:11" ht="18" customHeight="1" thickBot="1">
      <c r="A52" s="12"/>
      <c r="B52" s="89" t="s">
        <v>68</v>
      </c>
      <c r="C52" s="90"/>
      <c r="D52" s="90"/>
      <c r="E52" s="305">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53" t="s">
        <v>53</v>
      </c>
      <c r="C54" s="853"/>
      <c r="D54" s="853"/>
      <c r="E54" s="34"/>
      <c r="F54" s="149"/>
      <c r="G54" s="18"/>
      <c r="H54" s="1"/>
      <c r="I54" s="1"/>
      <c r="J54" s="1"/>
      <c r="K54" s="1"/>
    </row>
    <row r="55" spans="1:11" ht="56.25" customHeight="1" thickBot="1">
      <c r="A55" s="12"/>
      <c r="B55" s="27" t="s">
        <v>275</v>
      </c>
      <c r="C55" s="31" t="s">
        <v>26</v>
      </c>
      <c r="D55" s="72" t="s">
        <v>276</v>
      </c>
      <c r="E55" s="74" t="s">
        <v>27</v>
      </c>
      <c r="F55" s="31" t="s">
        <v>59</v>
      </c>
      <c r="G55" s="147"/>
      <c r="H55" s="1"/>
      <c r="I55" s="1"/>
      <c r="J55" s="1"/>
      <c r="K55" s="1"/>
    </row>
    <row r="56" spans="1:11" ht="27.75" customHeight="1" thickBot="1">
      <c r="A56" s="12"/>
      <c r="B56" s="294">
        <v>125363</v>
      </c>
      <c r="C56" s="294">
        <v>39230</v>
      </c>
      <c r="D56" s="294">
        <v>15823</v>
      </c>
      <c r="E56" s="302">
        <f>SUM(C56:D56)/B56</f>
        <v>0.4391487121399456</v>
      </c>
      <c r="F56" s="303">
        <f>B56-C56-D56</f>
        <v>70310</v>
      </c>
      <c r="G56" s="148"/>
      <c r="H56" s="1"/>
      <c r="I56" s="1"/>
      <c r="J56" s="1"/>
      <c r="K56" s="1"/>
    </row>
    <row r="57" spans="1:11" ht="19.5" customHeight="1">
      <c r="A57" s="12"/>
      <c r="B57" s="1"/>
      <c r="C57" s="1"/>
      <c r="D57" s="1"/>
      <c r="E57" s="1"/>
      <c r="F57" s="1"/>
      <c r="G57" s="1"/>
      <c r="H57" s="1"/>
      <c r="I57" s="1"/>
      <c r="J57" s="1"/>
      <c r="K57" s="1"/>
    </row>
    <row r="58" spans="1:11" ht="19.5" customHeight="1" thickBot="1">
      <c r="A58" s="12"/>
      <c r="B58" s="853" t="s">
        <v>286</v>
      </c>
      <c r="C58" s="853"/>
      <c r="D58" s="853"/>
      <c r="E58" s="34"/>
      <c r="F58" s="149"/>
      <c r="G58" s="1"/>
      <c r="H58" s="1"/>
      <c r="I58" s="1"/>
      <c r="J58" s="1"/>
      <c r="K58" s="1"/>
    </row>
    <row r="59" spans="1:11" ht="61.5" customHeight="1" thickBot="1">
      <c r="A59" s="12"/>
      <c r="B59" s="27" t="s">
        <v>267</v>
      </c>
      <c r="C59" s="31" t="s">
        <v>271</v>
      </c>
      <c r="D59" s="72" t="s">
        <v>268</v>
      </c>
      <c r="E59" s="74" t="s">
        <v>269</v>
      </c>
      <c r="F59" s="27" t="s">
        <v>270</v>
      </c>
      <c r="G59" s="1"/>
      <c r="H59" s="1"/>
      <c r="I59" s="1"/>
      <c r="J59" s="1"/>
      <c r="K59" s="1"/>
    </row>
    <row r="60" spans="1:11" ht="28.5" customHeight="1" thickBot="1">
      <c r="A60" s="12"/>
      <c r="B60" s="294"/>
      <c r="C60" s="294"/>
      <c r="D60" s="294"/>
      <c r="E60" s="302" t="e">
        <f>SUM(C60:D60)/B60</f>
        <v>#DIV/0!</v>
      </c>
      <c r="F60" s="319">
        <f>B60-C60-D60</f>
        <v>0</v>
      </c>
      <c r="G60" s="1"/>
      <c r="H60" s="1"/>
      <c r="I60" s="1"/>
      <c r="J60" s="1"/>
      <c r="K60" s="1"/>
    </row>
    <row r="61" spans="1:11" ht="44.25" customHeight="1">
      <c r="A61" s="12"/>
      <c r="B61" s="855" t="s">
        <v>288</v>
      </c>
      <c r="C61" s="856"/>
      <c r="D61" s="856"/>
      <c r="E61" s="856"/>
      <c r="F61" s="856"/>
      <c r="G61" s="1"/>
      <c r="H61" s="1"/>
      <c r="I61" s="1"/>
      <c r="J61" s="1"/>
      <c r="K61" s="1"/>
    </row>
    <row r="62" spans="1:11" ht="14.25" customHeight="1">
      <c r="A62" s="12"/>
      <c r="B62" s="14"/>
      <c r="C62" s="24"/>
      <c r="D62" s="24"/>
      <c r="E62" s="24"/>
      <c r="F62" s="24"/>
      <c r="G62" s="24"/>
      <c r="H62" s="1"/>
      <c r="I62" s="1"/>
      <c r="J62" s="1"/>
      <c r="K62" s="1"/>
    </row>
    <row r="63" spans="1:11" ht="20.25" customHeight="1">
      <c r="A63" s="12"/>
      <c r="B63" s="290" t="s">
        <v>254</v>
      </c>
      <c r="D63" s="24"/>
      <c r="E63" s="24"/>
      <c r="F63" s="24"/>
      <c r="G63" s="24"/>
      <c r="H63" s="1"/>
      <c r="I63" s="1"/>
      <c r="J63" s="1"/>
      <c r="K63" s="1"/>
    </row>
    <row r="64" spans="1:11" ht="15" customHeight="1">
      <c r="A64" s="1"/>
      <c r="B64" s="32" t="s">
        <v>31</v>
      </c>
      <c r="C64" s="15" t="s">
        <v>450</v>
      </c>
      <c r="D64" s="15"/>
      <c r="E64" s="36"/>
      <c r="F64" s="36"/>
      <c r="H64" s="1"/>
      <c r="I64" s="1"/>
      <c r="J64" s="1"/>
      <c r="K64" s="1"/>
    </row>
    <row r="65" spans="1:11" ht="9.75" customHeight="1">
      <c r="A65" s="10"/>
      <c r="E65" s="36"/>
      <c r="F65" s="36"/>
      <c r="H65" s="11"/>
      <c r="I65" s="11"/>
      <c r="J65" s="11"/>
      <c r="K65" s="11"/>
    </row>
    <row r="66" spans="1:11" ht="16.5" customHeight="1">
      <c r="A66" s="10"/>
      <c r="B66" s="32" t="s">
        <v>62</v>
      </c>
      <c r="C66" s="15" t="s">
        <v>161</v>
      </c>
      <c r="D66" s="15"/>
      <c r="E66" s="36"/>
      <c r="F66" s="36"/>
      <c r="H66" s="11"/>
      <c r="I66" s="11"/>
      <c r="J66" s="11"/>
      <c r="K66" s="11"/>
    </row>
    <row r="67" spans="1:11" ht="9.75" customHeight="1">
      <c r="A67" s="10"/>
      <c r="E67" s="36"/>
      <c r="F67" s="36"/>
      <c r="H67" s="11"/>
      <c r="I67" s="11"/>
      <c r="J67" s="11"/>
      <c r="K67" s="11"/>
    </row>
    <row r="68" spans="1:11" ht="16.5" customHeight="1">
      <c r="A68" s="10"/>
      <c r="B68" s="32" t="s">
        <v>32</v>
      </c>
      <c r="C68" s="144" t="s">
        <v>451</v>
      </c>
      <c r="D68" s="144"/>
      <c r="E68" s="5"/>
      <c r="F68" s="5"/>
      <c r="H68" s="11"/>
      <c r="I68" s="11"/>
      <c r="J68" s="11"/>
      <c r="K68" s="11"/>
    </row>
    <row r="69" spans="1:11" ht="9.75" customHeight="1">
      <c r="A69" s="10"/>
      <c r="H69" s="11"/>
      <c r="I69" s="11"/>
      <c r="J69" s="11"/>
      <c r="K69" s="11"/>
    </row>
    <row r="70" spans="1:11" ht="15" customHeight="1">
      <c r="A70" s="10"/>
      <c r="B70" s="32" t="s">
        <v>160</v>
      </c>
      <c r="C70" s="32"/>
      <c r="D70" s="144" t="s">
        <v>438</v>
      </c>
      <c r="E70" s="144"/>
      <c r="F70" s="5"/>
      <c r="G70" s="5"/>
      <c r="H70" s="11"/>
      <c r="I70" s="11"/>
      <c r="J70" s="11"/>
      <c r="K70" s="11"/>
    </row>
    <row r="71" spans="1:11" ht="7.5" customHeight="1" thickBot="1">
      <c r="A71" s="10"/>
      <c r="H71" s="11"/>
      <c r="I71" s="11"/>
      <c r="J71" s="11"/>
      <c r="K71" s="11"/>
    </row>
    <row r="72" spans="1:11" ht="36.75" customHeight="1">
      <c r="A72" s="12"/>
      <c r="B72" s="763" t="s">
        <v>33</v>
      </c>
      <c r="C72" s="843"/>
      <c r="D72" s="844"/>
      <c r="E72" s="845"/>
      <c r="F72" s="19"/>
      <c r="G72" s="1"/>
      <c r="H72" s="1"/>
      <c r="I72" s="1"/>
      <c r="J72" s="1"/>
      <c r="K72" s="1"/>
    </row>
    <row r="73" spans="1:11" ht="19.5" customHeight="1">
      <c r="A73" s="12"/>
      <c r="B73" s="763"/>
      <c r="C73" s="846"/>
      <c r="D73" s="847"/>
      <c r="E73" s="848"/>
      <c r="F73" s="19"/>
      <c r="G73" s="1"/>
      <c r="H73" s="1"/>
      <c r="I73" s="1"/>
      <c r="J73" s="1"/>
      <c r="K73" s="1"/>
    </row>
    <row r="74" spans="1:11" ht="21.75" customHeight="1" thickBot="1">
      <c r="A74" s="12"/>
      <c r="B74" s="763"/>
      <c r="C74" s="849"/>
      <c r="D74" s="850"/>
      <c r="E74" s="851"/>
      <c r="F74" s="19"/>
      <c r="G74" s="1"/>
      <c r="H74" s="1"/>
      <c r="I74" s="1"/>
      <c r="J74" s="1"/>
      <c r="K74" s="1"/>
    </row>
    <row r="75" spans="1:11" ht="12.75">
      <c r="A75" s="12"/>
      <c r="C75" s="1"/>
      <c r="D75" s="1"/>
      <c r="E75" s="1"/>
      <c r="F75" s="1"/>
      <c r="G75" s="1"/>
      <c r="H75" s="1"/>
      <c r="I75" s="1"/>
      <c r="J75" s="1"/>
      <c r="K75" s="1"/>
    </row>
    <row r="76" spans="1:11" ht="17.25" customHeight="1">
      <c r="A76" s="12"/>
      <c r="B76" s="32" t="s">
        <v>7</v>
      </c>
      <c r="C76" s="33" t="s">
        <v>5</v>
      </c>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3.5">
      <c r="A82" s="863"/>
      <c r="B82" s="863"/>
      <c r="C82" s="863"/>
      <c r="D82" s="863"/>
      <c r="E82" s="863"/>
      <c r="F82" s="863"/>
      <c r="G82" s="863"/>
      <c r="H82" s="863"/>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3.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3.5">
      <c r="A98" s="863"/>
      <c r="B98" s="863"/>
      <c r="C98" s="863"/>
      <c r="D98" s="863"/>
      <c r="E98" s="863"/>
      <c r="F98" s="863"/>
      <c r="G98" s="863"/>
      <c r="H98" s="863"/>
      <c r="I98" s="4"/>
      <c r="J98" s="4"/>
      <c r="K98" s="4"/>
    </row>
  </sheetData>
  <sheetProtection/>
  <mergeCells count="36">
    <mergeCell ref="A98:H98"/>
    <mergeCell ref="A82:H82"/>
    <mergeCell ref="C22:G22"/>
    <mergeCell ref="B72:B74"/>
    <mergeCell ref="B33:G33"/>
    <mergeCell ref="B45:D45"/>
    <mergeCell ref="F24:G24"/>
    <mergeCell ref="C26:D26"/>
    <mergeCell ref="B54:D54"/>
    <mergeCell ref="F28:G28"/>
    <mergeCell ref="I4:P4"/>
    <mergeCell ref="C6:G6"/>
    <mergeCell ref="C11:G11"/>
    <mergeCell ref="F14:G14"/>
    <mergeCell ref="C14:D14"/>
    <mergeCell ref="C4:G4"/>
    <mergeCell ref="C8:G8"/>
    <mergeCell ref="C12:D12"/>
    <mergeCell ref="C72:E74"/>
    <mergeCell ref="F16:G16"/>
    <mergeCell ref="B58:D58"/>
    <mergeCell ref="C30:D30"/>
    <mergeCell ref="C28:D28"/>
    <mergeCell ref="B43:G43"/>
    <mergeCell ref="B61:F61"/>
    <mergeCell ref="C24:D24"/>
    <mergeCell ref="B1:J1"/>
    <mergeCell ref="A2:G2"/>
    <mergeCell ref="F26:G26"/>
    <mergeCell ref="C16:D16"/>
    <mergeCell ref="C10:G10"/>
    <mergeCell ref="C20:D20"/>
    <mergeCell ref="F20:G20"/>
    <mergeCell ref="F12:G12"/>
    <mergeCell ref="C18:D18"/>
    <mergeCell ref="F18:G18"/>
  </mergeCells>
  <hyperlinks>
    <hyperlink ref="F16" r:id="rId1" display="holy.p@kr-vysocina.cz"/>
  </hyperlinks>
  <printOptions horizontalCentered="1"/>
  <pageMargins left="0.5118110236220472" right="0.4330708661417323" top="0.5511811023622047" bottom="0.5905511811023623" header="0.5118110236220472" footer="0.5118110236220472"/>
  <pageSetup cellComments="asDisplayed" horizontalDpi="600" verticalDpi="600" orientation="portrait" paperSize="9" scale="68"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Q98"/>
  <sheetViews>
    <sheetView zoomScaleSheetLayoutView="50" zoomScalePageLayoutView="0" workbookViewId="0" topLeftCell="A1">
      <selection activeCell="B48" sqref="B48:I48"/>
    </sheetView>
  </sheetViews>
  <sheetFormatPr defaultColWidth="9.140625" defaultRowHeight="12.75"/>
  <cols>
    <col min="1" max="1" width="7.140625" style="46" customWidth="1"/>
    <col min="2" max="2" width="12.57421875" style="46" customWidth="1"/>
    <col min="3" max="3" width="21.8515625" style="46" customWidth="1"/>
    <col min="4" max="4" width="17.00390625" style="46" customWidth="1"/>
    <col min="5" max="5" width="16.00390625" style="601" customWidth="1"/>
    <col min="6" max="6" width="11.57421875" style="46" customWidth="1"/>
    <col min="7" max="7" width="15.28125" style="46" customWidth="1"/>
    <col min="8" max="8" width="13.7109375" style="46" customWidth="1"/>
    <col min="9" max="9" width="15.00390625" style="46" customWidth="1"/>
    <col min="10" max="10" width="17.57421875" style="46" customWidth="1"/>
    <col min="11" max="11" width="13.7109375" style="46" customWidth="1"/>
    <col min="12" max="13" width="11.421875" style="46" customWidth="1"/>
    <col min="14" max="14" width="12.140625" style="46" customWidth="1"/>
    <col min="15" max="15" width="11.421875" style="46" customWidth="1"/>
    <col min="16" max="16" width="14.28125" style="46" customWidth="1"/>
    <col min="17" max="17" width="11.8515625" style="46" customWidth="1"/>
    <col min="18" max="18" width="14.57421875" style="46" customWidth="1"/>
    <col min="19" max="19" width="10.421875" style="46" customWidth="1"/>
    <col min="20" max="20" width="16.421875" style="46" customWidth="1"/>
    <col min="21" max="21" width="14.421875" style="46" customWidth="1"/>
    <col min="22" max="22" width="16.00390625" style="46" customWidth="1"/>
    <col min="23" max="23" width="25.7109375" style="46" customWidth="1"/>
    <col min="24" max="24" width="20.421875" style="46" customWidth="1"/>
    <col min="25" max="26" width="9.28125" style="46" bestFit="1" customWidth="1"/>
    <col min="27" max="16384" width="9.140625" style="46" customWidth="1"/>
  </cols>
  <sheetData>
    <row r="1" spans="1:43" ht="24" customHeight="1" thickBot="1">
      <c r="A1" s="107" t="s">
        <v>266</v>
      </c>
      <c r="B1" s="219"/>
      <c r="C1" s="219"/>
      <c r="D1" s="219"/>
      <c r="E1" s="602"/>
      <c r="F1" s="220"/>
      <c r="G1" s="220"/>
      <c r="H1" s="220"/>
      <c r="I1" s="990" t="str">
        <f>'RK-21-2014-05, př. 2'!C22</f>
        <v>č. 3 od 01/12/2013 - 31/05/2014</v>
      </c>
      <c r="J1" s="991"/>
      <c r="K1" s="316"/>
      <c r="L1" s="317"/>
      <c r="M1" s="220"/>
      <c r="N1" s="220"/>
      <c r="O1" s="220"/>
      <c r="P1" s="220"/>
      <c r="Q1" s="220"/>
      <c r="R1" s="221"/>
      <c r="S1" s="221"/>
      <c r="AP1" t="s">
        <v>164</v>
      </c>
      <c r="AQ1" s="153" t="s">
        <v>165</v>
      </c>
    </row>
    <row r="2" spans="1:43" s="42" customFormat="1" ht="15.75" thickBot="1">
      <c r="A2" s="108"/>
      <c r="B2" s="108"/>
      <c r="C2" s="108"/>
      <c r="D2" s="108"/>
      <c r="E2" s="603"/>
      <c r="F2" s="109"/>
      <c r="G2" s="109"/>
      <c r="H2" s="109"/>
      <c r="I2" s="108"/>
      <c r="J2" s="108"/>
      <c r="K2" s="108"/>
      <c r="L2" s="110"/>
      <c r="M2" s="110"/>
      <c r="N2" s="110"/>
      <c r="O2" s="110"/>
      <c r="P2" s="110"/>
      <c r="Q2" s="110"/>
      <c r="R2" s="110"/>
      <c r="S2" s="110"/>
      <c r="T2" s="110"/>
      <c r="U2" s="110"/>
      <c r="V2" s="222"/>
      <c r="AP2"/>
      <c r="AQ2" s="153" t="s">
        <v>166</v>
      </c>
    </row>
    <row r="3" spans="1:43" s="42" customFormat="1" ht="15">
      <c r="A3" s="111"/>
      <c r="B3" s="870" t="s">
        <v>124</v>
      </c>
      <c r="C3" s="871"/>
      <c r="D3" s="871"/>
      <c r="E3" s="871"/>
      <c r="F3" s="872">
        <f>'RK-21-2014-05, př. 2'!C20</f>
        <v>3</v>
      </c>
      <c r="G3" s="873"/>
      <c r="H3" s="874" t="s">
        <v>66</v>
      </c>
      <c r="I3" s="875"/>
      <c r="J3" s="876" t="str">
        <f>'RK-21-2014-05, př. 2'!C10</f>
        <v>Kraj Vysočina</v>
      </c>
      <c r="K3" s="877"/>
      <c r="L3" s="877"/>
      <c r="M3" s="877"/>
      <c r="N3" s="877"/>
      <c r="O3" s="877"/>
      <c r="P3" s="877"/>
      <c r="Q3" s="878"/>
      <c r="R3" s="110"/>
      <c r="S3" s="110"/>
      <c r="T3" s="110"/>
      <c r="U3" s="110"/>
      <c r="V3" s="222"/>
      <c r="AP3" t="s">
        <v>167</v>
      </c>
      <c r="AQ3" s="153" t="s">
        <v>168</v>
      </c>
    </row>
    <row r="4" spans="1:43" s="42" customFormat="1" ht="15.75" thickBot="1">
      <c r="A4" s="108"/>
      <c r="B4" s="879" t="s">
        <v>125</v>
      </c>
      <c r="C4" s="880"/>
      <c r="D4" s="880"/>
      <c r="E4" s="880"/>
      <c r="F4" s="881" t="str">
        <f>'RK-21-2014-05, př. 2'!C8</f>
        <v>M00253</v>
      </c>
      <c r="G4" s="882"/>
      <c r="H4" s="883" t="s">
        <v>9</v>
      </c>
      <c r="I4" s="884"/>
      <c r="J4" s="885" t="s">
        <v>434</v>
      </c>
      <c r="K4" s="886"/>
      <c r="L4" s="886"/>
      <c r="M4" s="886"/>
      <c r="N4" s="886"/>
      <c r="O4" s="886"/>
      <c r="P4" s="886"/>
      <c r="Q4" s="887"/>
      <c r="R4" s="110"/>
      <c r="S4" s="110"/>
      <c r="T4" s="110"/>
      <c r="U4" s="110"/>
      <c r="V4" s="222"/>
      <c r="AP4" t="s">
        <v>169</v>
      </c>
      <c r="AQ4" s="153" t="s">
        <v>170</v>
      </c>
    </row>
    <row r="5" spans="1:43" s="42" customFormat="1" ht="15.75" thickBot="1">
      <c r="A5" s="111"/>
      <c r="B5" s="111"/>
      <c r="C5" s="111"/>
      <c r="D5" s="111"/>
      <c r="E5" s="604"/>
      <c r="F5" s="109"/>
      <c r="G5" s="109"/>
      <c r="K5" s="108"/>
      <c r="L5" s="110"/>
      <c r="M5" s="110"/>
      <c r="N5" s="110"/>
      <c r="O5" s="110"/>
      <c r="P5" s="110"/>
      <c r="Q5" s="110"/>
      <c r="R5" s="110"/>
      <c r="S5" s="110"/>
      <c r="T5" s="110"/>
      <c r="U5" s="110"/>
      <c r="V5" s="222"/>
      <c r="AP5" t="s">
        <v>171</v>
      </c>
      <c r="AQ5" s="153" t="s">
        <v>172</v>
      </c>
    </row>
    <row r="6" spans="1:43" s="42" customFormat="1" ht="15.75" thickBot="1">
      <c r="A6" s="111"/>
      <c r="B6" s="891" t="s">
        <v>126</v>
      </c>
      <c r="C6" s="892"/>
      <c r="D6" s="154" t="s">
        <v>173</v>
      </c>
      <c r="E6" s="605"/>
      <c r="F6" s="109"/>
      <c r="G6" s="109"/>
      <c r="H6" s="110"/>
      <c r="I6" s="110"/>
      <c r="J6" s="110"/>
      <c r="K6" s="110"/>
      <c r="L6" s="110"/>
      <c r="M6" s="110"/>
      <c r="N6" s="110"/>
      <c r="O6" s="110"/>
      <c r="P6" s="110"/>
      <c r="Q6" s="110"/>
      <c r="R6" s="110"/>
      <c r="S6" s="110"/>
      <c r="T6" s="110"/>
      <c r="U6" s="110"/>
      <c r="V6" s="223"/>
      <c r="AP6" t="s">
        <v>174</v>
      </c>
      <c r="AQ6" s="153" t="s">
        <v>175</v>
      </c>
    </row>
    <row r="7" spans="1:43" s="42" customFormat="1" ht="15.75" customHeight="1">
      <c r="A7" s="111"/>
      <c r="B7" s="893" t="s">
        <v>176</v>
      </c>
      <c r="C7" s="894"/>
      <c r="D7" s="899" t="s">
        <v>252</v>
      </c>
      <c r="E7" s="605"/>
      <c r="F7" s="109"/>
      <c r="G7" s="109"/>
      <c r="H7" s="224" t="s">
        <v>127</v>
      </c>
      <c r="I7" s="902">
        <v>27.433</v>
      </c>
      <c r="J7" s="903"/>
      <c r="K7" s="904"/>
      <c r="L7" s="110"/>
      <c r="M7" s="110"/>
      <c r="N7" s="110"/>
      <c r="O7" s="110"/>
      <c r="P7" s="110"/>
      <c r="Q7" s="110"/>
      <c r="R7" s="110"/>
      <c r="S7" s="110"/>
      <c r="T7" s="110"/>
      <c r="U7" s="110"/>
      <c r="V7" s="222"/>
      <c r="AP7" t="s">
        <v>177</v>
      </c>
      <c r="AQ7" s="153" t="s">
        <v>178</v>
      </c>
    </row>
    <row r="8" spans="1:43" s="42" customFormat="1" ht="15.75" thickBot="1">
      <c r="A8" s="108"/>
      <c r="B8" s="895"/>
      <c r="C8" s="896"/>
      <c r="D8" s="900"/>
      <c r="E8" s="605"/>
      <c r="F8" s="109"/>
      <c r="G8" s="109"/>
      <c r="H8" s="225" t="s">
        <v>128</v>
      </c>
      <c r="I8" s="905">
        <v>41800</v>
      </c>
      <c r="J8" s="906"/>
      <c r="K8" s="907"/>
      <c r="L8" s="110"/>
      <c r="M8" s="110"/>
      <c r="N8" s="110"/>
      <c r="O8" s="110"/>
      <c r="P8" s="110"/>
      <c r="Q8" s="110"/>
      <c r="R8" s="110"/>
      <c r="S8" s="110"/>
      <c r="T8" s="110"/>
      <c r="U8" s="110"/>
      <c r="V8" s="222"/>
      <c r="AP8" t="s">
        <v>179</v>
      </c>
      <c r="AQ8" s="153" t="s">
        <v>180</v>
      </c>
    </row>
    <row r="9" spans="1:43" s="42" customFormat="1" ht="15.75" thickBot="1">
      <c r="A9" s="108"/>
      <c r="B9" s="897"/>
      <c r="C9" s="898"/>
      <c r="D9" s="901"/>
      <c r="E9" s="605"/>
      <c r="F9" s="109"/>
      <c r="G9" s="109"/>
      <c r="H9" s="109"/>
      <c r="I9" s="108"/>
      <c r="J9" s="108"/>
      <c r="K9" s="108"/>
      <c r="L9" s="110"/>
      <c r="M9" s="110"/>
      <c r="N9" s="110"/>
      <c r="O9" s="110"/>
      <c r="P9" s="110"/>
      <c r="Q9" s="110"/>
      <c r="R9" s="110"/>
      <c r="S9" s="110"/>
      <c r="T9" s="110"/>
      <c r="U9" s="110"/>
      <c r="V9" s="222"/>
      <c r="AP9" t="s">
        <v>181</v>
      </c>
      <c r="AQ9" s="153" t="s">
        <v>182</v>
      </c>
    </row>
    <row r="10" spans="1:43" s="227" customFormat="1" ht="15" thickBot="1">
      <c r="A10" s="226"/>
      <c r="B10" s="226"/>
      <c r="C10" s="226"/>
      <c r="D10" s="226"/>
      <c r="E10" s="606"/>
      <c r="F10" s="113"/>
      <c r="G10" s="113"/>
      <c r="H10" s="113"/>
      <c r="I10" s="113"/>
      <c r="J10" s="112"/>
      <c r="K10" s="114"/>
      <c r="L10" s="115"/>
      <c r="M10" s="115"/>
      <c r="N10" s="115"/>
      <c r="O10" s="115"/>
      <c r="P10" s="115"/>
      <c r="Q10" s="115"/>
      <c r="R10" s="116"/>
      <c r="S10" s="116"/>
      <c r="T10" s="116"/>
      <c r="U10" s="116"/>
      <c r="AP10" t="s">
        <v>183</v>
      </c>
      <c r="AQ10" s="153" t="s">
        <v>184</v>
      </c>
    </row>
    <row r="11" spans="1:43" ht="13.5" customHeight="1" thickBot="1">
      <c r="A11" s="228"/>
      <c r="B11" s="912" t="s">
        <v>129</v>
      </c>
      <c r="C11" s="913"/>
      <c r="D11" s="913"/>
      <c r="E11" s="913"/>
      <c r="F11" s="913"/>
      <c r="G11" s="913"/>
      <c r="H11" s="913"/>
      <c r="I11" s="913"/>
      <c r="J11" s="913"/>
      <c r="K11" s="913"/>
      <c r="L11" s="913"/>
      <c r="M11" s="913"/>
      <c r="N11" s="913"/>
      <c r="O11" s="913"/>
      <c r="P11" s="913"/>
      <c r="Q11" s="913"/>
      <c r="R11" s="913"/>
      <c r="S11" s="914"/>
      <c r="T11" s="918" t="s">
        <v>130</v>
      </c>
      <c r="U11" s="919"/>
      <c r="V11" s="919"/>
      <c r="W11" s="920"/>
      <c r="AP11" t="s">
        <v>185</v>
      </c>
      <c r="AQ11" s="153" t="s">
        <v>147</v>
      </c>
    </row>
    <row r="12" spans="1:43" ht="12.75" customHeight="1">
      <c r="A12" s="946"/>
      <c r="B12" s="948" t="s">
        <v>186</v>
      </c>
      <c r="C12" s="923" t="s">
        <v>131</v>
      </c>
      <c r="D12" s="951"/>
      <c r="E12" s="951"/>
      <c r="F12" s="924"/>
      <c r="G12" s="952" t="s">
        <v>132</v>
      </c>
      <c r="H12" s="921" t="s">
        <v>133</v>
      </c>
      <c r="I12" s="923" t="s">
        <v>134</v>
      </c>
      <c r="J12" s="924"/>
      <c r="K12" s="921" t="s">
        <v>135</v>
      </c>
      <c r="L12" s="921" t="s">
        <v>136</v>
      </c>
      <c r="M12" s="888" t="s">
        <v>187</v>
      </c>
      <c r="N12" s="925" t="s">
        <v>188</v>
      </c>
      <c r="O12" s="926"/>
      <c r="P12" s="926"/>
      <c r="Q12" s="927"/>
      <c r="R12" s="943" t="s">
        <v>189</v>
      </c>
      <c r="S12" s="933" t="s">
        <v>137</v>
      </c>
      <c r="T12" s="915" t="s">
        <v>234</v>
      </c>
      <c r="U12" s="916"/>
      <c r="V12" s="915" t="s">
        <v>148</v>
      </c>
      <c r="W12" s="931" t="s">
        <v>190</v>
      </c>
      <c r="AQ12" s="153" t="s">
        <v>191</v>
      </c>
    </row>
    <row r="13" spans="1:23" ht="12.75" customHeight="1">
      <c r="A13" s="947"/>
      <c r="B13" s="949"/>
      <c r="C13" s="908" t="s">
        <v>138</v>
      </c>
      <c r="D13" s="910" t="s">
        <v>192</v>
      </c>
      <c r="E13" s="908" t="s">
        <v>139</v>
      </c>
      <c r="F13" s="908" t="s">
        <v>140</v>
      </c>
      <c r="G13" s="953"/>
      <c r="H13" s="922"/>
      <c r="I13" s="908" t="s">
        <v>141</v>
      </c>
      <c r="J13" s="908" t="s">
        <v>142</v>
      </c>
      <c r="K13" s="922"/>
      <c r="L13" s="922"/>
      <c r="M13" s="889"/>
      <c r="N13" s="928"/>
      <c r="O13" s="929"/>
      <c r="P13" s="929"/>
      <c r="Q13" s="930"/>
      <c r="R13" s="944"/>
      <c r="S13" s="934"/>
      <c r="T13" s="917"/>
      <c r="U13" s="917"/>
      <c r="V13" s="936"/>
      <c r="W13" s="932"/>
    </row>
    <row r="14" spans="1:23" ht="51.75" customHeight="1" thickBot="1">
      <c r="A14" s="947"/>
      <c r="B14" s="950"/>
      <c r="C14" s="909"/>
      <c r="D14" s="911"/>
      <c r="E14" s="909"/>
      <c r="F14" s="909"/>
      <c r="G14" s="954"/>
      <c r="H14" s="909"/>
      <c r="I14" s="909"/>
      <c r="J14" s="909"/>
      <c r="K14" s="909"/>
      <c r="L14" s="909"/>
      <c r="M14" s="890"/>
      <c r="N14" s="230" t="s">
        <v>144</v>
      </c>
      <c r="O14" s="231" t="s">
        <v>145</v>
      </c>
      <c r="P14" s="232" t="s">
        <v>146</v>
      </c>
      <c r="Q14" s="232" t="s">
        <v>143</v>
      </c>
      <c r="R14" s="945"/>
      <c r="S14" s="935"/>
      <c r="T14" s="229" t="s">
        <v>151</v>
      </c>
      <c r="U14" s="229" t="s">
        <v>193</v>
      </c>
      <c r="V14" s="936"/>
      <c r="W14" s="932"/>
    </row>
    <row r="15" spans="1:23" ht="21" customHeight="1" thickBot="1">
      <c r="A15" s="233"/>
      <c r="B15" s="234">
        <v>1</v>
      </c>
      <c r="C15" s="235">
        <v>2</v>
      </c>
      <c r="D15" s="235">
        <v>3</v>
      </c>
      <c r="E15" s="607">
        <v>4</v>
      </c>
      <c r="F15" s="235">
        <v>5</v>
      </c>
      <c r="G15" s="235">
        <v>6</v>
      </c>
      <c r="H15" s="234">
        <v>7</v>
      </c>
      <c r="I15" s="235">
        <v>8</v>
      </c>
      <c r="J15" s="235">
        <v>9</v>
      </c>
      <c r="K15" s="234">
        <v>10</v>
      </c>
      <c r="L15" s="235">
        <v>11</v>
      </c>
      <c r="M15" s="236">
        <v>12</v>
      </c>
      <c r="N15" s="234">
        <v>13</v>
      </c>
      <c r="O15" s="235">
        <v>14</v>
      </c>
      <c r="P15" s="235">
        <v>15</v>
      </c>
      <c r="Q15" s="237" t="s">
        <v>149</v>
      </c>
      <c r="R15" s="235">
        <v>16</v>
      </c>
      <c r="S15" s="234">
        <v>17</v>
      </c>
      <c r="T15" s="235">
        <v>18</v>
      </c>
      <c r="U15" s="235">
        <v>19</v>
      </c>
      <c r="V15" s="234">
        <v>20</v>
      </c>
      <c r="W15" s="238">
        <v>21</v>
      </c>
    </row>
    <row r="16" spans="1:43" s="42" customFormat="1" ht="48.75" customHeight="1">
      <c r="A16" s="955"/>
      <c r="B16" s="626" t="s">
        <v>524</v>
      </c>
      <c r="C16" s="597" t="s">
        <v>525</v>
      </c>
      <c r="D16" s="155" t="s">
        <v>165</v>
      </c>
      <c r="E16" s="597"/>
      <c r="F16" s="156" t="s">
        <v>150</v>
      </c>
      <c r="G16" s="157"/>
      <c r="H16" s="156"/>
      <c r="I16" s="158" t="s">
        <v>436</v>
      </c>
      <c r="J16" s="159">
        <v>70890749</v>
      </c>
      <c r="K16" s="160"/>
      <c r="L16" s="171"/>
      <c r="M16" s="161" t="s">
        <v>151</v>
      </c>
      <c r="N16" s="162">
        <v>69947.6</v>
      </c>
      <c r="O16" s="163">
        <v>0</v>
      </c>
      <c r="P16" s="239">
        <f aca="true" t="shared" si="0" ref="P16:P21">IF($D$6="ANO",IF($D$7="NE",SUM(N16:O16),N16),SUM(N16:O16))</f>
        <v>69947.6</v>
      </c>
      <c r="Q16" s="163">
        <v>0</v>
      </c>
      <c r="R16" s="239">
        <f aca="true" t="shared" si="1" ref="R16:R21">ROUND(IF(M16="EUR",P16,(P16/$I$7)),2)</f>
        <v>2549.76</v>
      </c>
      <c r="S16" s="164" t="s">
        <v>452</v>
      </c>
      <c r="T16" s="165"/>
      <c r="U16" s="165"/>
      <c r="V16" s="240">
        <f aca="true" t="shared" si="2" ref="V16:V21">ROUND(IF(M16="CZK",R16-(T16/$I$7),R16-U16),2)</f>
        <v>2549.76</v>
      </c>
      <c r="W16" s="128"/>
      <c r="AQ16" s="46"/>
    </row>
    <row r="17" spans="1:43" ht="48.75" customHeight="1">
      <c r="A17" s="955"/>
      <c r="B17" s="626" t="s">
        <v>526</v>
      </c>
      <c r="C17" s="597" t="s">
        <v>453</v>
      </c>
      <c r="D17" s="155" t="s">
        <v>165</v>
      </c>
      <c r="E17" s="597"/>
      <c r="F17" s="156" t="s">
        <v>150</v>
      </c>
      <c r="G17" s="157"/>
      <c r="H17" s="156"/>
      <c r="I17" s="158" t="s">
        <v>436</v>
      </c>
      <c r="J17" s="159">
        <v>70890749</v>
      </c>
      <c r="K17" s="160"/>
      <c r="L17" s="171"/>
      <c r="M17" s="161" t="s">
        <v>151</v>
      </c>
      <c r="N17" s="162">
        <v>98888.4</v>
      </c>
      <c r="O17" s="163">
        <v>0</v>
      </c>
      <c r="P17" s="239">
        <f t="shared" si="0"/>
        <v>98888.4</v>
      </c>
      <c r="Q17" s="163">
        <v>0</v>
      </c>
      <c r="R17" s="239">
        <f t="shared" si="1"/>
        <v>3604.72</v>
      </c>
      <c r="S17" s="164"/>
      <c r="T17" s="165"/>
      <c r="U17" s="165"/>
      <c r="V17" s="240">
        <f t="shared" si="2"/>
        <v>3604.72</v>
      </c>
      <c r="W17" s="117"/>
      <c r="AQ17" s="42"/>
    </row>
    <row r="18" spans="1:43" ht="48.75" customHeight="1">
      <c r="A18" s="955"/>
      <c r="B18" s="626" t="s">
        <v>527</v>
      </c>
      <c r="C18" s="597" t="s">
        <v>528</v>
      </c>
      <c r="D18" s="155" t="s">
        <v>165</v>
      </c>
      <c r="E18" s="619"/>
      <c r="F18" s="156" t="s">
        <v>150</v>
      </c>
      <c r="G18" s="157"/>
      <c r="H18" s="620"/>
      <c r="I18" s="158" t="s">
        <v>436</v>
      </c>
      <c r="J18" s="159">
        <v>70890749</v>
      </c>
      <c r="K18" s="621"/>
      <c r="L18" s="171"/>
      <c r="M18" s="161" t="s">
        <v>151</v>
      </c>
      <c r="N18" s="162">
        <v>4230</v>
      </c>
      <c r="O18" s="622">
        <v>0</v>
      </c>
      <c r="P18" s="239">
        <f t="shared" si="0"/>
        <v>4230</v>
      </c>
      <c r="Q18" s="163">
        <v>0</v>
      </c>
      <c r="R18" s="239">
        <f t="shared" si="1"/>
        <v>154.19</v>
      </c>
      <c r="S18" s="164"/>
      <c r="T18" s="165"/>
      <c r="U18" s="165"/>
      <c r="V18" s="240">
        <f t="shared" si="2"/>
        <v>154.19</v>
      </c>
      <c r="W18" s="117"/>
      <c r="AQ18" s="42"/>
    </row>
    <row r="19" spans="1:23" ht="51" customHeight="1">
      <c r="A19" s="955"/>
      <c r="B19" s="626" t="s">
        <v>460</v>
      </c>
      <c r="C19" s="597" t="s">
        <v>454</v>
      </c>
      <c r="D19" s="598" t="s">
        <v>168</v>
      </c>
      <c r="E19" s="608"/>
      <c r="F19" s="156" t="s">
        <v>150</v>
      </c>
      <c r="G19" s="119"/>
      <c r="H19" s="608" t="s">
        <v>529</v>
      </c>
      <c r="I19" s="158" t="s">
        <v>436</v>
      </c>
      <c r="J19" s="159">
        <v>70890749</v>
      </c>
      <c r="K19" s="166"/>
      <c r="L19" s="171"/>
      <c r="M19" s="161" t="s">
        <v>151</v>
      </c>
      <c r="N19" s="167">
        <v>622</v>
      </c>
      <c r="O19" s="168">
        <v>0</v>
      </c>
      <c r="P19" s="239">
        <f t="shared" si="0"/>
        <v>622</v>
      </c>
      <c r="Q19" s="168">
        <v>0</v>
      </c>
      <c r="R19" s="239">
        <f t="shared" si="1"/>
        <v>22.67</v>
      </c>
      <c r="S19" s="169"/>
      <c r="T19" s="165"/>
      <c r="U19" s="165"/>
      <c r="V19" s="240">
        <f t="shared" si="2"/>
        <v>22.67</v>
      </c>
      <c r="W19" s="117"/>
    </row>
    <row r="20" spans="1:23" ht="51" customHeight="1">
      <c r="A20" s="955"/>
      <c r="B20" s="626" t="s">
        <v>461</v>
      </c>
      <c r="C20" s="625" t="s">
        <v>455</v>
      </c>
      <c r="D20" s="598" t="s">
        <v>170</v>
      </c>
      <c r="E20" s="608"/>
      <c r="F20" s="156" t="s">
        <v>150</v>
      </c>
      <c r="G20" s="119"/>
      <c r="H20" s="608"/>
      <c r="I20" s="158" t="s">
        <v>436</v>
      </c>
      <c r="J20" s="159">
        <v>70890749</v>
      </c>
      <c r="K20" s="166"/>
      <c r="L20" s="171"/>
      <c r="M20" s="161" t="s">
        <v>151</v>
      </c>
      <c r="N20" s="167">
        <v>2149</v>
      </c>
      <c r="O20" s="168">
        <v>0</v>
      </c>
      <c r="P20" s="239">
        <f t="shared" si="0"/>
        <v>2149</v>
      </c>
      <c r="Q20" s="163">
        <v>0</v>
      </c>
      <c r="R20" s="239">
        <f t="shared" si="1"/>
        <v>78.34</v>
      </c>
      <c r="S20" s="169"/>
      <c r="T20" s="165"/>
      <c r="U20" s="165"/>
      <c r="V20" s="240">
        <f t="shared" si="2"/>
        <v>78.34</v>
      </c>
      <c r="W20" s="117"/>
    </row>
    <row r="21" spans="1:23" ht="27.75" thickBot="1">
      <c r="A21" s="955"/>
      <c r="B21" s="626" t="s">
        <v>461</v>
      </c>
      <c r="C21" s="625" t="s">
        <v>536</v>
      </c>
      <c r="D21" s="598" t="s">
        <v>170</v>
      </c>
      <c r="E21" s="609"/>
      <c r="F21" s="156" t="s">
        <v>150</v>
      </c>
      <c r="G21" s="120"/>
      <c r="H21" s="120"/>
      <c r="I21" s="158" t="s">
        <v>436</v>
      </c>
      <c r="J21" s="159">
        <v>70890749</v>
      </c>
      <c r="K21" s="170"/>
      <c r="L21" s="171"/>
      <c r="M21" s="161" t="s">
        <v>193</v>
      </c>
      <c r="N21" s="167">
        <v>54</v>
      </c>
      <c r="O21" s="168">
        <v>0</v>
      </c>
      <c r="P21" s="239">
        <f t="shared" si="0"/>
        <v>54</v>
      </c>
      <c r="Q21" s="163">
        <v>0</v>
      </c>
      <c r="R21" s="239">
        <f t="shared" si="1"/>
        <v>54</v>
      </c>
      <c r="S21" s="169"/>
      <c r="T21" s="165"/>
      <c r="U21" s="165"/>
      <c r="V21" s="240">
        <f t="shared" si="2"/>
        <v>54</v>
      </c>
      <c r="W21" s="117"/>
    </row>
    <row r="22" spans="1:23" ht="13.5" thickBot="1">
      <c r="A22" s="956"/>
      <c r="B22" s="940" t="s">
        <v>194</v>
      </c>
      <c r="C22" s="941"/>
      <c r="D22" s="941"/>
      <c r="E22" s="941"/>
      <c r="F22" s="941"/>
      <c r="G22" s="941"/>
      <c r="H22" s="941"/>
      <c r="I22" s="941"/>
      <c r="J22" s="941"/>
      <c r="K22" s="941"/>
      <c r="L22" s="941"/>
      <c r="M22" s="941"/>
      <c r="N22" s="941"/>
      <c r="O22" s="941"/>
      <c r="P22" s="942"/>
      <c r="Q22" s="241">
        <f aca="true" t="shared" si="3" ref="Q22:V22">SUM(Q16:Q21)</f>
        <v>0</v>
      </c>
      <c r="R22" s="242">
        <f t="shared" si="3"/>
        <v>6463.679999999999</v>
      </c>
      <c r="S22" s="243">
        <f t="shared" si="3"/>
        <v>0</v>
      </c>
      <c r="T22" s="242">
        <f t="shared" si="3"/>
        <v>0</v>
      </c>
      <c r="U22" s="242">
        <f t="shared" si="3"/>
        <v>0</v>
      </c>
      <c r="V22" s="242">
        <f t="shared" si="3"/>
        <v>6463.679999999999</v>
      </c>
      <c r="W22" s="244"/>
    </row>
    <row r="23" spans="1:23" ht="13.5">
      <c r="A23" s="618"/>
      <c r="B23" s="178"/>
      <c r="C23" s="597"/>
      <c r="D23" s="155"/>
      <c r="E23" s="617"/>
      <c r="F23" s="156"/>
      <c r="G23" s="127"/>
      <c r="H23" s="127"/>
      <c r="I23" s="597"/>
      <c r="J23" s="156"/>
      <c r="K23" s="171"/>
      <c r="L23" s="171"/>
      <c r="M23" s="161" t="s">
        <v>151</v>
      </c>
      <c r="N23" s="162"/>
      <c r="O23" s="163"/>
      <c r="P23" s="239">
        <f aca="true" t="shared" si="4" ref="P23:P53">IF($D$6="ANO",IF($D$7="NE",SUM(N23:O23),N23),SUM(N23:O23))</f>
        <v>0</v>
      </c>
      <c r="Q23" s="163">
        <v>0</v>
      </c>
      <c r="R23" s="239">
        <f aca="true" t="shared" si="5" ref="R23:R53">ROUND(IF(M23="EUR",P23,(P23/$I$7)),2)</f>
        <v>0</v>
      </c>
      <c r="S23" s="164"/>
      <c r="T23" s="165"/>
      <c r="U23" s="165"/>
      <c r="V23" s="240">
        <f aca="true" t="shared" si="6" ref="V23:V53">ROUND(IF(M23="CZK",R23-(T23/$I$7),R23-U23),2)</f>
        <v>0</v>
      </c>
      <c r="W23" s="128"/>
    </row>
    <row r="24" spans="1:23" ht="89.25" customHeight="1">
      <c r="A24" s="618"/>
      <c r="B24" s="178" t="s">
        <v>666</v>
      </c>
      <c r="C24" s="597" t="s">
        <v>602</v>
      </c>
      <c r="D24" s="155" t="s">
        <v>182</v>
      </c>
      <c r="E24" s="617" t="s">
        <v>694</v>
      </c>
      <c r="F24" s="156" t="s">
        <v>150</v>
      </c>
      <c r="G24" s="127" t="s">
        <v>603</v>
      </c>
      <c r="H24" s="127" t="s">
        <v>604</v>
      </c>
      <c r="I24" s="597" t="s">
        <v>523</v>
      </c>
      <c r="J24" s="156" t="s">
        <v>605</v>
      </c>
      <c r="K24" s="171">
        <v>41703</v>
      </c>
      <c r="L24" s="171">
        <v>41716</v>
      </c>
      <c r="M24" s="161" t="s">
        <v>151</v>
      </c>
      <c r="N24" s="162">
        <v>4100</v>
      </c>
      <c r="O24" s="622">
        <v>861</v>
      </c>
      <c r="P24" s="239">
        <f t="shared" si="4"/>
        <v>4961</v>
      </c>
      <c r="Q24" s="163">
        <v>0</v>
      </c>
      <c r="R24" s="239">
        <f t="shared" si="5"/>
        <v>180.84</v>
      </c>
      <c r="S24" s="164"/>
      <c r="T24" s="165"/>
      <c r="U24" s="165"/>
      <c r="V24" s="240">
        <f t="shared" si="6"/>
        <v>180.84</v>
      </c>
      <c r="W24" s="128"/>
    </row>
    <row r="25" spans="1:23" ht="110.25">
      <c r="A25" s="618"/>
      <c r="B25" s="178" t="s">
        <v>667</v>
      </c>
      <c r="C25" s="597" t="s">
        <v>642</v>
      </c>
      <c r="D25" s="155" t="s">
        <v>172</v>
      </c>
      <c r="E25" s="617" t="s">
        <v>695</v>
      </c>
      <c r="F25" s="156" t="s">
        <v>150</v>
      </c>
      <c r="G25" s="127" t="s">
        <v>643</v>
      </c>
      <c r="H25" s="127" t="s">
        <v>644</v>
      </c>
      <c r="I25" s="597" t="s">
        <v>630</v>
      </c>
      <c r="J25" s="156" t="s">
        <v>645</v>
      </c>
      <c r="K25" s="171">
        <v>41724</v>
      </c>
      <c r="L25" s="171">
        <v>41759</v>
      </c>
      <c r="M25" s="161" t="s">
        <v>151</v>
      </c>
      <c r="N25" s="162">
        <v>11000</v>
      </c>
      <c r="O25" s="622">
        <v>0</v>
      </c>
      <c r="P25" s="239">
        <f>IF($D$6="ANO",IF($D$7="NE",SUM(N25:O25),N25),SUM(N25:O25))</f>
        <v>11000</v>
      </c>
      <c r="Q25" s="163">
        <v>0</v>
      </c>
      <c r="R25" s="239">
        <f>ROUND(IF(M25="EUR",P25,(P25/$I$7)),2)</f>
        <v>400.98</v>
      </c>
      <c r="S25" s="164"/>
      <c r="T25" s="165"/>
      <c r="U25" s="165"/>
      <c r="V25" s="240">
        <f t="shared" si="6"/>
        <v>400.98</v>
      </c>
      <c r="W25" s="128"/>
    </row>
    <row r="26" spans="1:23" ht="54.75">
      <c r="A26" s="618"/>
      <c r="B26" s="178" t="s">
        <v>668</v>
      </c>
      <c r="C26" s="597" t="s">
        <v>658</v>
      </c>
      <c r="D26" s="155" t="s">
        <v>172</v>
      </c>
      <c r="E26" s="619" t="s">
        <v>696</v>
      </c>
      <c r="F26" s="156" t="s">
        <v>150</v>
      </c>
      <c r="G26" s="127" t="s">
        <v>655</v>
      </c>
      <c r="H26" s="127" t="s">
        <v>656</v>
      </c>
      <c r="I26" s="597" t="s">
        <v>657</v>
      </c>
      <c r="J26" s="159"/>
      <c r="K26" s="171">
        <v>41786</v>
      </c>
      <c r="L26" s="171">
        <v>41794</v>
      </c>
      <c r="M26" s="161" t="s">
        <v>193</v>
      </c>
      <c r="N26" s="162">
        <v>500</v>
      </c>
      <c r="O26" s="622">
        <v>0</v>
      </c>
      <c r="P26" s="239">
        <f>IF($D$6="ANO",IF($D$7="NE",SUM(N26:O26),N26),SUM(N26:O26))</f>
        <v>500</v>
      </c>
      <c r="Q26" s="622"/>
      <c r="R26" s="239">
        <f>ROUND(IF(M26="EUR",P26,(P26/$I$7)),2)</f>
        <v>500</v>
      </c>
      <c r="S26" s="164"/>
      <c r="T26" s="165"/>
      <c r="U26" s="165"/>
      <c r="V26" s="240">
        <f t="shared" si="6"/>
        <v>500</v>
      </c>
      <c r="W26" s="128"/>
    </row>
    <row r="27" spans="1:23" ht="13.5">
      <c r="A27" s="618"/>
      <c r="B27" s="178" t="s">
        <v>534</v>
      </c>
      <c r="C27" s="597" t="s">
        <v>562</v>
      </c>
      <c r="D27" s="155" t="s">
        <v>172</v>
      </c>
      <c r="E27" s="617"/>
      <c r="F27" s="156" t="s">
        <v>150</v>
      </c>
      <c r="G27" s="127" t="s">
        <v>563</v>
      </c>
      <c r="H27" s="127" t="s">
        <v>564</v>
      </c>
      <c r="I27" s="597" t="s">
        <v>521</v>
      </c>
      <c r="J27" s="156" t="s">
        <v>522</v>
      </c>
      <c r="K27" s="171">
        <v>41610</v>
      </c>
      <c r="L27" s="171">
        <v>41624</v>
      </c>
      <c r="M27" s="161" t="s">
        <v>151</v>
      </c>
      <c r="N27" s="167">
        <v>2371.5</v>
      </c>
      <c r="O27" s="168">
        <v>498.5</v>
      </c>
      <c r="P27" s="239">
        <f t="shared" si="4"/>
        <v>2870</v>
      </c>
      <c r="Q27" s="168">
        <v>0</v>
      </c>
      <c r="R27" s="239">
        <f t="shared" si="5"/>
        <v>104.62</v>
      </c>
      <c r="S27" s="169"/>
      <c r="T27" s="165"/>
      <c r="U27" s="165"/>
      <c r="V27" s="240">
        <f t="shared" si="6"/>
        <v>104.62</v>
      </c>
      <c r="W27" s="128"/>
    </row>
    <row r="28" spans="1:23" ht="13.5">
      <c r="A28" s="618"/>
      <c r="B28" s="178" t="s">
        <v>535</v>
      </c>
      <c r="C28" s="597" t="s">
        <v>562</v>
      </c>
      <c r="D28" s="155" t="s">
        <v>172</v>
      </c>
      <c r="E28" s="617"/>
      <c r="F28" s="156" t="s">
        <v>150</v>
      </c>
      <c r="G28" s="127" t="s">
        <v>567</v>
      </c>
      <c r="H28" s="127" t="s">
        <v>579</v>
      </c>
      <c r="I28" s="597" t="s">
        <v>521</v>
      </c>
      <c r="J28" s="156" t="s">
        <v>522</v>
      </c>
      <c r="K28" s="171">
        <v>41625</v>
      </c>
      <c r="L28" s="171">
        <v>41631</v>
      </c>
      <c r="M28" s="161" t="s">
        <v>151</v>
      </c>
      <c r="N28" s="167">
        <v>1813.5</v>
      </c>
      <c r="O28" s="168">
        <v>380.5</v>
      </c>
      <c r="P28" s="239">
        <f t="shared" si="4"/>
        <v>2194</v>
      </c>
      <c r="Q28" s="168">
        <v>0</v>
      </c>
      <c r="R28" s="239">
        <f t="shared" si="5"/>
        <v>79.98</v>
      </c>
      <c r="S28" s="169"/>
      <c r="T28" s="165"/>
      <c r="U28" s="165"/>
      <c r="V28" s="240">
        <f t="shared" si="6"/>
        <v>79.98</v>
      </c>
      <c r="W28" s="128"/>
    </row>
    <row r="29" spans="1:23" ht="13.5">
      <c r="A29" s="618"/>
      <c r="B29" s="178" t="s">
        <v>638</v>
      </c>
      <c r="C29" s="597" t="s">
        <v>562</v>
      </c>
      <c r="D29" s="155" t="s">
        <v>172</v>
      </c>
      <c r="E29" s="617"/>
      <c r="F29" s="156" t="s">
        <v>150</v>
      </c>
      <c r="G29" s="127" t="s">
        <v>606</v>
      </c>
      <c r="H29" s="127" t="s">
        <v>607</v>
      </c>
      <c r="I29" s="597" t="s">
        <v>521</v>
      </c>
      <c r="J29" s="156" t="s">
        <v>522</v>
      </c>
      <c r="K29" s="171">
        <v>41698</v>
      </c>
      <c r="L29" s="171">
        <v>41724</v>
      </c>
      <c r="M29" s="161" t="s">
        <v>151</v>
      </c>
      <c r="N29" s="167">
        <v>2736</v>
      </c>
      <c r="O29" s="168">
        <v>575</v>
      </c>
      <c r="P29" s="239">
        <f t="shared" si="4"/>
        <v>3311</v>
      </c>
      <c r="Q29" s="168">
        <v>0</v>
      </c>
      <c r="R29" s="239">
        <f t="shared" si="5"/>
        <v>120.69</v>
      </c>
      <c r="S29" s="169"/>
      <c r="T29" s="165"/>
      <c r="U29" s="165"/>
      <c r="V29" s="240">
        <f t="shared" si="6"/>
        <v>120.69</v>
      </c>
      <c r="W29" s="128"/>
    </row>
    <row r="30" spans="1:23" ht="13.5">
      <c r="A30" s="618"/>
      <c r="B30" s="178" t="s">
        <v>639</v>
      </c>
      <c r="C30" s="597" t="s">
        <v>562</v>
      </c>
      <c r="D30" s="155" t="s">
        <v>172</v>
      </c>
      <c r="E30" s="617"/>
      <c r="F30" s="156" t="s">
        <v>150</v>
      </c>
      <c r="G30" s="127" t="s">
        <v>640</v>
      </c>
      <c r="H30" s="127" t="s">
        <v>641</v>
      </c>
      <c r="I30" s="597" t="s">
        <v>521</v>
      </c>
      <c r="J30" s="156" t="s">
        <v>522</v>
      </c>
      <c r="K30" s="171">
        <v>41733</v>
      </c>
      <c r="L30" s="171">
        <v>41757</v>
      </c>
      <c r="M30" s="161" t="s">
        <v>151</v>
      </c>
      <c r="N30" s="167">
        <v>1267</v>
      </c>
      <c r="O30" s="168">
        <v>266</v>
      </c>
      <c r="P30" s="239">
        <f t="shared" si="4"/>
        <v>1533</v>
      </c>
      <c r="Q30" s="168"/>
      <c r="R30" s="239">
        <f t="shared" si="5"/>
        <v>55.88</v>
      </c>
      <c r="S30" s="169"/>
      <c r="T30" s="165"/>
      <c r="U30" s="165"/>
      <c r="V30" s="240">
        <f t="shared" si="6"/>
        <v>55.88</v>
      </c>
      <c r="W30" s="128"/>
    </row>
    <row r="31" spans="1:23" ht="13.5">
      <c r="A31" s="618"/>
      <c r="B31" s="178" t="s">
        <v>669</v>
      </c>
      <c r="C31" s="597" t="s">
        <v>562</v>
      </c>
      <c r="D31" s="155" t="s">
        <v>172</v>
      </c>
      <c r="E31" s="617"/>
      <c r="F31" s="156" t="s">
        <v>150</v>
      </c>
      <c r="G31" s="127" t="s">
        <v>653</v>
      </c>
      <c r="H31" s="127" t="s">
        <v>654</v>
      </c>
      <c r="I31" s="597" t="s">
        <v>521</v>
      </c>
      <c r="J31" s="156" t="s">
        <v>522</v>
      </c>
      <c r="K31" s="171">
        <v>41768</v>
      </c>
      <c r="L31" s="171">
        <v>41794</v>
      </c>
      <c r="M31" s="161" t="s">
        <v>151</v>
      </c>
      <c r="N31" s="167">
        <v>1152</v>
      </c>
      <c r="O31" s="168">
        <v>242</v>
      </c>
      <c r="P31" s="239">
        <f t="shared" si="4"/>
        <v>1394</v>
      </c>
      <c r="Q31" s="168"/>
      <c r="R31" s="239">
        <f t="shared" si="5"/>
        <v>50.81</v>
      </c>
      <c r="S31" s="169"/>
      <c r="T31" s="165"/>
      <c r="U31" s="165"/>
      <c r="V31" s="240">
        <f t="shared" si="6"/>
        <v>50.81</v>
      </c>
      <c r="W31" s="128"/>
    </row>
    <row r="32" spans="1:23" ht="69">
      <c r="A32" s="618"/>
      <c r="B32" s="178" t="s">
        <v>670</v>
      </c>
      <c r="C32" s="597" t="s">
        <v>565</v>
      </c>
      <c r="D32" s="155" t="s">
        <v>172</v>
      </c>
      <c r="E32" s="597" t="s">
        <v>697</v>
      </c>
      <c r="F32" s="156" t="s">
        <v>150</v>
      </c>
      <c r="G32" s="121" t="s">
        <v>566</v>
      </c>
      <c r="H32" s="121" t="s">
        <v>580</v>
      </c>
      <c r="I32" s="597" t="s">
        <v>456</v>
      </c>
      <c r="J32" s="159">
        <v>27526941</v>
      </c>
      <c r="K32" s="171">
        <v>41604</v>
      </c>
      <c r="L32" s="171">
        <v>41626</v>
      </c>
      <c r="M32" s="161" t="s">
        <v>151</v>
      </c>
      <c r="N32" s="167">
        <v>8775</v>
      </c>
      <c r="O32" s="168">
        <v>1843</v>
      </c>
      <c r="P32" s="239">
        <f t="shared" si="4"/>
        <v>10618</v>
      </c>
      <c r="Q32" s="168">
        <v>0</v>
      </c>
      <c r="R32" s="239">
        <f t="shared" si="5"/>
        <v>387.05</v>
      </c>
      <c r="S32" s="169"/>
      <c r="T32" s="165"/>
      <c r="U32" s="165"/>
      <c r="V32" s="240">
        <f t="shared" si="6"/>
        <v>387.05</v>
      </c>
      <c r="W32" s="128"/>
    </row>
    <row r="33" spans="1:23" ht="69">
      <c r="A33" s="618"/>
      <c r="B33" s="178" t="s">
        <v>671</v>
      </c>
      <c r="C33" s="597" t="s">
        <v>598</v>
      </c>
      <c r="D33" s="155" t="s">
        <v>172</v>
      </c>
      <c r="E33" s="619" t="s">
        <v>698</v>
      </c>
      <c r="F33" s="156" t="s">
        <v>150</v>
      </c>
      <c r="G33" s="127" t="s">
        <v>599</v>
      </c>
      <c r="H33" s="127" t="s">
        <v>600</v>
      </c>
      <c r="I33" s="597" t="s">
        <v>601</v>
      </c>
      <c r="J33" s="159">
        <v>70870896</v>
      </c>
      <c r="K33" s="171">
        <v>41694</v>
      </c>
      <c r="L33" s="171">
        <v>41716</v>
      </c>
      <c r="M33" s="161" t="s">
        <v>151</v>
      </c>
      <c r="N33" s="623">
        <v>8500</v>
      </c>
      <c r="O33" s="624">
        <v>0</v>
      </c>
      <c r="P33" s="239">
        <f t="shared" si="4"/>
        <v>8500</v>
      </c>
      <c r="Q33" s="624"/>
      <c r="R33" s="239">
        <f t="shared" si="5"/>
        <v>309.85</v>
      </c>
      <c r="S33" s="164"/>
      <c r="T33" s="165"/>
      <c r="U33" s="165"/>
      <c r="V33" s="240">
        <f t="shared" si="6"/>
        <v>309.85</v>
      </c>
      <c r="W33" s="128"/>
    </row>
    <row r="34" spans="1:23" ht="96">
      <c r="A34" s="618"/>
      <c r="B34" s="178" t="s">
        <v>672</v>
      </c>
      <c r="C34" s="597" t="s">
        <v>646</v>
      </c>
      <c r="D34" s="155" t="s">
        <v>172</v>
      </c>
      <c r="E34" s="619" t="s">
        <v>699</v>
      </c>
      <c r="F34" s="156" t="s">
        <v>150</v>
      </c>
      <c r="G34" s="127" t="s">
        <v>647</v>
      </c>
      <c r="H34" s="127" t="s">
        <v>644</v>
      </c>
      <c r="I34" s="597" t="s">
        <v>648</v>
      </c>
      <c r="J34" s="159">
        <v>60126647</v>
      </c>
      <c r="K34" s="171">
        <v>41698</v>
      </c>
      <c r="L34" s="171">
        <v>41759</v>
      </c>
      <c r="M34" s="161" t="s">
        <v>151</v>
      </c>
      <c r="N34" s="623">
        <v>7570.45</v>
      </c>
      <c r="O34" s="624">
        <v>1469.55</v>
      </c>
      <c r="P34" s="239">
        <f t="shared" si="4"/>
        <v>9040</v>
      </c>
      <c r="Q34" s="624"/>
      <c r="R34" s="239">
        <f t="shared" si="5"/>
        <v>329.53</v>
      </c>
      <c r="S34" s="164"/>
      <c r="T34" s="165"/>
      <c r="U34" s="165"/>
      <c r="V34" s="240">
        <f t="shared" si="6"/>
        <v>329.53</v>
      </c>
      <c r="W34" s="128"/>
    </row>
    <row r="35" spans="1:23" ht="54.75">
      <c r="A35" s="618"/>
      <c r="B35" s="178" t="s">
        <v>673</v>
      </c>
      <c r="C35" s="597" t="s">
        <v>576</v>
      </c>
      <c r="D35" s="155" t="s">
        <v>172</v>
      </c>
      <c r="E35" s="619" t="s">
        <v>697</v>
      </c>
      <c r="F35" s="156" t="s">
        <v>150</v>
      </c>
      <c r="G35" s="127" t="s">
        <v>577</v>
      </c>
      <c r="H35" s="127" t="s">
        <v>578</v>
      </c>
      <c r="I35" s="597" t="s">
        <v>581</v>
      </c>
      <c r="J35" s="159"/>
      <c r="K35" s="171">
        <v>41449</v>
      </c>
      <c r="L35" s="171">
        <v>41635</v>
      </c>
      <c r="M35" s="161" t="s">
        <v>193</v>
      </c>
      <c r="N35" s="623">
        <v>535.2</v>
      </c>
      <c r="O35" s="624">
        <v>0</v>
      </c>
      <c r="P35" s="239">
        <f t="shared" si="4"/>
        <v>535.2</v>
      </c>
      <c r="Q35" s="624"/>
      <c r="R35" s="239">
        <f t="shared" si="5"/>
        <v>535.2</v>
      </c>
      <c r="S35" s="164"/>
      <c r="T35" s="165"/>
      <c r="U35" s="165"/>
      <c r="V35" s="240">
        <f t="shared" si="6"/>
        <v>535.2</v>
      </c>
      <c r="W35" s="128"/>
    </row>
    <row r="36" spans="1:23" ht="27">
      <c r="A36" s="618"/>
      <c r="B36" s="178" t="s">
        <v>674</v>
      </c>
      <c r="C36" s="597" t="s">
        <v>582</v>
      </c>
      <c r="D36" s="155" t="s">
        <v>147</v>
      </c>
      <c r="E36" s="619"/>
      <c r="F36" s="156" t="s">
        <v>150</v>
      </c>
      <c r="G36" s="127" t="s">
        <v>583</v>
      </c>
      <c r="H36" s="127" t="s">
        <v>584</v>
      </c>
      <c r="I36" s="597" t="s">
        <v>436</v>
      </c>
      <c r="J36" s="159">
        <v>70890749</v>
      </c>
      <c r="K36" s="171">
        <v>41631</v>
      </c>
      <c r="L36" s="171">
        <v>41638</v>
      </c>
      <c r="M36" s="161" t="s">
        <v>151</v>
      </c>
      <c r="N36" s="623"/>
      <c r="O36" s="624">
        <v>2835.04</v>
      </c>
      <c r="P36" s="239">
        <f t="shared" si="4"/>
        <v>2835.04</v>
      </c>
      <c r="Q36" s="624"/>
      <c r="R36" s="239">
        <f t="shared" si="5"/>
        <v>103.34</v>
      </c>
      <c r="S36" s="164"/>
      <c r="T36" s="165"/>
      <c r="U36" s="165"/>
      <c r="V36" s="240">
        <f t="shared" si="6"/>
        <v>103.34</v>
      </c>
      <c r="W36" s="128"/>
    </row>
    <row r="37" spans="1:23" ht="96">
      <c r="A37" s="618"/>
      <c r="B37" s="178" t="s">
        <v>675</v>
      </c>
      <c r="C37" s="597" t="s">
        <v>613</v>
      </c>
      <c r="D37" s="155" t="s">
        <v>172</v>
      </c>
      <c r="E37" s="619" t="s">
        <v>698</v>
      </c>
      <c r="F37" s="156" t="s">
        <v>150</v>
      </c>
      <c r="G37" s="127" t="s">
        <v>614</v>
      </c>
      <c r="H37" s="127" t="s">
        <v>615</v>
      </c>
      <c r="I37" s="597" t="s">
        <v>616</v>
      </c>
      <c r="J37" s="159">
        <v>63582783</v>
      </c>
      <c r="K37" s="171">
        <v>41692</v>
      </c>
      <c r="L37" s="171">
        <v>41739</v>
      </c>
      <c r="M37" s="161" t="s">
        <v>151</v>
      </c>
      <c r="N37" s="623">
        <v>4000</v>
      </c>
      <c r="O37" s="624">
        <v>0</v>
      </c>
      <c r="P37" s="239">
        <f>IF($D$6="ANO",IF($D$7="NE",SUM(N37:O37),N37),SUM(N37:O37))</f>
        <v>4000</v>
      </c>
      <c r="Q37" s="624"/>
      <c r="R37" s="239">
        <f>ROUND(IF(M37="EUR",P37,(P37/$I$7)),2)</f>
        <v>145.81</v>
      </c>
      <c r="S37" s="164"/>
      <c r="T37" s="165"/>
      <c r="U37" s="165"/>
      <c r="V37" s="240">
        <f t="shared" si="6"/>
        <v>145.81</v>
      </c>
      <c r="W37" s="128"/>
    </row>
    <row r="38" spans="1:23" ht="69">
      <c r="A38" s="618"/>
      <c r="B38" s="178" t="s">
        <v>676</v>
      </c>
      <c r="C38" s="597" t="s">
        <v>627</v>
      </c>
      <c r="D38" s="155" t="s">
        <v>172</v>
      </c>
      <c r="E38" s="619" t="s">
        <v>700</v>
      </c>
      <c r="F38" s="156" t="s">
        <v>150</v>
      </c>
      <c r="G38" s="127" t="s">
        <v>628</v>
      </c>
      <c r="H38" s="127" t="s">
        <v>629</v>
      </c>
      <c r="I38" s="597" t="s">
        <v>630</v>
      </c>
      <c r="J38" s="159">
        <v>26643090</v>
      </c>
      <c r="K38" s="171">
        <v>41724</v>
      </c>
      <c r="L38" s="171">
        <v>41752</v>
      </c>
      <c r="M38" s="161" t="s">
        <v>151</v>
      </c>
      <c r="N38" s="623">
        <v>31000</v>
      </c>
      <c r="O38" s="624">
        <v>0</v>
      </c>
      <c r="P38" s="239">
        <f>IF($D$6="ANO",IF($D$7="NE",SUM(N38:O38),N38),SUM(N38:O38))</f>
        <v>31000</v>
      </c>
      <c r="Q38" s="624"/>
      <c r="R38" s="239">
        <f>ROUND(IF(M38="EUR",P38,(P38/$I$7)),2)</f>
        <v>1130.03</v>
      </c>
      <c r="S38" s="164"/>
      <c r="T38" s="165"/>
      <c r="U38" s="165"/>
      <c r="V38" s="240">
        <f t="shared" si="6"/>
        <v>1130.03</v>
      </c>
      <c r="W38" s="128"/>
    </row>
    <row r="39" spans="1:23" ht="41.25">
      <c r="A39" s="618"/>
      <c r="B39" s="178" t="s">
        <v>677</v>
      </c>
      <c r="C39" s="597" t="s">
        <v>631</v>
      </c>
      <c r="D39" s="155" t="s">
        <v>172</v>
      </c>
      <c r="E39" s="619"/>
      <c r="F39" s="156" t="s">
        <v>150</v>
      </c>
      <c r="G39" s="127" t="s">
        <v>632</v>
      </c>
      <c r="H39" s="127" t="s">
        <v>633</v>
      </c>
      <c r="I39" s="597" t="s">
        <v>630</v>
      </c>
      <c r="J39" s="159">
        <v>26643090</v>
      </c>
      <c r="K39" s="171">
        <v>41754</v>
      </c>
      <c r="L39" s="171">
        <v>41752</v>
      </c>
      <c r="M39" s="161" t="s">
        <v>151</v>
      </c>
      <c r="N39" s="623">
        <v>8308</v>
      </c>
      <c r="O39" s="624">
        <v>0</v>
      </c>
      <c r="P39" s="239">
        <f>IF($D$6="ANO",IF($D$7="NE",SUM(N39:O39),N39),SUM(N39:O39))</f>
        <v>8308</v>
      </c>
      <c r="Q39" s="624"/>
      <c r="R39" s="239">
        <f>ROUND(IF(M39="EUR",P39,(P39/$I$7)),2)</f>
        <v>302.85</v>
      </c>
      <c r="S39" s="164"/>
      <c r="T39" s="165"/>
      <c r="U39" s="165"/>
      <c r="V39" s="240">
        <f t="shared" si="6"/>
        <v>302.85</v>
      </c>
      <c r="W39" s="128"/>
    </row>
    <row r="40" spans="1:23" ht="54.75">
      <c r="A40" s="618"/>
      <c r="B40" s="178" t="s">
        <v>678</v>
      </c>
      <c r="C40" s="597" t="s">
        <v>659</v>
      </c>
      <c r="D40" s="155" t="s">
        <v>172</v>
      </c>
      <c r="E40" s="619" t="s">
        <v>697</v>
      </c>
      <c r="F40" s="156" t="s">
        <v>150</v>
      </c>
      <c r="G40" s="127" t="s">
        <v>655</v>
      </c>
      <c r="H40" s="127" t="s">
        <v>656</v>
      </c>
      <c r="I40" s="597" t="s">
        <v>657</v>
      </c>
      <c r="J40" s="159"/>
      <c r="K40" s="171">
        <v>41786</v>
      </c>
      <c r="L40" s="171">
        <v>41794</v>
      </c>
      <c r="M40" s="161" t="s">
        <v>193</v>
      </c>
      <c r="N40" s="623">
        <v>400</v>
      </c>
      <c r="O40" s="624">
        <v>0</v>
      </c>
      <c r="P40" s="239">
        <f>IF($D$6="ANO",IF($D$7="NE",SUM(N40:O40),N40),SUM(N40:O40))</f>
        <v>400</v>
      </c>
      <c r="Q40" s="624"/>
      <c r="R40" s="239">
        <f>ROUND(IF(M40="EUR",P40,(P40/$I$7)),2)</f>
        <v>400</v>
      </c>
      <c r="S40" s="164"/>
      <c r="T40" s="165"/>
      <c r="U40" s="165"/>
      <c r="V40" s="240">
        <f t="shared" si="6"/>
        <v>400</v>
      </c>
      <c r="W40" s="128"/>
    </row>
    <row r="41" spans="1:23" ht="69">
      <c r="A41" s="618"/>
      <c r="B41" s="178" t="s">
        <v>679</v>
      </c>
      <c r="C41" s="597" t="s">
        <v>662</v>
      </c>
      <c r="D41" s="155" t="s">
        <v>172</v>
      </c>
      <c r="E41" s="619" t="s">
        <v>697</v>
      </c>
      <c r="F41" s="156" t="s">
        <v>150</v>
      </c>
      <c r="G41" s="127" t="s">
        <v>663</v>
      </c>
      <c r="H41" s="127" t="s">
        <v>664</v>
      </c>
      <c r="I41" s="597" t="s">
        <v>665</v>
      </c>
      <c r="J41" s="159"/>
      <c r="K41" s="171">
        <v>41598</v>
      </c>
      <c r="L41" s="171">
        <v>41624</v>
      </c>
      <c r="M41" s="161" t="s">
        <v>193</v>
      </c>
      <c r="N41" s="623">
        <v>450</v>
      </c>
      <c r="O41" s="624">
        <v>0</v>
      </c>
      <c r="P41" s="239">
        <f>IF($D$6="ANO",IF($D$7="NE",SUM(N41:O41),N41),SUM(N41:O41))</f>
        <v>450</v>
      </c>
      <c r="Q41" s="624"/>
      <c r="R41" s="239">
        <f>ROUND(IF(M41="EUR",P41,(P41/$I$7)),2)</f>
        <v>450</v>
      </c>
      <c r="S41" s="164"/>
      <c r="T41" s="165"/>
      <c r="U41" s="165"/>
      <c r="V41" s="240">
        <f t="shared" si="6"/>
        <v>450</v>
      </c>
      <c r="W41" s="128"/>
    </row>
    <row r="42" spans="1:23" ht="54.75">
      <c r="A42" s="618"/>
      <c r="B42" s="178" t="s">
        <v>680</v>
      </c>
      <c r="C42" s="597" t="s">
        <v>568</v>
      </c>
      <c r="D42" s="155" t="s">
        <v>172</v>
      </c>
      <c r="E42" s="619" t="s">
        <v>701</v>
      </c>
      <c r="F42" s="156" t="s">
        <v>150</v>
      </c>
      <c r="G42" s="127" t="s">
        <v>569</v>
      </c>
      <c r="H42" s="127" t="s">
        <v>570</v>
      </c>
      <c r="I42" s="597" t="s">
        <v>571</v>
      </c>
      <c r="J42" s="159">
        <v>41549007</v>
      </c>
      <c r="K42" s="171">
        <v>41611</v>
      </c>
      <c r="L42" s="171">
        <v>41631</v>
      </c>
      <c r="M42" s="161" t="s">
        <v>151</v>
      </c>
      <c r="N42" s="623">
        <v>1619.01</v>
      </c>
      <c r="O42" s="624">
        <v>339.99</v>
      </c>
      <c r="P42" s="239">
        <f t="shared" si="4"/>
        <v>1959</v>
      </c>
      <c r="Q42" s="624"/>
      <c r="R42" s="239">
        <f t="shared" si="5"/>
        <v>71.41</v>
      </c>
      <c r="S42" s="164"/>
      <c r="T42" s="165"/>
      <c r="U42" s="165"/>
      <c r="V42" s="240">
        <f t="shared" si="6"/>
        <v>71.41</v>
      </c>
      <c r="W42" s="128"/>
    </row>
    <row r="43" spans="1:23" ht="54.75">
      <c r="A43" s="618"/>
      <c r="B43" s="178" t="s">
        <v>681</v>
      </c>
      <c r="C43" s="597" t="s">
        <v>572</v>
      </c>
      <c r="D43" s="155" t="s">
        <v>172</v>
      </c>
      <c r="E43" s="617" t="s">
        <v>697</v>
      </c>
      <c r="F43" s="156" t="s">
        <v>150</v>
      </c>
      <c r="G43" s="127" t="s">
        <v>573</v>
      </c>
      <c r="H43" s="127" t="s">
        <v>574</v>
      </c>
      <c r="I43" s="597" t="s">
        <v>575</v>
      </c>
      <c r="J43" s="156"/>
      <c r="K43" s="171">
        <v>41449</v>
      </c>
      <c r="L43" s="171">
        <v>41635</v>
      </c>
      <c r="M43" s="161" t="s">
        <v>193</v>
      </c>
      <c r="N43" s="162">
        <v>420</v>
      </c>
      <c r="O43" s="163">
        <v>0</v>
      </c>
      <c r="P43" s="239">
        <f t="shared" si="4"/>
        <v>420</v>
      </c>
      <c r="Q43" s="163">
        <v>0</v>
      </c>
      <c r="R43" s="239">
        <f t="shared" si="5"/>
        <v>420</v>
      </c>
      <c r="S43" s="164"/>
      <c r="T43" s="165"/>
      <c r="U43" s="165"/>
      <c r="V43" s="240">
        <f t="shared" si="6"/>
        <v>420</v>
      </c>
      <c r="W43" s="128"/>
    </row>
    <row r="44" spans="1:23" ht="54.75">
      <c r="A44" s="618"/>
      <c r="B44" s="178" t="s">
        <v>682</v>
      </c>
      <c r="C44" s="597" t="s">
        <v>585</v>
      </c>
      <c r="D44" s="155" t="s">
        <v>172</v>
      </c>
      <c r="E44" s="617" t="s">
        <v>699</v>
      </c>
      <c r="F44" s="156" t="s">
        <v>150</v>
      </c>
      <c r="G44" s="127" t="s">
        <v>586</v>
      </c>
      <c r="H44" s="127" t="s">
        <v>587</v>
      </c>
      <c r="I44" s="597" t="s">
        <v>457</v>
      </c>
      <c r="J44" s="156" t="s">
        <v>458</v>
      </c>
      <c r="K44" s="171">
        <v>41666</v>
      </c>
      <c r="L44" s="171">
        <v>41687</v>
      </c>
      <c r="M44" s="161" t="s">
        <v>151</v>
      </c>
      <c r="N44" s="162">
        <v>2002</v>
      </c>
      <c r="O44" s="163">
        <v>0</v>
      </c>
      <c r="P44" s="239">
        <f t="shared" si="4"/>
        <v>2002</v>
      </c>
      <c r="Q44" s="163">
        <v>0</v>
      </c>
      <c r="R44" s="239">
        <f t="shared" si="5"/>
        <v>72.98</v>
      </c>
      <c r="S44" s="164"/>
      <c r="T44" s="165"/>
      <c r="U44" s="165"/>
      <c r="V44" s="240">
        <f t="shared" si="6"/>
        <v>72.98</v>
      </c>
      <c r="W44" s="128"/>
    </row>
    <row r="45" spans="1:23" ht="82.5">
      <c r="A45" s="618"/>
      <c r="B45" s="178" t="s">
        <v>683</v>
      </c>
      <c r="C45" s="597" t="s">
        <v>588</v>
      </c>
      <c r="D45" s="155" t="s">
        <v>172</v>
      </c>
      <c r="E45" s="617" t="s">
        <v>701</v>
      </c>
      <c r="F45" s="156" t="s">
        <v>150</v>
      </c>
      <c r="G45" s="127" t="s">
        <v>589</v>
      </c>
      <c r="H45" s="127" t="s">
        <v>590</v>
      </c>
      <c r="I45" s="597" t="s">
        <v>591</v>
      </c>
      <c r="J45" s="156" t="s">
        <v>592</v>
      </c>
      <c r="K45" s="171">
        <v>41695</v>
      </c>
      <c r="L45" s="171">
        <v>41708</v>
      </c>
      <c r="M45" s="161" t="s">
        <v>151</v>
      </c>
      <c r="N45" s="162">
        <v>908.21</v>
      </c>
      <c r="O45" s="163">
        <v>190.79</v>
      </c>
      <c r="P45" s="239">
        <f t="shared" si="4"/>
        <v>1099</v>
      </c>
      <c r="Q45" s="163">
        <v>0</v>
      </c>
      <c r="R45" s="239">
        <f t="shared" si="5"/>
        <v>40.06</v>
      </c>
      <c r="S45" s="164"/>
      <c r="T45" s="165"/>
      <c r="U45" s="165"/>
      <c r="V45" s="240">
        <f t="shared" si="6"/>
        <v>40.06</v>
      </c>
      <c r="W45" s="128"/>
    </row>
    <row r="46" spans="1:23" ht="96">
      <c r="A46" s="618"/>
      <c r="B46" s="178" t="s">
        <v>684</v>
      </c>
      <c r="C46" s="597" t="s">
        <v>593</v>
      </c>
      <c r="D46" s="155" t="s">
        <v>172</v>
      </c>
      <c r="E46" s="617" t="s">
        <v>698</v>
      </c>
      <c r="F46" s="156" t="s">
        <v>150</v>
      </c>
      <c r="G46" s="127" t="s">
        <v>594</v>
      </c>
      <c r="H46" s="127" t="s">
        <v>595</v>
      </c>
      <c r="I46" s="597" t="s">
        <v>596</v>
      </c>
      <c r="J46" s="156" t="s">
        <v>597</v>
      </c>
      <c r="K46" s="171">
        <v>41697</v>
      </c>
      <c r="L46" s="171">
        <v>41709</v>
      </c>
      <c r="M46" s="161" t="s">
        <v>151</v>
      </c>
      <c r="N46" s="162">
        <v>14999</v>
      </c>
      <c r="O46" s="163">
        <v>0</v>
      </c>
      <c r="P46" s="239">
        <f t="shared" si="4"/>
        <v>14999</v>
      </c>
      <c r="Q46" s="163">
        <v>0</v>
      </c>
      <c r="R46" s="239">
        <f t="shared" si="5"/>
        <v>546.75</v>
      </c>
      <c r="S46" s="164"/>
      <c r="T46" s="165"/>
      <c r="U46" s="165"/>
      <c r="V46" s="240">
        <f t="shared" si="6"/>
        <v>546.75</v>
      </c>
      <c r="W46" s="128"/>
    </row>
    <row r="47" spans="1:23" ht="54.75">
      <c r="A47" s="618"/>
      <c r="B47" s="178" t="s">
        <v>685</v>
      </c>
      <c r="C47" s="597" t="s">
        <v>622</v>
      </c>
      <c r="D47" s="155" t="s">
        <v>172</v>
      </c>
      <c r="E47" s="617" t="s">
        <v>699</v>
      </c>
      <c r="F47" s="156" t="s">
        <v>150</v>
      </c>
      <c r="G47" s="127" t="s">
        <v>623</v>
      </c>
      <c r="H47" s="127" t="s">
        <v>624</v>
      </c>
      <c r="I47" s="597" t="s">
        <v>625</v>
      </c>
      <c r="J47" s="156" t="s">
        <v>626</v>
      </c>
      <c r="K47" s="171">
        <v>41732</v>
      </c>
      <c r="L47" s="171">
        <v>41743</v>
      </c>
      <c r="M47" s="161" t="s">
        <v>151</v>
      </c>
      <c r="N47" s="162">
        <v>79804.55</v>
      </c>
      <c r="O47" s="163">
        <v>15572.45</v>
      </c>
      <c r="P47" s="239">
        <f t="shared" si="4"/>
        <v>95377</v>
      </c>
      <c r="Q47" s="163"/>
      <c r="R47" s="239">
        <f t="shared" si="5"/>
        <v>3476.73</v>
      </c>
      <c r="S47" s="164"/>
      <c r="T47" s="165"/>
      <c r="U47" s="165"/>
      <c r="V47" s="240">
        <f t="shared" si="6"/>
        <v>3476.73</v>
      </c>
      <c r="W47" s="128"/>
    </row>
    <row r="48" spans="1:23" ht="82.5">
      <c r="A48" s="618"/>
      <c r="B48" s="178" t="s">
        <v>686</v>
      </c>
      <c r="C48" s="597" t="s">
        <v>634</v>
      </c>
      <c r="D48" s="155" t="s">
        <v>172</v>
      </c>
      <c r="E48" s="617" t="s">
        <v>701</v>
      </c>
      <c r="F48" s="156" t="s">
        <v>150</v>
      </c>
      <c r="G48" s="127" t="s">
        <v>635</v>
      </c>
      <c r="H48" s="127" t="s">
        <v>636</v>
      </c>
      <c r="I48" s="597" t="s">
        <v>436</v>
      </c>
      <c r="J48" s="156" t="s">
        <v>637</v>
      </c>
      <c r="K48" s="171">
        <v>41730</v>
      </c>
      <c r="L48" s="171">
        <v>41754</v>
      </c>
      <c r="M48" s="161" t="s">
        <v>151</v>
      </c>
      <c r="N48" s="162">
        <v>197</v>
      </c>
      <c r="O48" s="163">
        <v>0</v>
      </c>
      <c r="P48" s="239">
        <f t="shared" si="4"/>
        <v>197</v>
      </c>
      <c r="Q48" s="163"/>
      <c r="R48" s="239">
        <f t="shared" si="5"/>
        <v>7.18</v>
      </c>
      <c r="S48" s="164"/>
      <c r="T48" s="165"/>
      <c r="U48" s="165"/>
      <c r="V48" s="240">
        <f t="shared" si="6"/>
        <v>7.18</v>
      </c>
      <c r="W48" s="128"/>
    </row>
    <row r="49" spans="1:23" ht="69">
      <c r="A49" s="618"/>
      <c r="B49" s="178" t="s">
        <v>687</v>
      </c>
      <c r="C49" s="597" t="s">
        <v>649</v>
      </c>
      <c r="D49" s="155" t="s">
        <v>172</v>
      </c>
      <c r="E49" s="617" t="s">
        <v>697</v>
      </c>
      <c r="F49" s="156" t="s">
        <v>150</v>
      </c>
      <c r="G49" s="127" t="s">
        <v>650</v>
      </c>
      <c r="H49" s="127" t="s">
        <v>651</v>
      </c>
      <c r="I49" s="597" t="s">
        <v>652</v>
      </c>
      <c r="J49" s="156"/>
      <c r="K49" s="171">
        <v>41742</v>
      </c>
      <c r="L49" s="171">
        <v>41780</v>
      </c>
      <c r="M49" s="161" t="s">
        <v>193</v>
      </c>
      <c r="N49" s="162">
        <v>480</v>
      </c>
      <c r="O49" s="163">
        <v>0</v>
      </c>
      <c r="P49" s="239">
        <f t="shared" si="4"/>
        <v>480</v>
      </c>
      <c r="Q49" s="163"/>
      <c r="R49" s="239">
        <f t="shared" si="5"/>
        <v>480</v>
      </c>
      <c r="S49" s="164"/>
      <c r="T49" s="165"/>
      <c r="U49" s="165"/>
      <c r="V49" s="240">
        <f t="shared" si="6"/>
        <v>480</v>
      </c>
      <c r="W49" s="128"/>
    </row>
    <row r="50" spans="1:23" ht="69">
      <c r="A50" s="618"/>
      <c r="B50" s="178" t="s">
        <v>688</v>
      </c>
      <c r="C50" s="597" t="s">
        <v>660</v>
      </c>
      <c r="D50" s="155" t="s">
        <v>172</v>
      </c>
      <c r="E50" s="617" t="s">
        <v>702</v>
      </c>
      <c r="F50" s="156" t="s">
        <v>150</v>
      </c>
      <c r="G50" s="127"/>
      <c r="H50" s="127" t="s">
        <v>661</v>
      </c>
      <c r="I50" s="597" t="s">
        <v>459</v>
      </c>
      <c r="J50" s="156"/>
      <c r="K50" s="171">
        <v>41793</v>
      </c>
      <c r="L50" s="171">
        <v>41795</v>
      </c>
      <c r="M50" s="161" t="s">
        <v>151</v>
      </c>
      <c r="N50" s="162">
        <v>2500</v>
      </c>
      <c r="O50" s="163">
        <v>0</v>
      </c>
      <c r="P50" s="239">
        <f t="shared" si="4"/>
        <v>2500</v>
      </c>
      <c r="Q50" s="163"/>
      <c r="R50" s="239">
        <f t="shared" si="5"/>
        <v>91.13</v>
      </c>
      <c r="S50" s="164"/>
      <c r="T50" s="165"/>
      <c r="U50" s="165"/>
      <c r="V50" s="240">
        <f t="shared" si="6"/>
        <v>91.13</v>
      </c>
      <c r="W50" s="128"/>
    </row>
    <row r="51" spans="1:23" ht="69">
      <c r="A51" s="618"/>
      <c r="B51" s="178" t="s">
        <v>689</v>
      </c>
      <c r="C51" s="597" t="s">
        <v>608</v>
      </c>
      <c r="D51" s="155" t="s">
        <v>172</v>
      </c>
      <c r="E51" s="617" t="s">
        <v>699</v>
      </c>
      <c r="F51" s="156" t="s">
        <v>150</v>
      </c>
      <c r="G51" s="127" t="s">
        <v>609</v>
      </c>
      <c r="H51" s="127" t="s">
        <v>610</v>
      </c>
      <c r="I51" s="597" t="s">
        <v>611</v>
      </c>
      <c r="J51" s="156" t="s">
        <v>612</v>
      </c>
      <c r="K51" s="171">
        <v>41718</v>
      </c>
      <c r="L51" s="171">
        <v>41729</v>
      </c>
      <c r="M51" s="161" t="s">
        <v>151</v>
      </c>
      <c r="N51" s="162">
        <v>8600</v>
      </c>
      <c r="O51" s="163"/>
      <c r="P51" s="239">
        <f t="shared" si="4"/>
        <v>8600</v>
      </c>
      <c r="Q51" s="163">
        <v>0</v>
      </c>
      <c r="R51" s="239">
        <f t="shared" si="5"/>
        <v>313.49</v>
      </c>
      <c r="S51" s="164"/>
      <c r="T51" s="165"/>
      <c r="U51" s="165"/>
      <c r="V51" s="240">
        <f t="shared" si="6"/>
        <v>313.49</v>
      </c>
      <c r="W51" s="128"/>
    </row>
    <row r="52" spans="1:23" ht="69">
      <c r="A52" s="618"/>
      <c r="B52" s="178" t="s">
        <v>690</v>
      </c>
      <c r="C52" s="597" t="s">
        <v>617</v>
      </c>
      <c r="D52" s="155" t="s">
        <v>172</v>
      </c>
      <c r="E52" s="617" t="s">
        <v>697</v>
      </c>
      <c r="F52" s="156" t="s">
        <v>150</v>
      </c>
      <c r="G52" s="127" t="s">
        <v>618</v>
      </c>
      <c r="H52" s="127" t="s">
        <v>619</v>
      </c>
      <c r="I52" s="597" t="s">
        <v>620</v>
      </c>
      <c r="J52" s="156" t="s">
        <v>621</v>
      </c>
      <c r="K52" s="171">
        <v>41732</v>
      </c>
      <c r="L52" s="171">
        <v>41743</v>
      </c>
      <c r="M52" s="161" t="s">
        <v>151</v>
      </c>
      <c r="N52" s="162">
        <v>6000</v>
      </c>
      <c r="O52" s="163">
        <v>0</v>
      </c>
      <c r="P52" s="239">
        <f t="shared" si="4"/>
        <v>6000</v>
      </c>
      <c r="Q52" s="163">
        <v>0</v>
      </c>
      <c r="R52" s="239">
        <f t="shared" si="5"/>
        <v>218.71</v>
      </c>
      <c r="S52" s="164"/>
      <c r="T52" s="165"/>
      <c r="U52" s="165"/>
      <c r="V52" s="240">
        <f t="shared" si="6"/>
        <v>218.71</v>
      </c>
      <c r="W52" s="128"/>
    </row>
    <row r="53" spans="1:23" ht="14.25" thickBot="1">
      <c r="A53" s="618"/>
      <c r="B53" s="178"/>
      <c r="C53" s="597"/>
      <c r="D53" s="155"/>
      <c r="E53" s="617"/>
      <c r="F53" s="156"/>
      <c r="G53" s="127"/>
      <c r="H53" s="127"/>
      <c r="I53" s="597"/>
      <c r="J53" s="156"/>
      <c r="K53" s="171"/>
      <c r="L53" s="171"/>
      <c r="M53" s="161" t="s">
        <v>151</v>
      </c>
      <c r="N53" s="162"/>
      <c r="O53" s="163"/>
      <c r="P53" s="239">
        <f t="shared" si="4"/>
        <v>0</v>
      </c>
      <c r="Q53" s="163"/>
      <c r="R53" s="239">
        <f t="shared" si="5"/>
        <v>0</v>
      </c>
      <c r="S53" s="164"/>
      <c r="T53" s="165"/>
      <c r="U53" s="165"/>
      <c r="V53" s="240">
        <f t="shared" si="6"/>
        <v>0</v>
      </c>
      <c r="W53" s="128"/>
    </row>
    <row r="54" spans="1:23" ht="13.5" thickBot="1">
      <c r="A54" s="628"/>
      <c r="B54" s="940" t="s">
        <v>195</v>
      </c>
      <c r="C54" s="941"/>
      <c r="D54" s="941"/>
      <c r="E54" s="941"/>
      <c r="F54" s="941"/>
      <c r="G54" s="941"/>
      <c r="H54" s="941"/>
      <c r="I54" s="941"/>
      <c r="J54" s="941"/>
      <c r="K54" s="941"/>
      <c r="L54" s="941"/>
      <c r="M54" s="941"/>
      <c r="N54" s="941" t="e">
        <f>SUM(#REF!)</f>
        <v>#REF!</v>
      </c>
      <c r="O54" s="941" t="e">
        <f>SUM(#REF!)</f>
        <v>#REF!</v>
      </c>
      <c r="P54" s="942" t="e">
        <f>SUM(#REF!)</f>
        <v>#REF!</v>
      </c>
      <c r="Q54" s="241" t="e">
        <f>SUM(#REF!)</f>
        <v>#REF!</v>
      </c>
      <c r="R54" s="242">
        <f>SUM(R23:R53)</f>
        <v>11325.9</v>
      </c>
      <c r="S54" s="243">
        <f>SUM(S23:S53)</f>
        <v>0</v>
      </c>
      <c r="T54" s="242" t="e">
        <f>SUM(#REF!)</f>
        <v>#REF!</v>
      </c>
      <c r="U54" s="242" t="e">
        <f>SUM(#REF!)</f>
        <v>#REF!</v>
      </c>
      <c r="V54" s="242">
        <f>SUM(V23:V53)</f>
        <v>11325.9</v>
      </c>
      <c r="W54" s="244"/>
    </row>
    <row r="55" spans="1:23" ht="13.5">
      <c r="A55" s="937" t="s">
        <v>230</v>
      </c>
      <c r="B55" s="178"/>
      <c r="C55" s="126"/>
      <c r="D55" s="155"/>
      <c r="E55" s="612"/>
      <c r="F55" s="156" t="s">
        <v>150</v>
      </c>
      <c r="G55" s="127"/>
      <c r="H55" s="127"/>
      <c r="I55" s="126"/>
      <c r="J55" s="126"/>
      <c r="K55" s="171"/>
      <c r="L55" s="171"/>
      <c r="M55" s="161" t="s">
        <v>151</v>
      </c>
      <c r="N55" s="162">
        <v>0</v>
      </c>
      <c r="O55" s="163"/>
      <c r="P55" s="239">
        <f>IF($D$6="ANO",IF($D$7="NE",SUM(N55:O55),N55),SUM(N55:O55))</f>
        <v>0</v>
      </c>
      <c r="Q55" s="163">
        <v>0</v>
      </c>
      <c r="R55" s="239">
        <f>ROUND(IF(M55="EUR",P55,(P55/$I$7)),2)</f>
        <v>0</v>
      </c>
      <c r="S55" s="164"/>
      <c r="T55" s="165"/>
      <c r="U55" s="165"/>
      <c r="V55" s="240">
        <f>ROUND(IF(M55="CZK",R55-(T55/$I$7),R55-U55),2)</f>
        <v>0</v>
      </c>
      <c r="W55" s="128"/>
    </row>
    <row r="56" spans="1:23" ht="12.75" customHeight="1">
      <c r="A56" s="938"/>
      <c r="B56" s="178"/>
      <c r="C56" s="122"/>
      <c r="D56" s="155"/>
      <c r="E56" s="610"/>
      <c r="F56" s="156" t="s">
        <v>150</v>
      </c>
      <c r="G56" s="121"/>
      <c r="H56" s="121"/>
      <c r="I56" s="122"/>
      <c r="J56" s="122"/>
      <c r="K56" s="171"/>
      <c r="L56" s="171"/>
      <c r="M56" s="161" t="s">
        <v>151</v>
      </c>
      <c r="N56" s="162"/>
      <c r="O56" s="163"/>
      <c r="P56" s="239">
        <f aca="true" t="shared" si="7" ref="P56:P62">IF($D$6="ANO",IF($D$7="NE",SUM(N56:O56),N56),SUM(N56:O56))</f>
        <v>0</v>
      </c>
      <c r="Q56" s="163"/>
      <c r="R56" s="239">
        <f aca="true" t="shared" si="8" ref="R56:R62">ROUND(IF(M56="EUR",P56,(P56/$I$7)),2)</f>
        <v>0</v>
      </c>
      <c r="S56" s="169"/>
      <c r="T56" s="165"/>
      <c r="U56" s="165"/>
      <c r="V56" s="240">
        <f aca="true" t="shared" si="9" ref="V56:V62">ROUND(IF(M56="CZK",R56-(T56/$I$7),R56-U56),2)</f>
        <v>0</v>
      </c>
      <c r="W56" s="117"/>
    </row>
    <row r="57" spans="1:23" ht="13.5">
      <c r="A57" s="938"/>
      <c r="B57" s="178"/>
      <c r="C57" s="122"/>
      <c r="D57" s="155"/>
      <c r="E57" s="610"/>
      <c r="F57" s="156" t="s">
        <v>150</v>
      </c>
      <c r="G57" s="121"/>
      <c r="H57" s="121"/>
      <c r="I57" s="122"/>
      <c r="J57" s="122"/>
      <c r="K57" s="171"/>
      <c r="L57" s="171"/>
      <c r="M57" s="161" t="s">
        <v>151</v>
      </c>
      <c r="N57" s="167"/>
      <c r="O57" s="168"/>
      <c r="P57" s="239">
        <f t="shared" si="7"/>
        <v>0</v>
      </c>
      <c r="Q57" s="168"/>
      <c r="R57" s="239">
        <f t="shared" si="8"/>
        <v>0</v>
      </c>
      <c r="S57" s="169"/>
      <c r="T57" s="165"/>
      <c r="U57" s="165"/>
      <c r="V57" s="240">
        <f>ROUND(IF(M57="CZK",R57-(T57/$I$7),R57-U57),2)</f>
        <v>0</v>
      </c>
      <c r="W57" s="117"/>
    </row>
    <row r="58" spans="1:23" ht="13.5">
      <c r="A58" s="938"/>
      <c r="B58" s="178"/>
      <c r="C58" s="122"/>
      <c r="D58" s="155"/>
      <c r="E58" s="610"/>
      <c r="F58" s="156" t="s">
        <v>196</v>
      </c>
      <c r="G58" s="121"/>
      <c r="H58" s="121"/>
      <c r="I58" s="122"/>
      <c r="J58" s="122"/>
      <c r="K58" s="171"/>
      <c r="L58" s="171"/>
      <c r="M58" s="161" t="s">
        <v>151</v>
      </c>
      <c r="N58" s="167"/>
      <c r="O58" s="168"/>
      <c r="P58" s="239">
        <f t="shared" si="7"/>
        <v>0</v>
      </c>
      <c r="Q58" s="168"/>
      <c r="R58" s="239">
        <f t="shared" si="8"/>
        <v>0</v>
      </c>
      <c r="S58" s="169"/>
      <c r="T58" s="165"/>
      <c r="U58" s="165"/>
      <c r="V58" s="240">
        <f>ROUND(IF(M58="CZK",R58-(T58/$I$7),R58-U58),2)</f>
        <v>0</v>
      </c>
      <c r="W58" s="117"/>
    </row>
    <row r="59" spans="1:23" ht="13.5">
      <c r="A59" s="938"/>
      <c r="B59" s="178"/>
      <c r="C59" s="122"/>
      <c r="D59" s="155"/>
      <c r="E59" s="610"/>
      <c r="F59" s="156" t="s">
        <v>150</v>
      </c>
      <c r="G59" s="121"/>
      <c r="H59" s="121"/>
      <c r="I59" s="122"/>
      <c r="J59" s="122"/>
      <c r="K59" s="171"/>
      <c r="L59" s="171"/>
      <c r="M59" s="161" t="s">
        <v>151</v>
      </c>
      <c r="N59" s="167"/>
      <c r="O59" s="168"/>
      <c r="P59" s="239">
        <f t="shared" si="7"/>
        <v>0</v>
      </c>
      <c r="Q59" s="168"/>
      <c r="R59" s="239">
        <f t="shared" si="8"/>
        <v>0</v>
      </c>
      <c r="S59" s="169"/>
      <c r="T59" s="165"/>
      <c r="U59" s="165"/>
      <c r="V59" s="240">
        <f t="shared" si="9"/>
        <v>0</v>
      </c>
      <c r="W59" s="117"/>
    </row>
    <row r="60" spans="1:23" ht="13.5">
      <c r="A60" s="938"/>
      <c r="B60" s="178"/>
      <c r="C60" s="122"/>
      <c r="D60" s="155"/>
      <c r="E60" s="610"/>
      <c r="F60" s="156" t="s">
        <v>150</v>
      </c>
      <c r="G60" s="121"/>
      <c r="H60" s="121"/>
      <c r="I60" s="122"/>
      <c r="J60" s="122"/>
      <c r="K60" s="171"/>
      <c r="L60" s="171"/>
      <c r="M60" s="161" t="s">
        <v>151</v>
      </c>
      <c r="N60" s="172"/>
      <c r="O60" s="173"/>
      <c r="P60" s="239">
        <f t="shared" si="7"/>
        <v>0</v>
      </c>
      <c r="Q60" s="173"/>
      <c r="R60" s="239">
        <f t="shared" si="8"/>
        <v>0</v>
      </c>
      <c r="S60" s="169"/>
      <c r="T60" s="165"/>
      <c r="U60" s="165"/>
      <c r="V60" s="240">
        <f t="shared" si="9"/>
        <v>0</v>
      </c>
      <c r="W60" s="117"/>
    </row>
    <row r="61" spans="1:23" ht="13.5">
      <c r="A61" s="938"/>
      <c r="B61" s="178"/>
      <c r="C61" s="122"/>
      <c r="D61" s="155"/>
      <c r="E61" s="610"/>
      <c r="F61" s="156" t="s">
        <v>150</v>
      </c>
      <c r="G61" s="121"/>
      <c r="H61" s="121"/>
      <c r="I61" s="122"/>
      <c r="J61" s="122"/>
      <c r="K61" s="171"/>
      <c r="L61" s="171"/>
      <c r="M61" s="161" t="s">
        <v>151</v>
      </c>
      <c r="N61" s="172">
        <v>0</v>
      </c>
      <c r="O61" s="174"/>
      <c r="P61" s="239">
        <f t="shared" si="7"/>
        <v>0</v>
      </c>
      <c r="Q61" s="174"/>
      <c r="R61" s="239">
        <f t="shared" si="8"/>
        <v>0</v>
      </c>
      <c r="S61" s="169"/>
      <c r="T61" s="165"/>
      <c r="U61" s="165"/>
      <c r="V61" s="240">
        <f t="shared" si="9"/>
        <v>0</v>
      </c>
      <c r="W61" s="117"/>
    </row>
    <row r="62" spans="1:23" ht="14.25" thickBot="1">
      <c r="A62" s="938"/>
      <c r="B62" s="178"/>
      <c r="C62" s="123"/>
      <c r="D62" s="155"/>
      <c r="E62" s="611"/>
      <c r="F62" s="156" t="s">
        <v>150</v>
      </c>
      <c r="G62" s="124"/>
      <c r="H62" s="124"/>
      <c r="I62" s="123"/>
      <c r="J62" s="123"/>
      <c r="K62" s="171"/>
      <c r="L62" s="171"/>
      <c r="M62" s="161" t="s">
        <v>151</v>
      </c>
      <c r="N62" s="175"/>
      <c r="O62" s="176"/>
      <c r="P62" s="239">
        <f t="shared" si="7"/>
        <v>0</v>
      </c>
      <c r="Q62" s="176"/>
      <c r="R62" s="239">
        <f t="shared" si="8"/>
        <v>0</v>
      </c>
      <c r="S62" s="177"/>
      <c r="T62" s="165"/>
      <c r="U62" s="165"/>
      <c r="V62" s="240">
        <f t="shared" si="9"/>
        <v>0</v>
      </c>
      <c r="W62" s="125"/>
    </row>
    <row r="63" spans="1:23" ht="13.5" thickBot="1">
      <c r="A63" s="939"/>
      <c r="B63" s="940" t="s">
        <v>197</v>
      </c>
      <c r="C63" s="941"/>
      <c r="D63" s="941"/>
      <c r="E63" s="941"/>
      <c r="F63" s="941"/>
      <c r="G63" s="941"/>
      <c r="H63" s="941"/>
      <c r="I63" s="941"/>
      <c r="J63" s="941"/>
      <c r="K63" s="941"/>
      <c r="L63" s="941"/>
      <c r="M63" s="941"/>
      <c r="N63" s="941">
        <f aca="true" t="shared" si="10" ref="N63:V63">SUM(N55:N62)</f>
        <v>0</v>
      </c>
      <c r="O63" s="941">
        <f t="shared" si="10"/>
        <v>0</v>
      </c>
      <c r="P63" s="942">
        <f t="shared" si="10"/>
        <v>0</v>
      </c>
      <c r="Q63" s="241">
        <f t="shared" si="10"/>
        <v>0</v>
      </c>
      <c r="R63" s="242">
        <f t="shared" si="10"/>
        <v>0</v>
      </c>
      <c r="S63" s="243">
        <f t="shared" si="10"/>
        <v>0</v>
      </c>
      <c r="T63" s="242">
        <f t="shared" si="10"/>
        <v>0</v>
      </c>
      <c r="U63" s="242">
        <f t="shared" si="10"/>
        <v>0</v>
      </c>
      <c r="V63" s="242">
        <f t="shared" si="10"/>
        <v>0</v>
      </c>
      <c r="W63" s="244"/>
    </row>
    <row r="64" spans="1:43" s="246" customFormat="1" ht="23.25" customHeight="1" thickBot="1">
      <c r="A64" s="964"/>
      <c r="B64" s="965"/>
      <c r="C64" s="965"/>
      <c r="D64" s="965"/>
      <c r="E64" s="965"/>
      <c r="F64" s="965"/>
      <c r="G64" s="965"/>
      <c r="H64" s="965"/>
      <c r="I64" s="965"/>
      <c r="J64" s="965"/>
      <c r="K64" s="965"/>
      <c r="L64" s="133"/>
      <c r="M64" s="133"/>
      <c r="N64" s="133"/>
      <c r="O64" s="133"/>
      <c r="P64" s="133"/>
      <c r="Q64" s="133"/>
      <c r="R64" s="957"/>
      <c r="S64" s="957"/>
      <c r="T64" s="957"/>
      <c r="U64" s="957"/>
      <c r="V64" s="268"/>
      <c r="W64" s="269"/>
      <c r="AQ64" s="46"/>
    </row>
    <row r="65" spans="1:43" ht="26.25" customHeight="1" thickBot="1">
      <c r="A65" s="247" t="s">
        <v>236</v>
      </c>
      <c r="B65" s="958" t="s">
        <v>198</v>
      </c>
      <c r="C65" s="959"/>
      <c r="D65" s="959"/>
      <c r="E65" s="959"/>
      <c r="F65" s="959"/>
      <c r="G65" s="959"/>
      <c r="H65" s="959"/>
      <c r="I65" s="959"/>
      <c r="J65" s="959"/>
      <c r="K65" s="959"/>
      <c r="L65" s="959"/>
      <c r="M65" s="959"/>
      <c r="N65" s="960"/>
      <c r="O65" s="961" t="s">
        <v>193</v>
      </c>
      <c r="P65" s="962"/>
      <c r="Q65" s="963"/>
      <c r="R65" s="248">
        <f>R63+R54+R22</f>
        <v>17789.579999999998</v>
      </c>
      <c r="S65" s="249">
        <f>S63+S54+S22</f>
        <v>0</v>
      </c>
      <c r="T65" s="250" t="e">
        <f>T63+T54+T22</f>
        <v>#REF!</v>
      </c>
      <c r="U65" s="250" t="e">
        <f>U63+U54+U22</f>
        <v>#REF!</v>
      </c>
      <c r="V65" s="248">
        <f>V63+V54+V22</f>
        <v>17789.579999999998</v>
      </c>
      <c r="W65" s="269"/>
      <c r="AQ65" s="246"/>
    </row>
    <row r="66" spans="1:43" ht="26.25" customHeight="1" thickBot="1">
      <c r="A66" s="270" t="s">
        <v>237</v>
      </c>
      <c r="B66" s="958" t="s">
        <v>238</v>
      </c>
      <c r="C66" s="959"/>
      <c r="D66" s="959"/>
      <c r="E66" s="959"/>
      <c r="F66" s="959"/>
      <c r="G66" s="959"/>
      <c r="H66" s="959"/>
      <c r="I66" s="959"/>
      <c r="J66" s="959"/>
      <c r="K66" s="959"/>
      <c r="L66" s="959"/>
      <c r="M66" s="959"/>
      <c r="N66" s="960"/>
      <c r="O66" s="248" t="s">
        <v>151</v>
      </c>
      <c r="P66" s="271">
        <v>0</v>
      </c>
      <c r="Q66" s="969"/>
      <c r="R66" s="970"/>
      <c r="S66" s="970"/>
      <c r="T66" s="971"/>
      <c r="U66" s="250" t="s">
        <v>193</v>
      </c>
      <c r="V66" s="250">
        <f>ROUND((P66/$I$7),2)</f>
        <v>0</v>
      </c>
      <c r="W66" s="269"/>
      <c r="AQ66" s="246"/>
    </row>
    <row r="67" spans="1:43" ht="26.25" customHeight="1" thickBot="1">
      <c r="A67" s="270" t="s">
        <v>239</v>
      </c>
      <c r="B67" s="958" t="s">
        <v>240</v>
      </c>
      <c r="C67" s="959"/>
      <c r="D67" s="959"/>
      <c r="E67" s="959"/>
      <c r="F67" s="959"/>
      <c r="G67" s="959"/>
      <c r="H67" s="959"/>
      <c r="I67" s="959"/>
      <c r="J67" s="959"/>
      <c r="K67" s="959"/>
      <c r="L67" s="959"/>
      <c r="M67" s="959"/>
      <c r="N67" s="960"/>
      <c r="O67" s="969"/>
      <c r="P67" s="970"/>
      <c r="Q67" s="970"/>
      <c r="R67" s="970"/>
      <c r="S67" s="970"/>
      <c r="T67" s="971"/>
      <c r="U67" s="250" t="s">
        <v>193</v>
      </c>
      <c r="V67" s="250">
        <f>$V65-$V66</f>
        <v>17789.579999999998</v>
      </c>
      <c r="W67" s="269"/>
      <c r="AQ67" s="246"/>
    </row>
    <row r="68" spans="1:43" s="42" customFormat="1" ht="12.75">
      <c r="A68" s="251"/>
      <c r="B68" s="109"/>
      <c r="C68" s="109"/>
      <c r="D68" s="109"/>
      <c r="E68" s="605"/>
      <c r="F68" s="109"/>
      <c r="G68" s="109"/>
      <c r="H68" s="109"/>
      <c r="I68" s="109"/>
      <c r="J68" s="109"/>
      <c r="K68" s="109"/>
      <c r="L68" s="134"/>
      <c r="M68" s="134"/>
      <c r="N68" s="134"/>
      <c r="O68" s="134"/>
      <c r="P68" s="134"/>
      <c r="Q68" s="134"/>
      <c r="R68" s="972"/>
      <c r="S68" s="973"/>
      <c r="T68" s="272"/>
      <c r="U68" s="134"/>
      <c r="V68" s="134"/>
      <c r="W68" s="269"/>
      <c r="AQ68" s="46"/>
    </row>
    <row r="69" spans="1:23" s="42" customFormat="1" ht="22.5" customHeight="1" thickBot="1">
      <c r="A69" s="179" t="s">
        <v>199</v>
      </c>
      <c r="B69" s="109"/>
      <c r="C69" s="109"/>
      <c r="D69" s="109"/>
      <c r="E69" s="605"/>
      <c r="F69" s="109"/>
      <c r="G69" s="109"/>
      <c r="H69" s="109"/>
      <c r="I69" s="109"/>
      <c r="J69" s="109"/>
      <c r="K69" s="109"/>
      <c r="L69" s="134"/>
      <c r="M69" s="134"/>
      <c r="N69" s="134"/>
      <c r="O69" s="134"/>
      <c r="P69" s="134"/>
      <c r="Q69" s="134"/>
      <c r="R69" s="180"/>
      <c r="S69" s="180"/>
      <c r="T69" s="180"/>
      <c r="U69" s="180"/>
      <c r="V69" s="180"/>
      <c r="W69" s="180"/>
    </row>
    <row r="70" spans="1:23" s="42" customFormat="1" ht="15" customHeight="1">
      <c r="A70" s="974" t="s">
        <v>200</v>
      </c>
      <c r="B70" s="252"/>
      <c r="C70" s="181"/>
      <c r="D70" s="182"/>
      <c r="E70" s="613"/>
      <c r="F70" s="183" t="s">
        <v>150</v>
      </c>
      <c r="G70" s="184"/>
      <c r="H70" s="184"/>
      <c r="I70" s="181"/>
      <c r="J70" s="181"/>
      <c r="K70" s="185"/>
      <c r="L70" s="185"/>
      <c r="M70" s="186" t="s">
        <v>151</v>
      </c>
      <c r="N70" s="187">
        <v>0</v>
      </c>
      <c r="O70" s="188"/>
      <c r="P70" s="273">
        <f aca="true" t="shared" si="11" ref="P70:P76">IF($D$6="ANO",IF($D$7="NE",SUM(N70:O70),N70),SUM(N70:O70))</f>
        <v>0</v>
      </c>
      <c r="Q70" s="188">
        <v>0</v>
      </c>
      <c r="R70" s="273">
        <f aca="true" t="shared" si="12" ref="R70:R76">ROUND(IF(M70="EUR",P70,(P70/$I$7)),2)</f>
        <v>0</v>
      </c>
      <c r="S70" s="189">
        <v>0</v>
      </c>
      <c r="T70" s="190"/>
      <c r="U70" s="190"/>
      <c r="V70" s="253">
        <f>ROUND(IF(M70="CZK",R70-(T70/$I$7),R70-U70),2)</f>
        <v>0</v>
      </c>
      <c r="W70" s="191"/>
    </row>
    <row r="71" spans="1:23" s="42" customFormat="1" ht="13.5">
      <c r="A71" s="975"/>
      <c r="B71" s="118"/>
      <c r="C71" s="122"/>
      <c r="D71" s="155"/>
      <c r="E71" s="610"/>
      <c r="F71" s="156" t="s">
        <v>150</v>
      </c>
      <c r="G71" s="121"/>
      <c r="H71" s="121"/>
      <c r="I71" s="122"/>
      <c r="J71" s="122"/>
      <c r="K71" s="171"/>
      <c r="L71" s="171"/>
      <c r="M71" s="161" t="s">
        <v>151</v>
      </c>
      <c r="N71" s="162"/>
      <c r="O71" s="163"/>
      <c r="P71" s="239">
        <f t="shared" si="11"/>
        <v>0</v>
      </c>
      <c r="Q71" s="163"/>
      <c r="R71" s="239">
        <f t="shared" si="12"/>
        <v>0</v>
      </c>
      <c r="S71" s="169"/>
      <c r="T71" s="165"/>
      <c r="U71" s="165"/>
      <c r="V71" s="254">
        <f aca="true" t="shared" si="13" ref="V71:V76">ROUND(IF(M71="CZK",R71-(T71/$I$7),R71-U71),2)</f>
        <v>0</v>
      </c>
      <c r="W71" s="117"/>
    </row>
    <row r="72" spans="1:23" s="42" customFormat="1" ht="13.5">
      <c r="A72" s="975"/>
      <c r="B72" s="118"/>
      <c r="C72" s="122"/>
      <c r="D72" s="155"/>
      <c r="E72" s="610"/>
      <c r="F72" s="156" t="s">
        <v>150</v>
      </c>
      <c r="G72" s="121"/>
      <c r="H72" s="121"/>
      <c r="I72" s="122"/>
      <c r="J72" s="122"/>
      <c r="K72" s="171"/>
      <c r="L72" s="171"/>
      <c r="M72" s="161" t="s">
        <v>193</v>
      </c>
      <c r="N72" s="167"/>
      <c r="O72" s="168"/>
      <c r="P72" s="239">
        <f t="shared" si="11"/>
        <v>0</v>
      </c>
      <c r="Q72" s="168"/>
      <c r="R72" s="239">
        <f t="shared" si="12"/>
        <v>0</v>
      </c>
      <c r="S72" s="169"/>
      <c r="T72" s="165"/>
      <c r="U72" s="165"/>
      <c r="V72" s="254">
        <f t="shared" si="13"/>
        <v>0</v>
      </c>
      <c r="W72" s="117"/>
    </row>
    <row r="73" spans="1:23" s="42" customFormat="1" ht="13.5">
      <c r="A73" s="975"/>
      <c r="B73" s="118"/>
      <c r="C73" s="122"/>
      <c r="D73" s="155"/>
      <c r="E73" s="610"/>
      <c r="F73" s="156" t="s">
        <v>150</v>
      </c>
      <c r="G73" s="121"/>
      <c r="H73" s="121"/>
      <c r="I73" s="122"/>
      <c r="J73" s="122"/>
      <c r="K73" s="171"/>
      <c r="L73" s="171"/>
      <c r="M73" s="161" t="s">
        <v>151</v>
      </c>
      <c r="N73" s="167"/>
      <c r="O73" s="168"/>
      <c r="P73" s="239">
        <f t="shared" si="11"/>
        <v>0</v>
      </c>
      <c r="Q73" s="168"/>
      <c r="R73" s="239">
        <f t="shared" si="12"/>
        <v>0</v>
      </c>
      <c r="S73" s="169"/>
      <c r="T73" s="165"/>
      <c r="U73" s="165"/>
      <c r="V73" s="254">
        <f t="shared" si="13"/>
        <v>0</v>
      </c>
      <c r="W73" s="117"/>
    </row>
    <row r="74" spans="1:23" s="42" customFormat="1" ht="13.5">
      <c r="A74" s="975"/>
      <c r="B74" s="118"/>
      <c r="C74" s="122"/>
      <c r="D74" s="155"/>
      <c r="E74" s="610"/>
      <c r="F74" s="156" t="s">
        <v>150</v>
      </c>
      <c r="G74" s="121"/>
      <c r="H74" s="121"/>
      <c r="I74" s="122"/>
      <c r="J74" s="122"/>
      <c r="K74" s="171"/>
      <c r="L74" s="171"/>
      <c r="M74" s="161" t="s">
        <v>151</v>
      </c>
      <c r="N74" s="172">
        <v>0</v>
      </c>
      <c r="O74" s="173"/>
      <c r="P74" s="239">
        <f t="shared" si="11"/>
        <v>0</v>
      </c>
      <c r="Q74" s="173"/>
      <c r="R74" s="239">
        <f t="shared" si="12"/>
        <v>0</v>
      </c>
      <c r="S74" s="169"/>
      <c r="T74" s="165"/>
      <c r="U74" s="165"/>
      <c r="V74" s="254">
        <f t="shared" si="13"/>
        <v>0</v>
      </c>
      <c r="W74" s="117"/>
    </row>
    <row r="75" spans="1:23" s="42" customFormat="1" ht="13.5">
      <c r="A75" s="975"/>
      <c r="B75" s="118"/>
      <c r="C75" s="122"/>
      <c r="D75" s="155"/>
      <c r="E75" s="610"/>
      <c r="F75" s="156" t="s">
        <v>150</v>
      </c>
      <c r="G75" s="121"/>
      <c r="H75" s="121"/>
      <c r="I75" s="122"/>
      <c r="J75" s="122"/>
      <c r="K75" s="171"/>
      <c r="L75" s="171"/>
      <c r="M75" s="161" t="s">
        <v>151</v>
      </c>
      <c r="N75" s="172"/>
      <c r="O75" s="174"/>
      <c r="P75" s="239">
        <f t="shared" si="11"/>
        <v>0</v>
      </c>
      <c r="Q75" s="174"/>
      <c r="R75" s="239">
        <f t="shared" si="12"/>
        <v>0</v>
      </c>
      <c r="S75" s="169"/>
      <c r="T75" s="165"/>
      <c r="U75" s="165"/>
      <c r="V75" s="254">
        <f t="shared" si="13"/>
        <v>0</v>
      </c>
      <c r="W75" s="117"/>
    </row>
    <row r="76" spans="1:23" s="42" customFormat="1" ht="14.25" thickBot="1">
      <c r="A76" s="975"/>
      <c r="B76" s="245"/>
      <c r="C76" s="123"/>
      <c r="D76" s="155"/>
      <c r="E76" s="611"/>
      <c r="F76" s="156" t="s">
        <v>150</v>
      </c>
      <c r="G76" s="124"/>
      <c r="H76" s="124"/>
      <c r="I76" s="123"/>
      <c r="J76" s="123"/>
      <c r="K76" s="171"/>
      <c r="L76" s="171"/>
      <c r="M76" s="161" t="s">
        <v>151</v>
      </c>
      <c r="N76" s="175"/>
      <c r="O76" s="176"/>
      <c r="P76" s="239">
        <f t="shared" si="11"/>
        <v>0</v>
      </c>
      <c r="Q76" s="176"/>
      <c r="R76" s="239">
        <f t="shared" si="12"/>
        <v>0</v>
      </c>
      <c r="S76" s="177"/>
      <c r="T76" s="165"/>
      <c r="U76" s="165"/>
      <c r="V76" s="254">
        <f t="shared" si="13"/>
        <v>0</v>
      </c>
      <c r="W76" s="125"/>
    </row>
    <row r="77" spans="1:23" s="42" customFormat="1" ht="13.5" thickBot="1">
      <c r="A77" s="976"/>
      <c r="B77" s="940" t="s">
        <v>201</v>
      </c>
      <c r="C77" s="941"/>
      <c r="D77" s="941"/>
      <c r="E77" s="941"/>
      <c r="F77" s="941"/>
      <c r="G77" s="941"/>
      <c r="H77" s="941"/>
      <c r="I77" s="941"/>
      <c r="J77" s="941"/>
      <c r="K77" s="941"/>
      <c r="L77" s="941"/>
      <c r="M77" s="941"/>
      <c r="N77" s="941"/>
      <c r="O77" s="941"/>
      <c r="P77" s="942"/>
      <c r="Q77" s="241">
        <f aca="true" t="shared" si="14" ref="Q77:V77">SUM(Q70:Q76)</f>
        <v>0</v>
      </c>
      <c r="R77" s="242">
        <f t="shared" si="14"/>
        <v>0</v>
      </c>
      <c r="S77" s="243">
        <f t="shared" si="14"/>
        <v>0</v>
      </c>
      <c r="T77" s="242">
        <f t="shared" si="14"/>
        <v>0</v>
      </c>
      <c r="U77" s="242">
        <f t="shared" si="14"/>
        <v>0</v>
      </c>
      <c r="V77" s="242">
        <f t="shared" si="14"/>
        <v>0</v>
      </c>
      <c r="W77" s="244"/>
    </row>
    <row r="78" spans="1:23" s="42" customFormat="1" ht="13.5" thickBot="1">
      <c r="A78" s="251"/>
      <c r="B78" s="109"/>
      <c r="C78" s="109"/>
      <c r="D78" s="109"/>
      <c r="E78" s="605"/>
      <c r="F78" s="109"/>
      <c r="G78" s="109"/>
      <c r="H78" s="109"/>
      <c r="I78" s="109"/>
      <c r="J78" s="109"/>
      <c r="K78" s="109"/>
      <c r="L78" s="134"/>
      <c r="M78" s="134"/>
      <c r="N78" s="134"/>
      <c r="O78" s="134"/>
      <c r="P78" s="134"/>
      <c r="Q78" s="134"/>
      <c r="R78" s="180"/>
      <c r="S78" s="180"/>
      <c r="T78" s="180"/>
      <c r="U78" s="180"/>
      <c r="V78" s="180"/>
      <c r="W78" s="180"/>
    </row>
    <row r="79" spans="1:43" s="54" customFormat="1" ht="15.75" customHeight="1" thickBot="1">
      <c r="A79" s="135"/>
      <c r="B79" s="255"/>
      <c r="C79" s="136"/>
      <c r="D79" s="136"/>
      <c r="E79" s="614"/>
      <c r="F79" s="137"/>
      <c r="G79" s="137"/>
      <c r="H79" s="137"/>
      <c r="I79" s="136"/>
      <c r="J79" s="136"/>
      <c r="K79" s="129"/>
      <c r="T79" s="966" t="s">
        <v>152</v>
      </c>
      <c r="U79" s="967"/>
      <c r="V79" s="968"/>
      <c r="W79" s="192">
        <f>V67</f>
        <v>17789.579999999998</v>
      </c>
      <c r="X79" s="129"/>
      <c r="Y79" s="54" t="s">
        <v>209</v>
      </c>
      <c r="AC79" s="129"/>
      <c r="AD79" s="129"/>
      <c r="AE79" s="129"/>
      <c r="AF79" s="129"/>
      <c r="AG79" s="129"/>
      <c r="AH79" s="129"/>
      <c r="AI79" s="129"/>
      <c r="AQ79" s="42"/>
    </row>
    <row r="80" spans="1:43" ht="16.5" customHeight="1" thickBot="1">
      <c r="A80" s="193" t="s">
        <v>202</v>
      </c>
      <c r="B80" s="194"/>
      <c r="C80" s="195"/>
      <c r="D80" s="195"/>
      <c r="E80" s="615"/>
      <c r="F80" s="195"/>
      <c r="G80" s="196"/>
      <c r="H80" s="145"/>
      <c r="I80" s="145"/>
      <c r="J80" s="146"/>
      <c r="K80" s="1"/>
      <c r="L80" s="54"/>
      <c r="R80" s="980" t="s">
        <v>235</v>
      </c>
      <c r="S80" s="981"/>
      <c r="T80" s="982" t="s">
        <v>153</v>
      </c>
      <c r="U80" s="982"/>
      <c r="V80" s="983"/>
      <c r="W80" s="192">
        <f>R65-V65</f>
        <v>0</v>
      </c>
      <c r="X80" s="306" t="s">
        <v>241</v>
      </c>
      <c r="Y80" s="274" t="s">
        <v>243</v>
      </c>
      <c r="Z80" s="275" t="s">
        <v>244</v>
      </c>
      <c r="AC80" s="131"/>
      <c r="AD80" s="131"/>
      <c r="AE80" s="131"/>
      <c r="AF80" s="131"/>
      <c r="AG80" s="131"/>
      <c r="AH80" s="131"/>
      <c r="AI80" s="131"/>
      <c r="AQ80" s="54"/>
    </row>
    <row r="81" spans="1:43" s="42" customFormat="1" ht="13.5" customHeight="1" thickBot="1">
      <c r="A81" s="197" t="s">
        <v>203</v>
      </c>
      <c r="B81" s="45" t="s">
        <v>204</v>
      </c>
      <c r="C81" s="18"/>
      <c r="D81" s="18"/>
      <c r="E81" s="280"/>
      <c r="F81" s="138"/>
      <c r="G81" s="131"/>
      <c r="H81" s="1"/>
      <c r="I81" s="1"/>
      <c r="J81" s="198"/>
      <c r="K81" s="1"/>
      <c r="L81" s="45"/>
      <c r="R81" s="307">
        <f>FLOOR(($V87*W81),1)</f>
        <v>0</v>
      </c>
      <c r="S81" s="256" t="s">
        <v>196</v>
      </c>
      <c r="T81" s="984" t="s">
        <v>154</v>
      </c>
      <c r="U81" s="984"/>
      <c r="V81" s="985"/>
      <c r="W81" s="199">
        <f>$X81-($X81/$V65*$V66)</f>
        <v>0</v>
      </c>
      <c r="X81" s="308">
        <f>SUMIF(F16:F63,"IV",V16:V63)</f>
        <v>0</v>
      </c>
      <c r="Y81" s="276">
        <f>W81/V67</f>
        <v>0</v>
      </c>
      <c r="Z81" s="276">
        <f>R81/W87</f>
        <v>0</v>
      </c>
      <c r="AC81" s="129"/>
      <c r="AD81" s="129"/>
      <c r="AE81" s="129"/>
      <c r="AF81" s="129"/>
      <c r="AG81" s="129"/>
      <c r="AH81" s="129"/>
      <c r="AI81" s="129"/>
      <c r="AQ81" s="46"/>
    </row>
    <row r="82" spans="1:35" s="42" customFormat="1" ht="13.5" customHeight="1" thickBot="1">
      <c r="A82" s="197" t="s">
        <v>205</v>
      </c>
      <c r="B82" s="45" t="s">
        <v>206</v>
      </c>
      <c r="C82" s="18"/>
      <c r="D82" s="18"/>
      <c r="E82" s="280"/>
      <c r="F82" s="136"/>
      <c r="G82" s="129"/>
      <c r="H82" s="18"/>
      <c r="I82" s="18"/>
      <c r="J82" s="200"/>
      <c r="K82" s="18"/>
      <c r="L82" s="45"/>
      <c r="R82" s="309">
        <f>W87-R81</f>
        <v>889</v>
      </c>
      <c r="S82" s="257" t="s">
        <v>150</v>
      </c>
      <c r="T82" s="984" t="s">
        <v>155</v>
      </c>
      <c r="U82" s="984"/>
      <c r="V82" s="985"/>
      <c r="W82" s="199">
        <f>$X82-($X82/$V65*$V66)</f>
        <v>17789.58</v>
      </c>
      <c r="X82" s="308">
        <f>SUMIF(F16:F63,"NIV",V16:V63)</f>
        <v>17789.58</v>
      </c>
      <c r="Y82" s="276">
        <f>W82/V67</f>
        <v>1.0000000000000002</v>
      </c>
      <c r="Z82" s="276">
        <f>R82/W87</f>
        <v>1</v>
      </c>
      <c r="AC82" s="129"/>
      <c r="AD82" s="129"/>
      <c r="AE82" s="129"/>
      <c r="AF82" s="129"/>
      <c r="AG82" s="129"/>
      <c r="AH82" s="129"/>
      <c r="AI82" s="129"/>
    </row>
    <row r="83" spans="1:35" s="42" customFormat="1" ht="13.5" customHeight="1" thickBot="1">
      <c r="A83" s="197" t="s">
        <v>207</v>
      </c>
      <c r="B83" s="45" t="s">
        <v>208</v>
      </c>
      <c r="C83" s="18"/>
      <c r="D83" s="18"/>
      <c r="E83" s="280"/>
      <c r="F83" s="136"/>
      <c r="G83" s="129"/>
      <c r="H83" s="18"/>
      <c r="I83" s="18"/>
      <c r="J83" s="200"/>
      <c r="K83" s="18"/>
      <c r="L83" s="45"/>
      <c r="Q83" s="310" t="s">
        <v>242</v>
      </c>
      <c r="R83" s="311">
        <f>SUM(R81:R82)</f>
        <v>889</v>
      </c>
      <c r="S83" s="129"/>
      <c r="T83" s="129"/>
      <c r="U83" s="130" t="s">
        <v>209</v>
      </c>
      <c r="V83" s="986" t="str">
        <f>IF((W81+W82)=V67,"OK","ZKONTROLUJ     NIV/IV ")</f>
        <v>OK</v>
      </c>
      <c r="W83" s="986"/>
      <c r="Y83" s="277">
        <f>SUM(Y81:Y82)</f>
        <v>1.0000000000000002</v>
      </c>
      <c r="Z83" s="277">
        <f>SUM(Z81:Z82)</f>
        <v>1</v>
      </c>
      <c r="AC83" s="129"/>
      <c r="AD83" s="129"/>
      <c r="AE83" s="129"/>
      <c r="AF83" s="129"/>
      <c r="AG83" s="129"/>
      <c r="AH83" s="129"/>
      <c r="AI83" s="129"/>
    </row>
    <row r="84" spans="1:43" ht="12.75">
      <c r="A84" s="197" t="s">
        <v>210</v>
      </c>
      <c r="B84" s="45" t="s">
        <v>211</v>
      </c>
      <c r="C84" s="1"/>
      <c r="D84" s="1"/>
      <c r="E84" s="207"/>
      <c r="F84" s="136"/>
      <c r="G84" s="129"/>
      <c r="H84" s="18"/>
      <c r="I84" s="18"/>
      <c r="J84" s="200"/>
      <c r="K84" s="18"/>
      <c r="L84" s="54"/>
      <c r="O84" s="42"/>
      <c r="P84" s="42"/>
      <c r="Q84" s="42"/>
      <c r="R84" s="42"/>
      <c r="S84" s="129"/>
      <c r="T84" s="987" t="s">
        <v>212</v>
      </c>
      <c r="U84" s="988"/>
      <c r="V84" s="988"/>
      <c r="W84" s="989"/>
      <c r="X84" s="132"/>
      <c r="AC84" s="132"/>
      <c r="AD84" s="132"/>
      <c r="AE84" s="132"/>
      <c r="AF84" s="132"/>
      <c r="AG84" s="132"/>
      <c r="AH84" s="132"/>
      <c r="AI84" s="132"/>
      <c r="AQ84" s="42"/>
    </row>
    <row r="85" spans="1:35" ht="12.75">
      <c r="A85" s="197" t="s">
        <v>213</v>
      </c>
      <c r="B85" s="45" t="s">
        <v>214</v>
      </c>
      <c r="C85" s="1"/>
      <c r="D85" s="1"/>
      <c r="E85" s="207"/>
      <c r="F85" s="1"/>
      <c r="G85" s="1"/>
      <c r="H85" s="1"/>
      <c r="I85" s="1"/>
      <c r="J85" s="198"/>
      <c r="K85" s="258"/>
      <c r="L85" s="258"/>
      <c r="M85" s="258"/>
      <c r="O85" s="42"/>
      <c r="P85" s="42"/>
      <c r="Q85" s="42"/>
      <c r="R85" s="42"/>
      <c r="S85" s="259"/>
      <c r="T85" s="1010" t="s">
        <v>215</v>
      </c>
      <c r="U85" s="1011"/>
      <c r="V85" s="201" t="s">
        <v>216</v>
      </c>
      <c r="W85" s="260" t="s">
        <v>212</v>
      </c>
      <c r="X85" s="54"/>
      <c r="Y85" s="54"/>
      <c r="Z85" s="54"/>
      <c r="AA85" s="54"/>
      <c r="AB85" s="54"/>
      <c r="AC85" s="54"/>
      <c r="AD85" s="54"/>
      <c r="AE85" s="54"/>
      <c r="AF85" s="54"/>
      <c r="AG85" s="54"/>
      <c r="AH85" s="54"/>
      <c r="AI85" s="54"/>
    </row>
    <row r="86" spans="1:35" ht="12.75">
      <c r="A86" s="197" t="s">
        <v>217</v>
      </c>
      <c r="B86" s="45" t="s">
        <v>218</v>
      </c>
      <c r="C86" s="1"/>
      <c r="D86" s="1"/>
      <c r="E86" s="207"/>
      <c r="F86" s="1"/>
      <c r="G86" s="1"/>
      <c r="H86" s="1"/>
      <c r="I86" s="1"/>
      <c r="J86" s="198"/>
      <c r="K86" s="258"/>
      <c r="L86" s="258"/>
      <c r="M86" s="258"/>
      <c r="O86" s="42"/>
      <c r="P86" s="42"/>
      <c r="Q86" s="42"/>
      <c r="R86" s="129"/>
      <c r="S86" s="312"/>
      <c r="T86" s="1012" t="s">
        <v>219</v>
      </c>
      <c r="U86" s="1013"/>
      <c r="V86" s="202">
        <v>0.85</v>
      </c>
      <c r="W86" s="261">
        <f>FLOOR(($V86*$V67),1)</f>
        <v>15121</v>
      </c>
      <c r="X86" s="262"/>
      <c r="Y86" s="262"/>
      <c r="Z86" s="262"/>
      <c r="AA86" s="262"/>
      <c r="AB86" s="262"/>
      <c r="AC86" s="262"/>
      <c r="AD86" s="262"/>
      <c r="AE86" s="262"/>
      <c r="AF86" s="262"/>
      <c r="AG86" s="262"/>
      <c r="AH86" s="262"/>
      <c r="AI86" s="262"/>
    </row>
    <row r="87" spans="1:35" ht="12.75">
      <c r="A87" s="197" t="s">
        <v>220</v>
      </c>
      <c r="B87" s="45" t="s">
        <v>221</v>
      </c>
      <c r="C87" s="1"/>
      <c r="D87" s="1"/>
      <c r="E87" s="207"/>
      <c r="F87" s="1"/>
      <c r="G87" s="1"/>
      <c r="H87" s="1"/>
      <c r="I87" s="1"/>
      <c r="J87" s="198"/>
      <c r="K87" s="258"/>
      <c r="L87" s="258"/>
      <c r="M87" s="258"/>
      <c r="R87" s="129"/>
      <c r="S87" s="312"/>
      <c r="T87" s="1010" t="s">
        <v>222</v>
      </c>
      <c r="U87" s="1011"/>
      <c r="V87" s="263">
        <v>0.05</v>
      </c>
      <c r="W87" s="261">
        <f>IF(V88=0%,V67-W86,FLOOR(($V87*$V67),1))</f>
        <v>889</v>
      </c>
      <c r="X87" s="264"/>
      <c r="Y87" s="264"/>
      <c r="Z87" s="264"/>
      <c r="AA87" s="264"/>
      <c r="AB87" s="264"/>
      <c r="AC87" s="264"/>
      <c r="AD87" s="264"/>
      <c r="AE87" s="264"/>
      <c r="AF87" s="264"/>
      <c r="AG87" s="264"/>
      <c r="AH87" s="264"/>
      <c r="AI87" s="264"/>
    </row>
    <row r="88" spans="1:35" ht="12.75">
      <c r="A88" s="197"/>
      <c r="B88" s="45" t="s">
        <v>223</v>
      </c>
      <c r="C88" s="1"/>
      <c r="D88" s="1"/>
      <c r="E88" s="207"/>
      <c r="F88" s="1"/>
      <c r="G88" s="1"/>
      <c r="H88" s="1"/>
      <c r="I88" s="1"/>
      <c r="J88" s="198"/>
      <c r="K88" s="258"/>
      <c r="L88" s="258"/>
      <c r="M88" s="258"/>
      <c r="R88" s="129"/>
      <c r="S88" s="313"/>
      <c r="T88" s="1012" t="s">
        <v>224</v>
      </c>
      <c r="U88" s="1013"/>
      <c r="V88" s="314">
        <f>V89-V86-V87</f>
        <v>0.10000000000000002</v>
      </c>
      <c r="W88" s="261">
        <f>V67-W86-W87</f>
        <v>1779.579999999998</v>
      </c>
      <c r="X88" s="264"/>
      <c r="Y88" s="264"/>
      <c r="Z88" s="264"/>
      <c r="AA88" s="264"/>
      <c r="AB88" s="264"/>
      <c r="AC88" s="264"/>
      <c r="AD88" s="264"/>
      <c r="AE88" s="264"/>
      <c r="AF88" s="264"/>
      <c r="AG88" s="264"/>
      <c r="AH88" s="264"/>
      <c r="AI88" s="264"/>
    </row>
    <row r="89" spans="1:35" ht="13.5" thickBot="1">
      <c r="A89" s="203"/>
      <c r="B89" s="45" t="s">
        <v>225</v>
      </c>
      <c r="C89" s="1"/>
      <c r="D89" s="1"/>
      <c r="E89" s="207"/>
      <c r="F89" s="1"/>
      <c r="G89" s="1"/>
      <c r="H89" s="1"/>
      <c r="I89" s="1"/>
      <c r="J89" s="198"/>
      <c r="K89" s="258"/>
      <c r="L89" s="258"/>
      <c r="M89" s="258"/>
      <c r="R89" s="129"/>
      <c r="S89" s="313"/>
      <c r="T89" s="1014" t="s">
        <v>226</v>
      </c>
      <c r="U89" s="1015"/>
      <c r="V89" s="265">
        <v>1</v>
      </c>
      <c r="W89" s="266">
        <f>SUM(W86:W88)</f>
        <v>17789.579999999998</v>
      </c>
      <c r="X89" s="264"/>
      <c r="Y89" s="264"/>
      <c r="Z89" s="264"/>
      <c r="AA89" s="264"/>
      <c r="AB89" s="264"/>
      <c r="AC89" s="264"/>
      <c r="AD89" s="264"/>
      <c r="AE89" s="264"/>
      <c r="AF89" s="264"/>
      <c r="AG89" s="264"/>
      <c r="AH89" s="264"/>
      <c r="AI89" s="264"/>
    </row>
    <row r="90" spans="1:35" ht="13.5" thickBot="1">
      <c r="A90" s="204" t="s">
        <v>279</v>
      </c>
      <c r="B90" s="205" t="s">
        <v>280</v>
      </c>
      <c r="C90" s="205"/>
      <c r="D90" s="205"/>
      <c r="E90" s="600"/>
      <c r="F90" s="205"/>
      <c r="G90" s="205"/>
      <c r="H90" s="205"/>
      <c r="I90" s="205"/>
      <c r="J90" s="206"/>
      <c r="K90" s="258"/>
      <c r="L90" s="258"/>
      <c r="M90" s="258"/>
      <c r="R90" s="259"/>
      <c r="S90" s="313"/>
      <c r="W90" s="259"/>
      <c r="X90" s="264"/>
      <c r="Y90" s="264"/>
      <c r="Z90" s="264"/>
      <c r="AA90" s="264"/>
      <c r="AB90" s="264"/>
      <c r="AC90" s="264"/>
      <c r="AD90" s="264"/>
      <c r="AE90" s="264"/>
      <c r="AF90" s="264"/>
      <c r="AG90" s="264"/>
      <c r="AH90" s="264"/>
      <c r="AI90" s="264"/>
    </row>
    <row r="91" spans="1:35" ht="15" customHeight="1">
      <c r="A91" s="258"/>
      <c r="B91" s="258"/>
      <c r="C91" s="258"/>
      <c r="D91" s="258"/>
      <c r="E91" s="616"/>
      <c r="F91" s="258"/>
      <c r="G91" s="258"/>
      <c r="H91" s="258"/>
      <c r="I91" s="258"/>
      <c r="J91" s="258"/>
      <c r="K91" s="258"/>
      <c r="L91" s="258"/>
      <c r="M91" s="258"/>
      <c r="O91" s="977" t="s">
        <v>227</v>
      </c>
      <c r="P91" s="978"/>
      <c r="Q91" s="978"/>
      <c r="R91" s="979"/>
      <c r="S91" s="312"/>
      <c r="T91" s="977" t="s">
        <v>156</v>
      </c>
      <c r="U91" s="978"/>
      <c r="V91" s="978"/>
      <c r="W91" s="979"/>
      <c r="X91" s="267"/>
      <c r="Y91" s="267"/>
      <c r="Z91" s="267"/>
      <c r="AA91" s="267"/>
      <c r="AB91" s="267"/>
      <c r="AC91" s="267"/>
      <c r="AD91" s="267"/>
      <c r="AE91" s="267"/>
      <c r="AF91" s="267"/>
      <c r="AG91" s="267"/>
      <c r="AH91" s="267"/>
      <c r="AI91" s="267"/>
    </row>
    <row r="92" spans="3:35" ht="12.75">
      <c r="C92" s="258"/>
      <c r="D92" s="258"/>
      <c r="E92" s="139"/>
      <c r="F92" s="139"/>
      <c r="G92" s="139"/>
      <c r="H92" s="139"/>
      <c r="I92" s="140"/>
      <c r="J92" s="141"/>
      <c r="K92" s="140"/>
      <c r="L92" s="140"/>
      <c r="M92" s="140"/>
      <c r="N92" s="140"/>
      <c r="O92" s="992" t="s">
        <v>438</v>
      </c>
      <c r="P92" s="993"/>
      <c r="Q92" s="993"/>
      <c r="R92" s="994"/>
      <c r="S92" s="207"/>
      <c r="T92" s="992" t="s">
        <v>228</v>
      </c>
      <c r="U92" s="993"/>
      <c r="V92" s="993"/>
      <c r="W92" s="994"/>
      <c r="X92" s="267"/>
      <c r="Y92" s="267"/>
      <c r="Z92" s="267"/>
      <c r="AA92" s="267"/>
      <c r="AB92" s="267"/>
      <c r="AC92" s="267"/>
      <c r="AD92" s="267"/>
      <c r="AE92" s="267"/>
      <c r="AF92" s="267"/>
      <c r="AG92" s="267"/>
      <c r="AH92" s="267"/>
      <c r="AI92" s="267"/>
    </row>
    <row r="93" spans="3:35" ht="33.75" customHeight="1">
      <c r="C93" s="45"/>
      <c r="D93" s="45"/>
      <c r="E93" s="139"/>
      <c r="F93" s="139"/>
      <c r="G93" s="139"/>
      <c r="H93" s="139"/>
      <c r="I93" s="140"/>
      <c r="J93" s="141"/>
      <c r="K93" s="140"/>
      <c r="L93" s="140"/>
      <c r="M93" s="140"/>
      <c r="N93" s="140"/>
      <c r="O93" s="995"/>
      <c r="P93" s="996"/>
      <c r="Q93" s="996"/>
      <c r="R93" s="997"/>
      <c r="S93" s="207"/>
      <c r="T93" s="995"/>
      <c r="U93" s="996"/>
      <c r="V93" s="996"/>
      <c r="W93" s="997"/>
      <c r="X93" s="54"/>
      <c r="Y93" s="54"/>
      <c r="Z93" s="54"/>
      <c r="AA93" s="54"/>
      <c r="AB93" s="54"/>
      <c r="AC93" s="54"/>
      <c r="AD93" s="54"/>
      <c r="AE93" s="54"/>
      <c r="AF93" s="54"/>
      <c r="AG93" s="54"/>
      <c r="AH93" s="54"/>
      <c r="AI93" s="54"/>
    </row>
    <row r="94" spans="15:23" ht="12.75">
      <c r="O94" s="995"/>
      <c r="P94" s="996"/>
      <c r="Q94" s="996"/>
      <c r="R94" s="997"/>
      <c r="T94" s="995"/>
      <c r="U94" s="996"/>
      <c r="V94" s="996"/>
      <c r="W94" s="997"/>
    </row>
    <row r="95" spans="15:23" ht="12.75">
      <c r="O95" s="998"/>
      <c r="P95" s="999"/>
      <c r="Q95" s="999"/>
      <c r="R95" s="1000"/>
      <c r="T95" s="998"/>
      <c r="U95" s="999"/>
      <c r="V95" s="999"/>
      <c r="W95" s="1000"/>
    </row>
    <row r="96" spans="15:23" ht="12.75">
      <c r="O96" s="1001" t="s">
        <v>229</v>
      </c>
      <c r="P96" s="1002"/>
      <c r="Q96" s="1002"/>
      <c r="R96" s="1003"/>
      <c r="T96" s="1001" t="s">
        <v>229</v>
      </c>
      <c r="U96" s="1002"/>
      <c r="V96" s="1002"/>
      <c r="W96" s="1003"/>
    </row>
    <row r="97" spans="15:23" ht="12.75">
      <c r="O97" s="1004"/>
      <c r="P97" s="1005"/>
      <c r="Q97" s="1005"/>
      <c r="R97" s="1006"/>
      <c r="T97" s="1004"/>
      <c r="U97" s="1005"/>
      <c r="V97" s="1005"/>
      <c r="W97" s="1006"/>
    </row>
    <row r="98" spans="15:23" ht="13.5" thickBot="1">
      <c r="O98" s="1007"/>
      <c r="P98" s="1008"/>
      <c r="Q98" s="1008"/>
      <c r="R98" s="1009"/>
      <c r="T98" s="1007"/>
      <c r="U98" s="1008"/>
      <c r="V98" s="1008"/>
      <c r="W98" s="1009"/>
    </row>
  </sheetData>
  <sheetProtection/>
  <mergeCells count="72">
    <mergeCell ref="I1:J1"/>
    <mergeCell ref="O92:R95"/>
    <mergeCell ref="T92:W95"/>
    <mergeCell ref="O96:R98"/>
    <mergeCell ref="T96:W98"/>
    <mergeCell ref="T85:U85"/>
    <mergeCell ref="T86:U86"/>
    <mergeCell ref="T87:U87"/>
    <mergeCell ref="T88:U88"/>
    <mergeCell ref="T89:U89"/>
    <mergeCell ref="B66:N66"/>
    <mergeCell ref="Q66:T66"/>
    <mergeCell ref="O91:R91"/>
    <mergeCell ref="T91:W91"/>
    <mergeCell ref="R80:S80"/>
    <mergeCell ref="T80:V80"/>
    <mergeCell ref="T81:V81"/>
    <mergeCell ref="T82:V82"/>
    <mergeCell ref="V83:W83"/>
    <mergeCell ref="T84:W84"/>
    <mergeCell ref="T79:V79"/>
    <mergeCell ref="B67:N67"/>
    <mergeCell ref="O67:T67"/>
    <mergeCell ref="R68:S68"/>
    <mergeCell ref="A70:A77"/>
    <mergeCell ref="B77:P77"/>
    <mergeCell ref="A16:A22"/>
    <mergeCell ref="B22:P22"/>
    <mergeCell ref="B54:P54"/>
    <mergeCell ref="T64:U64"/>
    <mergeCell ref="B65:N65"/>
    <mergeCell ref="O65:Q65"/>
    <mergeCell ref="A64:K64"/>
    <mergeCell ref="R64:S64"/>
    <mergeCell ref="S12:S14"/>
    <mergeCell ref="I13:I14"/>
    <mergeCell ref="V12:V14"/>
    <mergeCell ref="A55:A63"/>
    <mergeCell ref="B63:P63"/>
    <mergeCell ref="R12:R14"/>
    <mergeCell ref="A12:A14"/>
    <mergeCell ref="B12:B14"/>
    <mergeCell ref="C12:F12"/>
    <mergeCell ref="G12:G14"/>
    <mergeCell ref="B11:S11"/>
    <mergeCell ref="J13:J14"/>
    <mergeCell ref="T12:U13"/>
    <mergeCell ref="T11:W11"/>
    <mergeCell ref="H12:H14"/>
    <mergeCell ref="I12:J12"/>
    <mergeCell ref="K12:K14"/>
    <mergeCell ref="L12:L14"/>
    <mergeCell ref="N12:Q13"/>
    <mergeCell ref="W12:W14"/>
    <mergeCell ref="M12:M14"/>
    <mergeCell ref="B6:C6"/>
    <mergeCell ref="B7:C9"/>
    <mergeCell ref="D7:D9"/>
    <mergeCell ref="I7:K7"/>
    <mergeCell ref="I8:K8"/>
    <mergeCell ref="C13:C14"/>
    <mergeCell ref="D13:D14"/>
    <mergeCell ref="E13:E14"/>
    <mergeCell ref="F13:F14"/>
    <mergeCell ref="B3:E3"/>
    <mergeCell ref="F3:G3"/>
    <mergeCell ref="H3:I3"/>
    <mergeCell ref="J3:Q3"/>
    <mergeCell ref="B4:E4"/>
    <mergeCell ref="F4:G4"/>
    <mergeCell ref="H4:I4"/>
    <mergeCell ref="J4:Q4"/>
  </mergeCells>
  <conditionalFormatting sqref="T55:T62 T70:T76 T17:T21 T53">
    <cfRule type="expression" priority="42" dxfId="15" stopIfTrue="1">
      <formula>M17="EUR"</formula>
    </cfRule>
  </conditionalFormatting>
  <conditionalFormatting sqref="T16">
    <cfRule type="expression" priority="41" dxfId="16" stopIfTrue="1">
      <formula>M16="EUR"</formula>
    </cfRule>
  </conditionalFormatting>
  <conditionalFormatting sqref="U55:U62 U70:U76 U16:U21 U53">
    <cfRule type="expression" priority="40" dxfId="0" stopIfTrue="1">
      <formula>M16="CZK"</formula>
    </cfRule>
  </conditionalFormatting>
  <conditionalFormatting sqref="T46:T51">
    <cfRule type="expression" priority="27" dxfId="15" stopIfTrue="1">
      <formula>M46="EUR"</formula>
    </cfRule>
  </conditionalFormatting>
  <conditionalFormatting sqref="U46:U51">
    <cfRule type="expression" priority="26" dxfId="0" stopIfTrue="1">
      <formula>M46="CZK"</formula>
    </cfRule>
  </conditionalFormatting>
  <conditionalFormatting sqref="T23:T26 T43:T44">
    <cfRule type="expression" priority="25" dxfId="15" stopIfTrue="1">
      <formula>M23="EUR"</formula>
    </cfRule>
  </conditionalFormatting>
  <conditionalFormatting sqref="U23:U26 U43:U44">
    <cfRule type="expression" priority="24" dxfId="0" stopIfTrue="1">
      <formula>M23="CZK"</formula>
    </cfRule>
  </conditionalFormatting>
  <conditionalFormatting sqref="T27:T31">
    <cfRule type="expression" priority="23" dxfId="15" stopIfTrue="1">
      <formula>M27="EUR"</formula>
    </cfRule>
  </conditionalFormatting>
  <conditionalFormatting sqref="U27:U31">
    <cfRule type="expression" priority="22" dxfId="0" stopIfTrue="1">
      <formula>M27="CZK"</formula>
    </cfRule>
  </conditionalFormatting>
  <conditionalFormatting sqref="T32:T42">
    <cfRule type="expression" priority="21" dxfId="15" stopIfTrue="1">
      <formula>M32="EUR"</formula>
    </cfRule>
  </conditionalFormatting>
  <conditionalFormatting sqref="U32:U42">
    <cfRule type="expression" priority="20" dxfId="0" stopIfTrue="1">
      <formula>M32="CZK"</formula>
    </cfRule>
  </conditionalFormatting>
  <conditionalFormatting sqref="T52">
    <cfRule type="expression" priority="19" dxfId="15" stopIfTrue="1">
      <formula>M52="EUR"</formula>
    </cfRule>
  </conditionalFormatting>
  <conditionalFormatting sqref="U52">
    <cfRule type="expression" priority="18" dxfId="0" stopIfTrue="1">
      <formula>M52="CZK"</formula>
    </cfRule>
  </conditionalFormatting>
  <conditionalFormatting sqref="T45">
    <cfRule type="expression" priority="9" dxfId="15" stopIfTrue="1">
      <formula>M45="EUR"</formula>
    </cfRule>
  </conditionalFormatting>
  <conditionalFormatting sqref="U45">
    <cfRule type="expression" priority="8" dxfId="0" stopIfTrue="1">
      <formula>M45="CZK"</formula>
    </cfRule>
  </conditionalFormatting>
  <dataValidations count="5">
    <dataValidation type="list" allowBlank="1" showInputMessage="1" showErrorMessage="1" sqref="D70:D76 D55:D62 D16:D21 D23:D53">
      <formula1>$AQ$1:$AQ$12</formula1>
    </dataValidation>
    <dataValidation type="list" allowBlank="1" showInputMessage="1" showErrorMessage="1" sqref="E6:E7 D6:D9">
      <formula1>"ANO, NE"</formula1>
    </dataValidation>
    <dataValidation type="list" allowBlank="1" showInputMessage="1" showErrorMessage="1" sqref="F70:F76 F55:F62 F16:F21 F23:F53">
      <formula1>"IV, NIV"</formula1>
    </dataValidation>
    <dataValidation type="list" allowBlank="1" showInputMessage="1" showErrorMessage="1" sqref="M70:M76 M55:M62 M16:M21 M23:M53">
      <formula1>"CZK,EUR"</formula1>
    </dataValidation>
    <dataValidation type="custom" allowBlank="1" showInputMessage="1" showErrorMessage="1" sqref="V70:V76 R70:R76 V89:W89 P55:P62 R81:S82 W81:X82 W79:W80 R65:V65 P70:P76 Q77:V77 S63:U63 Q63 S54:U54 Q54 V66:V67 A80:J90 Y79:Z83 W86:W88 S22:U22 Q22 P16:P21 P23:P53 R16:R63 V16:V63">
      <formula1>V70</formula1>
    </dataValidation>
  </dataValidations>
  <printOptions horizontalCentered="1"/>
  <pageMargins left="0.25" right="0.25" top="0.75" bottom="0.75" header="0.3" footer="0.3"/>
  <pageSetup fitToHeight="0" fitToWidth="1" horizontalDpi="600" verticalDpi="600" orientation="portrait" paperSize="8" scale="43" r:id="rId3"/>
  <headerFooter alignWithMargins="0">
    <oddHeader>&amp;LPříručka pro příjemce dotace Cíl 3 ČR-Rakousko
&amp;RSoupiska výdajů
</oddHeader>
    <oddFooter>&amp;CStránka &amp;P z &amp;N&amp;RSoupiska výdajů  verze  č. 5, aktualizace z 07/05/2010
</oddFooter>
  </headerFooter>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B48" sqref="B48:I48"/>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717"/>
      <c r="C1" s="718"/>
      <c r="D1" s="718"/>
      <c r="E1" s="718"/>
      <c r="F1" s="718"/>
      <c r="G1" s="718"/>
      <c r="H1" s="718"/>
      <c r="I1" s="718"/>
      <c r="J1" s="718"/>
    </row>
    <row r="2" ht="9" customHeight="1"/>
    <row r="3" spans="1:10" ht="31.5" customHeight="1">
      <c r="A3" s="1030" t="s">
        <v>97</v>
      </c>
      <c r="B3" s="1030"/>
      <c r="C3" s="1030"/>
      <c r="D3" s="1030"/>
      <c r="E3" s="1030"/>
      <c r="F3" s="1030"/>
      <c r="G3" s="1030"/>
      <c r="H3" s="1030"/>
      <c r="I3" s="1030"/>
      <c r="J3" s="1030"/>
    </row>
    <row r="4" spans="1:10" ht="19.5" customHeight="1" thickBot="1">
      <c r="A4" s="55"/>
      <c r="C4" s="281"/>
      <c r="D4" s="281"/>
      <c r="E4" s="281"/>
      <c r="F4" s="281"/>
      <c r="G4" s="281" t="s">
        <v>264</v>
      </c>
      <c r="H4" s="281"/>
      <c r="I4" s="281"/>
      <c r="J4" s="281"/>
    </row>
    <row r="5" spans="1:10" ht="20.25" customHeight="1" thickBot="1">
      <c r="A5" s="55"/>
      <c r="B5" s="814" t="s">
        <v>54</v>
      </c>
      <c r="C5" s="814"/>
      <c r="D5" s="814"/>
      <c r="E5" s="814"/>
      <c r="F5" s="814"/>
      <c r="G5" s="1026"/>
      <c r="H5" s="1027"/>
      <c r="I5" s="1027"/>
      <c r="J5" s="1028"/>
    </row>
    <row r="6" spans="1:10" s="36" customFormat="1" ht="19.5" customHeight="1" thickBot="1">
      <c r="A6" s="55"/>
      <c r="B6" s="50"/>
      <c r="C6" s="50"/>
      <c r="D6" s="50"/>
      <c r="E6" s="50"/>
      <c r="F6" s="50"/>
      <c r="G6" s="50"/>
      <c r="H6" s="50"/>
      <c r="I6" s="50"/>
      <c r="J6" s="50"/>
    </row>
    <row r="7" spans="2:10" ht="21.75" customHeight="1" thickBot="1">
      <c r="B7" s="814" t="s">
        <v>47</v>
      </c>
      <c r="C7" s="814"/>
      <c r="D7" s="814"/>
      <c r="E7" s="814"/>
      <c r="F7" s="814"/>
      <c r="G7" s="1034" t="s">
        <v>6</v>
      </c>
      <c r="H7" s="1035"/>
      <c r="I7" s="1035"/>
      <c r="J7" s="1036"/>
    </row>
    <row r="8" spans="2:8" s="36" customFormat="1" ht="6" customHeight="1" thickBot="1">
      <c r="B8" s="40"/>
      <c r="C8" s="37"/>
      <c r="D8" s="37"/>
      <c r="E8" s="37"/>
      <c r="F8" s="18"/>
      <c r="G8" s="18"/>
      <c r="H8" s="18"/>
    </row>
    <row r="9" spans="2:10" ht="21" customHeight="1" thickBot="1">
      <c r="B9" s="814" t="s">
        <v>9</v>
      </c>
      <c r="C9" s="814"/>
      <c r="D9" s="814"/>
      <c r="E9" s="814"/>
      <c r="F9" s="814"/>
      <c r="G9" s="1026"/>
      <c r="H9" s="1027"/>
      <c r="I9" s="1027"/>
      <c r="J9" s="1028"/>
    </row>
    <row r="10" spans="2:10" ht="6" customHeight="1" thickBot="1">
      <c r="B10" s="6"/>
      <c r="C10" s="5"/>
      <c r="D10" s="5"/>
      <c r="E10" s="5"/>
      <c r="F10" s="1"/>
      <c r="G10" s="8"/>
      <c r="H10" s="8"/>
      <c r="I10" s="8"/>
      <c r="J10" s="8"/>
    </row>
    <row r="11" spans="2:10" ht="21" customHeight="1" thickBot="1">
      <c r="B11" s="814" t="s">
        <v>10</v>
      </c>
      <c r="C11" s="814"/>
      <c r="D11" s="814"/>
      <c r="E11" s="814"/>
      <c r="F11" s="814"/>
      <c r="G11" s="1026"/>
      <c r="H11" s="1027"/>
      <c r="I11" s="1028"/>
      <c r="J11" s="1"/>
    </row>
    <row r="12" spans="2:10" ht="21" customHeight="1" thickBot="1">
      <c r="B12" s="40"/>
      <c r="C12" s="37"/>
      <c r="D12" s="37"/>
      <c r="E12" s="37"/>
      <c r="F12" s="19"/>
      <c r="G12" s="19"/>
      <c r="H12" s="19"/>
      <c r="I12" s="19"/>
      <c r="J12" s="1"/>
    </row>
    <row r="13" spans="2:10" ht="21" customHeight="1" thickBot="1">
      <c r="B13" s="814" t="s">
        <v>96</v>
      </c>
      <c r="C13" s="814"/>
      <c r="D13" s="814"/>
      <c r="E13" s="814"/>
      <c r="F13" s="814"/>
      <c r="G13" s="1026"/>
      <c r="H13" s="1027"/>
      <c r="I13" s="1027"/>
      <c r="J13" s="1028"/>
    </row>
    <row r="14" spans="2:10" ht="6" customHeight="1" thickBot="1">
      <c r="B14" s="6"/>
      <c r="C14" s="5"/>
      <c r="D14" s="5"/>
      <c r="E14" s="5"/>
      <c r="F14" s="1"/>
      <c r="G14" s="8"/>
      <c r="H14" s="8"/>
      <c r="I14" s="8"/>
      <c r="J14" s="8"/>
    </row>
    <row r="15" spans="2:12" ht="21" customHeight="1" thickBot="1">
      <c r="B15" s="814" t="s">
        <v>48</v>
      </c>
      <c r="C15" s="814"/>
      <c r="D15" s="814"/>
      <c r="E15" s="814"/>
      <c r="F15" s="814"/>
      <c r="G15" s="1031" t="s">
        <v>0</v>
      </c>
      <c r="H15" s="1032"/>
      <c r="I15" s="1033"/>
      <c r="J15" s="1"/>
      <c r="K15" s="1"/>
      <c r="L15" s="1"/>
    </row>
    <row r="16" spans="2:12" ht="6" customHeight="1" thickBot="1">
      <c r="B16" s="7"/>
      <c r="C16" s="5"/>
      <c r="D16" s="5"/>
      <c r="E16" s="5"/>
      <c r="F16" s="1"/>
      <c r="G16" s="1"/>
      <c r="H16" s="1"/>
      <c r="I16" s="1"/>
      <c r="J16" s="1"/>
      <c r="K16" s="1"/>
      <c r="L16" s="1"/>
    </row>
    <row r="17" spans="2:12" ht="21" customHeight="1" thickBot="1">
      <c r="B17" s="814" t="s">
        <v>60</v>
      </c>
      <c r="C17" s="814"/>
      <c r="D17" s="814"/>
      <c r="E17" s="814"/>
      <c r="F17" s="814"/>
      <c r="G17" s="1026"/>
      <c r="H17" s="1027"/>
      <c r="I17" s="1028"/>
      <c r="J17" s="1"/>
      <c r="K17" s="1"/>
      <c r="L17" s="1"/>
    </row>
    <row r="18" spans="2:12" ht="6" customHeight="1" thickBot="1">
      <c r="B18" s="6"/>
      <c r="C18" s="5"/>
      <c r="D18" s="5"/>
      <c r="E18" s="5"/>
      <c r="F18" s="1"/>
      <c r="G18" s="1"/>
      <c r="H18" s="1"/>
      <c r="I18" s="1"/>
      <c r="J18" s="1"/>
      <c r="K18" s="1"/>
      <c r="L18" s="1"/>
    </row>
    <row r="19" spans="2:9" ht="21" customHeight="1" thickBot="1">
      <c r="B19" s="814" t="s">
        <v>61</v>
      </c>
      <c r="C19" s="814"/>
      <c r="D19" s="814"/>
      <c r="E19" s="814"/>
      <c r="F19" s="814"/>
      <c r="G19" s="1026" t="s">
        <v>49</v>
      </c>
      <c r="H19" s="1027"/>
      <c r="I19" s="1028"/>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1019" t="s">
        <v>50</v>
      </c>
      <c r="C22" s="1019"/>
      <c r="D22" s="1019"/>
      <c r="E22" s="1019"/>
      <c r="F22" s="1019"/>
      <c r="G22" s="1026"/>
      <c r="H22" s="1027"/>
      <c r="I22" s="1027"/>
      <c r="J22" s="1028"/>
    </row>
    <row r="23" spans="2:9" ht="10.5" customHeight="1" thickBot="1">
      <c r="B23" s="6"/>
      <c r="C23" s="6"/>
      <c r="D23" s="6"/>
      <c r="E23" s="6"/>
      <c r="F23" s="1"/>
      <c r="G23" s="8"/>
      <c r="H23" s="8"/>
      <c r="I23" s="8"/>
    </row>
    <row r="24" spans="2:10" ht="27.75" customHeight="1" thickBot="1">
      <c r="B24" s="723" t="s">
        <v>7</v>
      </c>
      <c r="C24" s="723"/>
      <c r="D24" s="1020"/>
      <c r="E24" s="1021"/>
      <c r="F24" s="1022"/>
      <c r="G24" s="1029" t="s">
        <v>51</v>
      </c>
      <c r="H24" s="678"/>
      <c r="I24" s="678"/>
      <c r="J24" s="61"/>
    </row>
    <row r="25" spans="2:9" ht="13.5" customHeight="1" thickBot="1">
      <c r="B25" s="2"/>
      <c r="C25" s="6"/>
      <c r="D25" s="6"/>
      <c r="E25" s="6"/>
      <c r="F25" s="1"/>
      <c r="G25" s="8"/>
      <c r="H25" s="8"/>
      <c r="I25" s="8"/>
    </row>
    <row r="26" spans="2:10" ht="92.25" customHeight="1" thickBot="1">
      <c r="B26" s="1016" t="s">
        <v>62</v>
      </c>
      <c r="C26" s="1017"/>
      <c r="D26" s="1017"/>
      <c r="E26" s="1018"/>
      <c r="F26" s="1"/>
      <c r="G26" s="1023" t="s">
        <v>63</v>
      </c>
      <c r="H26" s="1024"/>
      <c r="I26" s="1024"/>
      <c r="J26" s="1025"/>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A3:J3"/>
    <mergeCell ref="G9:J9"/>
    <mergeCell ref="G11:I11"/>
    <mergeCell ref="G15:I15"/>
    <mergeCell ref="G13:J13"/>
    <mergeCell ref="B5:F5"/>
    <mergeCell ref="G7:J7"/>
    <mergeCell ref="B7:F7"/>
    <mergeCell ref="B9:F9"/>
    <mergeCell ref="G26:J26"/>
    <mergeCell ref="G22:J22"/>
    <mergeCell ref="G5:J5"/>
    <mergeCell ref="G24:I24"/>
    <mergeCell ref="G17:I17"/>
    <mergeCell ref="G19:I19"/>
    <mergeCell ref="B1:J1"/>
    <mergeCell ref="B26:E26"/>
    <mergeCell ref="B24:C24"/>
    <mergeCell ref="B11:F11"/>
    <mergeCell ref="B15:F15"/>
    <mergeCell ref="B13:F13"/>
    <mergeCell ref="B22:F22"/>
    <mergeCell ref="D24:F24"/>
    <mergeCell ref="B17:F17"/>
    <mergeCell ref="B19:F1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G6" sqref="G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66"/>
      <c r="C1" s="815"/>
      <c r="D1" s="815"/>
      <c r="E1" s="815"/>
      <c r="F1" s="815"/>
      <c r="G1" s="815"/>
      <c r="H1" s="815"/>
      <c r="I1" s="815"/>
      <c r="J1" s="815"/>
    </row>
    <row r="2" spans="1:8" ht="27.75">
      <c r="A2" s="1067" t="s">
        <v>111</v>
      </c>
      <c r="B2" s="1068"/>
      <c r="C2" s="1068"/>
      <c r="D2" s="1068"/>
      <c r="E2" s="1068"/>
      <c r="F2" s="1068"/>
      <c r="G2" s="1068"/>
      <c r="H2" s="1068"/>
    </row>
    <row r="4" spans="1:8" ht="15">
      <c r="A4" s="719" t="s">
        <v>6</v>
      </c>
      <c r="B4" s="720"/>
      <c r="C4" s="720"/>
      <c r="D4" s="720"/>
      <c r="E4" s="720"/>
      <c r="F4" s="720"/>
      <c r="G4" s="720"/>
      <c r="H4" s="720"/>
    </row>
    <row r="5" spans="1:8" ht="21.75" customHeight="1">
      <c r="A5" s="68"/>
      <c r="B5" s="69" t="s">
        <v>249</v>
      </c>
      <c r="C5" s="48"/>
      <c r="D5" s="48"/>
      <c r="E5" s="48"/>
      <c r="F5" s="48"/>
      <c r="G5" s="48"/>
      <c r="H5" s="48"/>
    </row>
    <row r="6" spans="1:9" ht="27.75" customHeight="1" thickBot="1">
      <c r="A6" s="142" t="s">
        <v>159</v>
      </c>
      <c r="B6" s="142"/>
      <c r="C6" s="143"/>
      <c r="D6" s="143"/>
      <c r="E6" s="143"/>
      <c r="F6" s="143"/>
      <c r="G6" s="143"/>
      <c r="H6" s="143"/>
      <c r="I6" s="46"/>
    </row>
    <row r="7" spans="1:8" ht="21.75" customHeight="1" thickBot="1">
      <c r="A7" s="1055" t="s">
        <v>9</v>
      </c>
      <c r="B7" s="1069"/>
      <c r="C7" s="1052" t="str">
        <f>'6.Zpráva o pokroku'!D7</f>
        <v>ANGAŽOVANCI</v>
      </c>
      <c r="D7" s="1053"/>
      <c r="E7" s="1053"/>
      <c r="F7" s="1053"/>
      <c r="G7" s="1053"/>
      <c r="H7" s="1054"/>
    </row>
    <row r="8" spans="1:8" ht="8.25" customHeight="1" thickBot="1">
      <c r="A8" s="334"/>
      <c r="B8" s="335"/>
      <c r="C8" s="12"/>
      <c r="D8" s="12"/>
      <c r="E8" s="12"/>
      <c r="F8" s="12"/>
      <c r="G8" s="12"/>
      <c r="H8" s="12"/>
    </row>
    <row r="9" spans="1:8" ht="21.75" customHeight="1" thickBot="1">
      <c r="A9" s="1055" t="s">
        <v>10</v>
      </c>
      <c r="B9" s="1069"/>
      <c r="C9" s="1052" t="str">
        <f>'6.Zpráva o pokroku'!D9</f>
        <v>M00253</v>
      </c>
      <c r="D9" s="1053"/>
      <c r="E9" s="1053"/>
      <c r="F9" s="1054"/>
      <c r="G9" s="12"/>
      <c r="H9" s="12"/>
    </row>
    <row r="10" spans="1:8" ht="15" customHeight="1" thickBot="1">
      <c r="A10" s="1056"/>
      <c r="B10" s="1057"/>
      <c r="C10" s="1057"/>
      <c r="D10" s="1057"/>
      <c r="E10" s="1057"/>
      <c r="F10" s="337"/>
      <c r="G10" s="338"/>
      <c r="H10" s="338"/>
    </row>
    <row r="11" spans="1:8" ht="21.75" customHeight="1" thickBot="1">
      <c r="A11" s="1063" t="s">
        <v>12</v>
      </c>
      <c r="B11" s="1064"/>
      <c r="C11" s="1052" t="str">
        <f>'6.Zpráva o pokroku'!D11</f>
        <v>LP</v>
      </c>
      <c r="D11" s="1053"/>
      <c r="E11" s="1053"/>
      <c r="F11" s="1053"/>
      <c r="G11" s="1053"/>
      <c r="H11" s="1054"/>
    </row>
    <row r="12" spans="1:8" ht="9.75" customHeight="1" thickBot="1">
      <c r="A12" s="336"/>
      <c r="B12" s="336"/>
      <c r="C12" s="336"/>
      <c r="D12" s="336"/>
      <c r="E12" s="336"/>
      <c r="F12" s="336"/>
      <c r="G12" s="336"/>
      <c r="H12" s="336"/>
    </row>
    <row r="13" spans="1:8" ht="21.75" customHeight="1" thickBot="1">
      <c r="A13" s="1055" t="s">
        <v>66</v>
      </c>
      <c r="B13" s="997"/>
      <c r="C13" s="1052" t="str">
        <f>'6.Zpráva o pokroku'!D13</f>
        <v>Kraj Vysočina</v>
      </c>
      <c r="D13" s="1053"/>
      <c r="E13" s="1053"/>
      <c r="F13" s="1053"/>
      <c r="G13" s="1053"/>
      <c r="H13" s="1054"/>
    </row>
    <row r="14" spans="1:8" ht="10.5" customHeight="1" thickBot="1">
      <c r="A14" s="334"/>
      <c r="B14" s="335"/>
      <c r="C14" s="12"/>
      <c r="D14" s="12"/>
      <c r="E14" s="12"/>
      <c r="F14" s="12"/>
      <c r="G14" s="12"/>
      <c r="H14" s="12"/>
    </row>
    <row r="15" spans="1:8" ht="21.75" customHeight="1" thickBot="1">
      <c r="A15" s="1055" t="s">
        <v>13</v>
      </c>
      <c r="B15" s="997"/>
      <c r="C15" s="1052" t="str">
        <f>'6.Zpráva o pokroku'!D15</f>
        <v>Žižkova 57, 587 33 Jihlava</v>
      </c>
      <c r="D15" s="1053"/>
      <c r="E15" s="1053"/>
      <c r="F15" s="1053"/>
      <c r="G15" s="1053"/>
      <c r="H15" s="1054"/>
    </row>
    <row r="16" spans="1:8" ht="9" customHeight="1" thickBot="1">
      <c r="A16" s="334"/>
      <c r="B16" s="335"/>
      <c r="C16" s="12"/>
      <c r="D16" s="12"/>
      <c r="E16" s="12"/>
      <c r="F16" s="12"/>
      <c r="G16" s="12"/>
      <c r="H16" s="12"/>
    </row>
    <row r="17" spans="1:8" ht="21.75" customHeight="1" thickBot="1">
      <c r="A17" s="1055" t="s">
        <v>38</v>
      </c>
      <c r="B17" s="997"/>
      <c r="C17" s="1052" t="str">
        <f>'6.Zpráva o pokroku'!D17</f>
        <v>Ing. Petr Holý</v>
      </c>
      <c r="D17" s="1053"/>
      <c r="E17" s="1053"/>
      <c r="F17" s="1053"/>
      <c r="G17" s="1053"/>
      <c r="H17" s="1054"/>
    </row>
    <row r="18" spans="1:8" ht="8.25" customHeight="1" thickBot="1">
      <c r="A18" s="334"/>
      <c r="B18" s="335"/>
      <c r="C18" s="12"/>
      <c r="D18" s="12"/>
      <c r="E18" s="12"/>
      <c r="F18" s="12"/>
      <c r="G18" s="12"/>
      <c r="H18" s="12"/>
    </row>
    <row r="19" spans="1:8" ht="21.75" customHeight="1" thickBot="1">
      <c r="A19" s="1061" t="s">
        <v>65</v>
      </c>
      <c r="B19" s="1062"/>
      <c r="C19" s="1052" t="str">
        <f>'6.Zpráva o pokroku'!D19</f>
        <v>564602538, holy.p@kr-vysocina.cz</v>
      </c>
      <c r="D19" s="1053"/>
      <c r="E19" s="1053"/>
      <c r="F19" s="1053"/>
      <c r="G19" s="1053"/>
      <c r="H19" s="1054"/>
    </row>
    <row r="20" spans="1:8" ht="8.25" customHeight="1" thickBot="1">
      <c r="A20" s="49"/>
      <c r="B20" s="46"/>
      <c r="C20" s="8"/>
      <c r="D20" s="8"/>
      <c r="E20" s="8"/>
      <c r="F20" s="8"/>
      <c r="G20" s="8"/>
      <c r="H20" s="8"/>
    </row>
    <row r="21" spans="1:8" ht="21.75" customHeight="1" thickBot="1">
      <c r="A21" s="723" t="s">
        <v>11</v>
      </c>
      <c r="B21" s="796"/>
      <c r="C21" s="817" t="str">
        <f>'6.Zpráva o pokroku'!D21</f>
        <v>Vedoucí partner/Projektový partner</v>
      </c>
      <c r="D21" s="818"/>
      <c r="E21" s="818"/>
      <c r="F21" s="819"/>
      <c r="G21" s="8"/>
      <c r="H21" s="8"/>
    </row>
    <row r="22" spans="1:8" ht="12.75" customHeight="1">
      <c r="A22" s="50"/>
      <c r="B22" s="43"/>
      <c r="C22" s="19"/>
      <c r="D22" s="19"/>
      <c r="E22" s="19"/>
      <c r="F22" s="19"/>
      <c r="G22" s="36"/>
      <c r="H22" s="36"/>
    </row>
    <row r="23" ht="12" customHeight="1" thickBot="1">
      <c r="A23" s="2"/>
    </row>
    <row r="24" spans="1:8" ht="22.5" customHeight="1" thickBot="1">
      <c r="A24" s="690" t="s">
        <v>248</v>
      </c>
      <c r="B24" s="816"/>
      <c r="C24" s="1065" t="str">
        <f>'6.Zpráva o pokroku'!D25</f>
        <v>č. 3 od 01/12/2013 - 31/05/2014</v>
      </c>
      <c r="D24" s="821"/>
      <c r="E24" s="821"/>
      <c r="F24" s="821"/>
      <c r="G24" s="821"/>
      <c r="H24" s="822"/>
    </row>
    <row r="25" spans="1:6" ht="12.75">
      <c r="A25" s="49"/>
      <c r="B25" s="46"/>
      <c r="C25" s="8"/>
      <c r="D25" s="8"/>
      <c r="E25" s="8"/>
      <c r="F25" s="8"/>
    </row>
    <row r="26" spans="1:8" ht="18">
      <c r="A26" s="1059" t="s">
        <v>99</v>
      </c>
      <c r="B26" s="1060"/>
      <c r="C26" s="1060"/>
      <c r="D26" s="1060"/>
      <c r="E26" s="1060"/>
      <c r="F26" s="1060"/>
      <c r="G26" s="95"/>
      <c r="H26" s="95"/>
    </row>
    <row r="27" spans="1:8" ht="18">
      <c r="A27" s="96"/>
      <c r="B27" s="97"/>
      <c r="C27" s="97"/>
      <c r="D27" s="97"/>
      <c r="E27" s="97"/>
      <c r="F27" s="97"/>
      <c r="G27" s="98"/>
      <c r="H27" s="98"/>
    </row>
    <row r="28" ht="13.5" thickBot="1">
      <c r="A28" t="s">
        <v>98</v>
      </c>
    </row>
    <row r="29" spans="1:8" ht="12.75">
      <c r="A29" s="806" t="s">
        <v>123</v>
      </c>
      <c r="B29" s="807"/>
      <c r="C29" s="807"/>
      <c r="D29" s="807"/>
      <c r="E29" s="807"/>
      <c r="F29" s="807"/>
      <c r="G29" s="807"/>
      <c r="H29" s="808"/>
    </row>
    <row r="30" spans="1:8" ht="22.5" customHeight="1">
      <c r="A30" s="1037" t="s">
        <v>101</v>
      </c>
      <c r="B30" s="1038"/>
      <c r="C30" s="1038"/>
      <c r="D30" s="748"/>
      <c r="E30" s="748"/>
      <c r="F30" s="748"/>
      <c r="G30" s="748"/>
      <c r="H30" s="823"/>
    </row>
    <row r="31" spans="1:8" ht="22.5" customHeight="1">
      <c r="A31" s="1037" t="s">
        <v>257</v>
      </c>
      <c r="B31" s="1038"/>
      <c r="C31" s="1038"/>
      <c r="D31" s="748"/>
      <c r="E31" s="748"/>
      <c r="F31" s="748"/>
      <c r="G31" s="748"/>
      <c r="H31" s="823"/>
    </row>
    <row r="32" spans="1:8" ht="22.5" customHeight="1">
      <c r="A32" s="1037" t="s">
        <v>258</v>
      </c>
      <c r="B32" s="1038"/>
      <c r="C32" s="1038"/>
      <c r="D32" s="748"/>
      <c r="E32" s="748"/>
      <c r="F32" s="748"/>
      <c r="G32" s="748"/>
      <c r="H32" s="823"/>
    </row>
    <row r="33" spans="1:8" ht="22.5" customHeight="1">
      <c r="A33" s="1041" t="s">
        <v>259</v>
      </c>
      <c r="B33" s="1042"/>
      <c r="C33" s="1043"/>
      <c r="D33" s="748"/>
      <c r="E33" s="748"/>
      <c r="F33" s="748"/>
      <c r="G33" s="748"/>
      <c r="H33" s="823"/>
    </row>
    <row r="34" spans="1:8" ht="22.5" customHeight="1">
      <c r="A34" s="1041" t="s">
        <v>102</v>
      </c>
      <c r="B34" s="1042"/>
      <c r="C34" s="1043"/>
      <c r="D34" s="748"/>
      <c r="E34" s="748"/>
      <c r="F34" s="748"/>
      <c r="G34" s="748"/>
      <c r="H34" s="823"/>
    </row>
    <row r="35" spans="1:8" ht="22.5" customHeight="1">
      <c r="A35" s="1037" t="s">
        <v>103</v>
      </c>
      <c r="B35" s="1038"/>
      <c r="C35" s="1038"/>
      <c r="D35" s="748"/>
      <c r="E35" s="748"/>
      <c r="F35" s="748"/>
      <c r="G35" s="748"/>
      <c r="H35" s="823"/>
    </row>
    <row r="36" spans="1:8" ht="22.5" customHeight="1">
      <c r="A36" s="1037" t="s">
        <v>100</v>
      </c>
      <c r="B36" s="1038"/>
      <c r="C36" s="1038"/>
      <c r="D36" s="748"/>
      <c r="E36" s="748"/>
      <c r="F36" s="748"/>
      <c r="G36" s="748"/>
      <c r="H36" s="823"/>
    </row>
    <row r="37" spans="1:8" ht="22.5" customHeight="1">
      <c r="A37" s="1037" t="s">
        <v>104</v>
      </c>
      <c r="B37" s="1038"/>
      <c r="C37" s="1038"/>
      <c r="D37" s="748"/>
      <c r="E37" s="748"/>
      <c r="F37" s="748"/>
      <c r="G37" s="748"/>
      <c r="H37" s="823"/>
    </row>
    <row r="38" spans="1:8" ht="22.5" customHeight="1">
      <c r="A38" s="1046" t="s">
        <v>105</v>
      </c>
      <c r="B38" s="1047"/>
      <c r="C38" s="1048"/>
      <c r="D38" s="748"/>
      <c r="E38" s="748"/>
      <c r="F38" s="748"/>
      <c r="G38" s="748"/>
      <c r="H38" s="823"/>
    </row>
    <row r="39" spans="1:8" ht="22.5" customHeight="1">
      <c r="A39" s="1049" t="s">
        <v>106</v>
      </c>
      <c r="B39" s="1050"/>
      <c r="C39" s="1051"/>
      <c r="D39" s="748"/>
      <c r="E39" s="748"/>
      <c r="F39" s="748"/>
      <c r="G39" s="748"/>
      <c r="H39" s="823"/>
    </row>
    <row r="40" spans="1:8" ht="22.5" customHeight="1" thickBot="1">
      <c r="A40" s="798" t="s">
        <v>107</v>
      </c>
      <c r="B40" s="799"/>
      <c r="C40" s="799"/>
      <c r="D40" s="799"/>
      <c r="E40" s="799"/>
      <c r="F40" s="799"/>
      <c r="G40" s="799"/>
      <c r="H40" s="1039"/>
    </row>
    <row r="41" spans="1:8" ht="12.75">
      <c r="A41" s="19"/>
      <c r="B41" s="19"/>
      <c r="C41" s="19"/>
      <c r="D41" s="19"/>
      <c r="E41" s="19"/>
      <c r="F41" s="19"/>
      <c r="G41" s="19"/>
      <c r="H41" s="19"/>
    </row>
    <row r="43" spans="1:5" ht="12.75">
      <c r="A43" s="32" t="s">
        <v>31</v>
      </c>
      <c r="B43" s="15" t="s">
        <v>161</v>
      </c>
      <c r="C43" s="15"/>
      <c r="D43" s="15"/>
      <c r="E43" s="37"/>
    </row>
    <row r="44" spans="4:5" ht="9.75" customHeight="1">
      <c r="D44" s="36"/>
      <c r="E44" s="37"/>
    </row>
    <row r="45" spans="1:5" ht="18.75" customHeight="1">
      <c r="A45" s="32" t="s">
        <v>62</v>
      </c>
      <c r="B45" s="15" t="s">
        <v>161</v>
      </c>
      <c r="C45" s="15"/>
      <c r="D45" s="15"/>
      <c r="E45" s="37"/>
    </row>
    <row r="46" spans="4:5" ht="9" customHeight="1">
      <c r="D46" s="36"/>
      <c r="E46" s="37"/>
    </row>
    <row r="47" spans="1:5" ht="12.75">
      <c r="A47" s="32" t="s">
        <v>32</v>
      </c>
      <c r="B47" s="144" t="s">
        <v>162</v>
      </c>
      <c r="C47" s="144"/>
      <c r="D47" s="144"/>
      <c r="E47" s="37"/>
    </row>
    <row r="48" ht="10.5" customHeight="1">
      <c r="E48" s="37"/>
    </row>
    <row r="49" spans="1:6" ht="16.5" customHeight="1">
      <c r="A49" s="32" t="s">
        <v>160</v>
      </c>
      <c r="B49" s="32"/>
      <c r="C49" s="144" t="s">
        <v>163</v>
      </c>
      <c r="D49" s="144"/>
      <c r="E49" s="144"/>
      <c r="F49" s="15"/>
    </row>
    <row r="50" ht="12" customHeight="1">
      <c r="E50" s="5"/>
    </row>
    <row r="51" spans="1:5" ht="31.5" customHeight="1">
      <c r="A51" s="47" t="s">
        <v>33</v>
      </c>
      <c r="B51" s="15" t="s">
        <v>3</v>
      </c>
      <c r="C51" s="15"/>
      <c r="D51" s="15"/>
      <c r="E51" s="15"/>
    </row>
    <row r="52" ht="9.75" customHeight="1"/>
    <row r="53" spans="1:3" ht="20.25" customHeight="1">
      <c r="A53" s="32" t="s">
        <v>7</v>
      </c>
      <c r="B53" s="15" t="s">
        <v>4</v>
      </c>
      <c r="C53" s="15"/>
    </row>
    <row r="54" spans="1:8" ht="29.25" customHeight="1">
      <c r="A54" s="1040" t="s">
        <v>277</v>
      </c>
      <c r="B54" s="1040"/>
      <c r="C54" s="1040"/>
      <c r="D54" s="1040"/>
      <c r="E54" s="1040"/>
      <c r="F54" s="1040"/>
      <c r="G54" s="1040"/>
      <c r="H54" s="1040"/>
    </row>
    <row r="55" spans="1:5" ht="42" customHeight="1">
      <c r="A55" s="1058" t="s">
        <v>278</v>
      </c>
      <c r="B55" s="1058"/>
      <c r="C55" s="1058"/>
      <c r="D55" s="1058"/>
      <c r="E55" s="1058"/>
    </row>
    <row r="56" spans="1:5" ht="28.5" customHeight="1">
      <c r="A56" s="278" t="s">
        <v>255</v>
      </c>
      <c r="B56" s="1044" t="s">
        <v>256</v>
      </c>
      <c r="C56" s="1045"/>
      <c r="D56" s="1045"/>
      <c r="E56" s="1045"/>
    </row>
    <row r="57" ht="12.75">
      <c r="A57" s="49"/>
    </row>
    <row r="58" spans="1:5" ht="37.5" customHeight="1">
      <c r="A58" s="47" t="s">
        <v>33</v>
      </c>
      <c r="B58" s="15" t="s">
        <v>3</v>
      </c>
      <c r="C58" s="15"/>
      <c r="D58" s="15"/>
      <c r="E58" s="15"/>
    </row>
    <row r="60" spans="1:3" ht="12.75">
      <c r="A60" s="32" t="s">
        <v>7</v>
      </c>
      <c r="B60" s="15" t="s">
        <v>4</v>
      </c>
      <c r="C60" s="15"/>
    </row>
  </sheetData>
  <sheetProtection/>
  <mergeCells count="49">
    <mergeCell ref="A15:B15"/>
    <mergeCell ref="B1:J1"/>
    <mergeCell ref="A13:B13"/>
    <mergeCell ref="C13:H13"/>
    <mergeCell ref="A2:H2"/>
    <mergeCell ref="A4:H4"/>
    <mergeCell ref="A7:B7"/>
    <mergeCell ref="C7:H7"/>
    <mergeCell ref="A9:B9"/>
    <mergeCell ref="D31:H31"/>
    <mergeCell ref="A30:C30"/>
    <mergeCell ref="A19:B19"/>
    <mergeCell ref="C19:H19"/>
    <mergeCell ref="A11:B11"/>
    <mergeCell ref="C17:H17"/>
    <mergeCell ref="C21:F21"/>
    <mergeCell ref="A24:B24"/>
    <mergeCell ref="A21:B21"/>
    <mergeCell ref="C24:H24"/>
    <mergeCell ref="A40:C40"/>
    <mergeCell ref="C15:H15"/>
    <mergeCell ref="A17:B17"/>
    <mergeCell ref="A10:E10"/>
    <mergeCell ref="A55:E55"/>
    <mergeCell ref="C9:F9"/>
    <mergeCell ref="C11:H11"/>
    <mergeCell ref="A26:F26"/>
    <mergeCell ref="A32:C32"/>
    <mergeCell ref="A31:C31"/>
    <mergeCell ref="A35:C35"/>
    <mergeCell ref="A29:H29"/>
    <mergeCell ref="D36:H36"/>
    <mergeCell ref="D30:H30"/>
    <mergeCell ref="D32:H32"/>
    <mergeCell ref="B56:E56"/>
    <mergeCell ref="A38:C38"/>
    <mergeCell ref="D38:H38"/>
    <mergeCell ref="A39:C39"/>
    <mergeCell ref="D39:H39"/>
    <mergeCell ref="A36:C36"/>
    <mergeCell ref="D40:H40"/>
    <mergeCell ref="D35:H35"/>
    <mergeCell ref="A54:H54"/>
    <mergeCell ref="D33:H33"/>
    <mergeCell ref="A37:C37"/>
    <mergeCell ref="A34:C34"/>
    <mergeCell ref="D34:H34"/>
    <mergeCell ref="A33:C33"/>
    <mergeCell ref="D37:H37"/>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38" customWidth="1"/>
    <col min="2" max="2" width="11.421875" style="538" customWidth="1"/>
    <col min="3" max="3" width="19.140625" style="538" customWidth="1"/>
    <col min="4" max="6" width="11.421875" style="538" customWidth="1"/>
    <col min="7" max="7" width="24.7109375" style="538" customWidth="1"/>
    <col min="8" max="9" width="11.421875" style="538" customWidth="1"/>
    <col min="10" max="10" width="15.421875" style="538" customWidth="1"/>
    <col min="11" max="16384" width="11.421875" style="538" customWidth="1"/>
  </cols>
  <sheetData>
    <row r="1" ht="122.25" customHeight="1"/>
    <row r="2" spans="1:10" ht="12.75">
      <c r="A2" s="539"/>
      <c r="B2" s="539"/>
      <c r="C2" s="539"/>
      <c r="D2" s="539"/>
      <c r="E2" s="539"/>
      <c r="F2" s="539"/>
      <c r="G2" s="539"/>
      <c r="H2" s="540"/>
      <c r="I2" s="541"/>
      <c r="J2" s="542"/>
    </row>
    <row r="3" spans="1:10" s="544" customFormat="1" ht="15">
      <c r="A3" s="543"/>
      <c r="B3" s="1070" t="s">
        <v>433</v>
      </c>
      <c r="C3" s="1070"/>
      <c r="D3" s="1070"/>
      <c r="E3" s="1070"/>
      <c r="F3" s="1070"/>
      <c r="G3" s="1070"/>
      <c r="H3" s="1070"/>
      <c r="I3" s="1070"/>
      <c r="J3" s="1070"/>
    </row>
    <row r="4" spans="1:10" ht="14.25" thickBot="1">
      <c r="A4" s="539"/>
      <c r="B4" s="545"/>
      <c r="C4" s="546"/>
      <c r="D4" s="546"/>
      <c r="E4" s="546"/>
      <c r="F4" s="546"/>
      <c r="G4" s="546"/>
      <c r="H4" s="547"/>
      <c r="I4" s="547"/>
      <c r="J4" s="547"/>
    </row>
    <row r="5" spans="2:12" s="539" customFormat="1" ht="21" customHeight="1" thickBot="1">
      <c r="B5" s="1071" t="s">
        <v>9</v>
      </c>
      <c r="C5" s="1072"/>
      <c r="D5" s="1073"/>
      <c r="E5" s="1074"/>
      <c r="F5" s="1074"/>
      <c r="G5" s="1074"/>
      <c r="H5" s="1074"/>
      <c r="I5" s="1075"/>
      <c r="L5" s="550"/>
    </row>
    <row r="6" spans="2:9" s="539" customFormat="1" ht="5.25" customHeight="1" thickBot="1">
      <c r="B6" s="551"/>
      <c r="C6" s="552"/>
      <c r="D6" s="542"/>
      <c r="E6" s="542"/>
      <c r="F6" s="542"/>
      <c r="G6" s="542"/>
      <c r="H6" s="542"/>
      <c r="I6" s="542"/>
    </row>
    <row r="7" spans="2:9" s="539" customFormat="1" ht="19.5" customHeight="1" thickBot="1">
      <c r="B7" s="1071" t="s">
        <v>10</v>
      </c>
      <c r="C7" s="1076"/>
      <c r="D7" s="1073"/>
      <c r="E7" s="1074"/>
      <c r="F7" s="1074"/>
      <c r="G7" s="1075"/>
      <c r="H7" s="541"/>
      <c r="I7" s="541"/>
    </row>
    <row r="8" spans="2:9" s="539" customFormat="1" ht="5.25" customHeight="1" thickBot="1">
      <c r="B8" s="551"/>
      <c r="C8" s="552"/>
      <c r="D8" s="542"/>
      <c r="E8" s="542"/>
      <c r="F8" s="542"/>
      <c r="G8" s="542"/>
      <c r="H8" s="542"/>
      <c r="I8" s="542"/>
    </row>
    <row r="9" spans="2:11" s="539" customFormat="1" ht="21" customHeight="1" thickBot="1">
      <c r="B9" s="1077" t="s">
        <v>399</v>
      </c>
      <c r="C9" s="1078"/>
      <c r="D9" s="1073"/>
      <c r="E9" s="1079"/>
      <c r="F9" s="1079"/>
      <c r="G9" s="1080"/>
      <c r="H9" s="541"/>
      <c r="I9" s="541"/>
      <c r="J9" s="538"/>
      <c r="K9" s="538"/>
    </row>
    <row r="10" spans="2:11" s="539" customFormat="1" ht="6" customHeight="1" thickBot="1">
      <c r="B10" s="553"/>
      <c r="C10" s="554"/>
      <c r="D10" s="541"/>
      <c r="E10" s="541"/>
      <c r="F10" s="541"/>
      <c r="G10" s="541"/>
      <c r="H10" s="555"/>
      <c r="I10" s="555"/>
      <c r="J10" s="538"/>
      <c r="K10" s="538"/>
    </row>
    <row r="11" spans="2:11" s="539" customFormat="1" ht="27" customHeight="1" thickBot="1">
      <c r="B11" s="1081" t="s">
        <v>400</v>
      </c>
      <c r="C11" s="1082"/>
      <c r="D11" s="1073"/>
      <c r="E11" s="1074"/>
      <c r="F11" s="1074"/>
      <c r="G11" s="1074"/>
      <c r="H11" s="1074"/>
      <c r="I11" s="1075"/>
      <c r="J11" s="538"/>
      <c r="K11" s="538"/>
    </row>
    <row r="12" spans="2:9" s="539" customFormat="1" ht="9" customHeight="1" thickBot="1">
      <c r="B12" s="556"/>
      <c r="C12" s="557"/>
      <c r="D12" s="542"/>
      <c r="E12" s="542"/>
      <c r="F12" s="542"/>
      <c r="G12" s="542"/>
      <c r="H12" s="542"/>
      <c r="I12" s="542"/>
    </row>
    <row r="13" spans="1:9" s="539" customFormat="1" ht="27" customHeight="1" thickBot="1">
      <c r="A13" s="558"/>
      <c r="B13" s="1083" t="s">
        <v>401</v>
      </c>
      <c r="C13" s="1084"/>
      <c r="D13" s="1085"/>
      <c r="E13" s="1086"/>
      <c r="F13" s="1086"/>
      <c r="G13" s="1086"/>
      <c r="H13" s="1079"/>
      <c r="I13" s="1080"/>
    </row>
    <row r="14" spans="2:9" s="539" customFormat="1" ht="9" customHeight="1" thickBot="1">
      <c r="B14" s="559"/>
      <c r="C14" s="560"/>
      <c r="D14" s="561"/>
      <c r="E14" s="561"/>
      <c r="F14" s="561"/>
      <c r="G14" s="561"/>
      <c r="H14" s="542"/>
      <c r="I14" s="542"/>
    </row>
    <row r="15" spans="2:11" s="539" customFormat="1" ht="27" customHeight="1" thickBot="1">
      <c r="B15" s="1081" t="s">
        <v>402</v>
      </c>
      <c r="C15" s="1082"/>
      <c r="D15" s="1085"/>
      <c r="E15" s="1086"/>
      <c r="F15" s="1086"/>
      <c r="G15" s="1086"/>
      <c r="H15" s="1086"/>
      <c r="I15" s="1087"/>
      <c r="J15" s="538"/>
      <c r="K15" s="538"/>
    </row>
    <row r="16" spans="2:11" s="539" customFormat="1" ht="6" customHeight="1" thickBot="1">
      <c r="B16" s="562"/>
      <c r="C16" s="563"/>
      <c r="D16" s="541"/>
      <c r="E16" s="541"/>
      <c r="F16" s="541"/>
      <c r="G16" s="541"/>
      <c r="H16" s="564"/>
      <c r="I16" s="564"/>
      <c r="J16" s="538"/>
      <c r="K16" s="538"/>
    </row>
    <row r="17" spans="2:11" s="539" customFormat="1" ht="21" customHeight="1" thickBot="1">
      <c r="B17" s="1071" t="s">
        <v>403</v>
      </c>
      <c r="C17" s="1088"/>
      <c r="D17" s="1073"/>
      <c r="E17" s="1074"/>
      <c r="F17" s="1074"/>
      <c r="G17" s="1074"/>
      <c r="H17" s="1074"/>
      <c r="I17" s="1075"/>
      <c r="J17" s="542"/>
      <c r="K17" s="542"/>
    </row>
    <row r="18" spans="2:11" s="539" customFormat="1" ht="12.75" customHeight="1" thickBot="1">
      <c r="B18" s="551"/>
      <c r="C18" s="566"/>
      <c r="D18" s="542"/>
      <c r="E18" s="542"/>
      <c r="F18" s="542"/>
      <c r="G18" s="542"/>
      <c r="H18" s="542"/>
      <c r="I18" s="542"/>
      <c r="J18" s="542"/>
      <c r="K18" s="542"/>
    </row>
    <row r="19" spans="2:11" s="539" customFormat="1" ht="24" customHeight="1" thickBot="1">
      <c r="B19" s="1071" t="s">
        <v>404</v>
      </c>
      <c r="C19" s="1088"/>
      <c r="D19" s="1073"/>
      <c r="E19" s="1074"/>
      <c r="F19" s="1074"/>
      <c r="G19" s="1074"/>
      <c r="H19" s="1074"/>
      <c r="I19" s="1075"/>
      <c r="J19" s="542"/>
      <c r="K19" s="542"/>
    </row>
    <row r="20" spans="2:11" s="539" customFormat="1" ht="8.25" customHeight="1" thickBot="1">
      <c r="B20" s="567"/>
      <c r="C20" s="541"/>
      <c r="D20" s="541"/>
      <c r="E20" s="541"/>
      <c r="F20" s="541"/>
      <c r="G20" s="541"/>
      <c r="H20" s="541"/>
      <c r="I20" s="542"/>
      <c r="J20" s="542"/>
      <c r="K20" s="542"/>
    </row>
    <row r="21" spans="2:11" s="539" customFormat="1" ht="24" customHeight="1" thickBot="1">
      <c r="B21" s="1071" t="s">
        <v>405</v>
      </c>
      <c r="C21" s="1088"/>
      <c r="D21" s="1073"/>
      <c r="E21" s="1074"/>
      <c r="F21" s="1075"/>
      <c r="G21" s="568"/>
      <c r="H21" s="1089"/>
      <c r="I21" s="1089"/>
      <c r="J21" s="542"/>
      <c r="K21" s="542"/>
    </row>
    <row r="22" spans="2:11" s="539" customFormat="1" ht="15" customHeight="1" thickBot="1">
      <c r="B22" s="567"/>
      <c r="C22" s="541"/>
      <c r="D22" s="541"/>
      <c r="E22" s="541"/>
      <c r="F22" s="541"/>
      <c r="G22" s="541"/>
      <c r="H22" s="541"/>
      <c r="I22" s="542"/>
      <c r="J22" s="542"/>
      <c r="K22" s="542"/>
    </row>
    <row r="23" spans="2:11" s="539" customFormat="1" ht="21" customHeight="1" thickBot="1">
      <c r="B23" s="548" t="s">
        <v>406</v>
      </c>
      <c r="C23" s="565"/>
      <c r="D23" s="1073"/>
      <c r="E23" s="1074"/>
      <c r="F23" s="1074"/>
      <c r="G23" s="1075"/>
      <c r="H23" s="541"/>
      <c r="I23" s="541"/>
      <c r="J23" s="542"/>
      <c r="K23" s="542"/>
    </row>
    <row r="24" spans="2:11" s="539" customFormat="1" ht="6" customHeight="1" thickBot="1">
      <c r="B24" s="551"/>
      <c r="C24" s="566"/>
      <c r="D24" s="542"/>
      <c r="E24" s="542"/>
      <c r="F24" s="542"/>
      <c r="G24" s="542"/>
      <c r="H24" s="542"/>
      <c r="I24" s="542"/>
      <c r="J24" s="542"/>
      <c r="K24" s="542"/>
    </row>
    <row r="25" spans="2:11" s="539" customFormat="1" ht="21" customHeight="1" thickBot="1">
      <c r="B25" s="548" t="s">
        <v>407</v>
      </c>
      <c r="C25" s="565"/>
      <c r="D25" s="1073"/>
      <c r="E25" s="1074"/>
      <c r="F25" s="1074"/>
      <c r="G25" s="1075"/>
      <c r="H25" s="541"/>
      <c r="I25" s="541"/>
      <c r="J25" s="542"/>
      <c r="K25" s="542"/>
    </row>
    <row r="26" spans="2:11" s="539" customFormat="1" ht="7.5" customHeight="1" thickBot="1">
      <c r="B26" s="567"/>
      <c r="C26" s="541"/>
      <c r="D26" s="541"/>
      <c r="E26" s="541"/>
      <c r="F26" s="541"/>
      <c r="G26" s="541"/>
      <c r="H26" s="541"/>
      <c r="I26" s="542"/>
      <c r="J26" s="542"/>
      <c r="K26" s="542"/>
    </row>
    <row r="27" spans="2:11" s="539" customFormat="1" ht="21" customHeight="1" thickBot="1">
      <c r="B27" s="548" t="s">
        <v>408</v>
      </c>
      <c r="C27" s="565"/>
      <c r="D27" s="549" t="s">
        <v>409</v>
      </c>
      <c r="E27" s="549"/>
      <c r="F27" s="549" t="s">
        <v>410</v>
      </c>
      <c r="G27" s="569"/>
      <c r="H27" s="541"/>
      <c r="I27" s="541"/>
      <c r="J27" s="542"/>
      <c r="K27" s="542"/>
    </row>
    <row r="28" spans="2:11" s="539" customFormat="1" ht="6" customHeight="1" thickBot="1">
      <c r="B28" s="551"/>
      <c r="C28" s="566"/>
      <c r="D28" s="542"/>
      <c r="E28" s="542"/>
      <c r="F28" s="542"/>
      <c r="G28" s="542"/>
      <c r="H28" s="542"/>
      <c r="I28" s="542"/>
      <c r="J28" s="542"/>
      <c r="K28" s="542"/>
    </row>
    <row r="29" spans="2:11" s="539" customFormat="1" ht="28.5" customHeight="1" thickBot="1">
      <c r="B29" s="1090" t="s">
        <v>411</v>
      </c>
      <c r="C29" s="1091"/>
      <c r="D29" s="1073"/>
      <c r="E29" s="1074"/>
      <c r="F29" s="1074"/>
      <c r="G29" s="1075"/>
      <c r="H29" s="542"/>
      <c r="I29" s="542"/>
      <c r="J29" s="542"/>
      <c r="K29" s="542"/>
    </row>
    <row r="30" spans="2:11" s="550" customFormat="1" ht="21" customHeight="1">
      <c r="B30" s="562"/>
      <c r="C30" s="563"/>
      <c r="D30" s="541"/>
      <c r="E30" s="541"/>
      <c r="F30" s="541"/>
      <c r="G30" s="541"/>
      <c r="H30" s="541"/>
      <c r="I30" s="541"/>
      <c r="J30" s="541"/>
      <c r="K30" s="541"/>
    </row>
    <row r="31" spans="1:10" s="573" customFormat="1" ht="12.75">
      <c r="A31" s="570"/>
      <c r="B31" s="1092" t="s">
        <v>412</v>
      </c>
      <c r="C31" s="1093"/>
      <c r="D31" s="1093"/>
      <c r="E31" s="1093"/>
      <c r="F31" s="1093"/>
      <c r="G31" s="1093"/>
      <c r="H31" s="571" t="s">
        <v>173</v>
      </c>
      <c r="I31" s="571" t="s">
        <v>252</v>
      </c>
      <c r="J31" s="572" t="s">
        <v>413</v>
      </c>
    </row>
    <row r="32" spans="1:10" ht="13.5" thickBot="1">
      <c r="A32" s="539"/>
      <c r="B32" s="574"/>
      <c r="C32" s="539"/>
      <c r="D32" s="539"/>
      <c r="E32" s="539"/>
      <c r="F32" s="539"/>
      <c r="G32" s="539"/>
      <c r="H32" s="575"/>
      <c r="I32" s="575"/>
      <c r="J32" s="575"/>
    </row>
    <row r="33" spans="1:10" ht="13.5" thickBot="1">
      <c r="A33" s="539"/>
      <c r="B33" s="1094" t="s">
        <v>414</v>
      </c>
      <c r="C33" s="1095"/>
      <c r="D33" s="1095"/>
      <c r="E33" s="1095"/>
      <c r="F33" s="1095"/>
      <c r="G33" s="1096"/>
      <c r="H33" s="576"/>
      <c r="I33" s="576"/>
      <c r="J33" s="576"/>
    </row>
    <row r="34" spans="1:10" ht="13.5" thickBot="1">
      <c r="A34" s="539"/>
      <c r="B34" s="577"/>
      <c r="C34" s="578"/>
      <c r="D34" s="578"/>
      <c r="E34" s="578"/>
      <c r="F34" s="578"/>
      <c r="G34" s="578"/>
      <c r="H34" s="539"/>
      <c r="I34" s="539"/>
      <c r="J34" s="539"/>
    </row>
    <row r="35" spans="1:10" ht="13.5" customHeight="1" thickBot="1">
      <c r="A35" s="539"/>
      <c r="B35" s="1097" t="s">
        <v>415</v>
      </c>
      <c r="C35" s="1098"/>
      <c r="D35" s="1098"/>
      <c r="E35" s="1098"/>
      <c r="F35" s="1098"/>
      <c r="G35" s="1099"/>
      <c r="H35" s="576"/>
      <c r="I35" s="576"/>
      <c r="J35" s="576"/>
    </row>
    <row r="36" spans="1:10" ht="13.5" thickBot="1">
      <c r="A36" s="539"/>
      <c r="B36" s="577"/>
      <c r="C36" s="578"/>
      <c r="D36" s="578"/>
      <c r="E36" s="578"/>
      <c r="F36" s="578"/>
      <c r="G36" s="578"/>
      <c r="H36" s="539"/>
      <c r="I36" s="539"/>
      <c r="J36" s="539"/>
    </row>
    <row r="37" spans="1:10" ht="13.5" customHeight="1" thickBot="1">
      <c r="A37" s="542"/>
      <c r="B37" s="1094" t="s">
        <v>416</v>
      </c>
      <c r="C37" s="1095"/>
      <c r="D37" s="1095"/>
      <c r="E37" s="1095"/>
      <c r="F37" s="1095"/>
      <c r="G37" s="1096"/>
      <c r="H37" s="576"/>
      <c r="I37" s="576"/>
      <c r="J37" s="576"/>
    </row>
    <row r="38" spans="1:10" ht="13.5">
      <c r="A38" s="539"/>
      <c r="B38" s="579"/>
      <c r="C38" s="580"/>
      <c r="D38" s="580"/>
      <c r="E38" s="580"/>
      <c r="F38" s="580"/>
      <c r="G38" s="580"/>
      <c r="H38" s="581"/>
      <c r="I38" s="581"/>
      <c r="J38" s="581"/>
    </row>
    <row r="39" spans="1:10" ht="13.5" customHeight="1">
      <c r="A39" s="539"/>
      <c r="B39" s="1100" t="s">
        <v>417</v>
      </c>
      <c r="C39" s="1100"/>
      <c r="D39" s="1100"/>
      <c r="E39" s="1100"/>
      <c r="F39" s="1100"/>
      <c r="G39" s="1101"/>
      <c r="H39" s="582"/>
      <c r="I39" s="582"/>
      <c r="J39" s="582"/>
    </row>
    <row r="40" spans="1:10" ht="13.5" thickBot="1">
      <c r="A40" s="542"/>
      <c r="B40" s="583"/>
      <c r="C40" s="582"/>
      <c r="D40" s="582"/>
      <c r="E40" s="582"/>
      <c r="F40" s="582"/>
      <c r="G40" s="582"/>
      <c r="H40" s="582"/>
      <c r="I40" s="582"/>
      <c r="J40" s="582"/>
    </row>
    <row r="41" spans="1:10" s="555" customFormat="1" ht="13.5" thickBot="1">
      <c r="A41" s="541"/>
      <c r="B41" s="1102" t="s">
        <v>418</v>
      </c>
      <c r="C41" s="1103"/>
      <c r="D41" s="1103"/>
      <c r="E41" s="1103"/>
      <c r="F41" s="1103"/>
      <c r="G41" s="1104"/>
      <c r="H41" s="584"/>
      <c r="I41" s="582"/>
      <c r="J41" s="582"/>
    </row>
    <row r="42" spans="1:10" ht="13.5" thickBot="1">
      <c r="A42" s="542"/>
      <c r="B42" s="585"/>
      <c r="C42" s="586"/>
      <c r="D42" s="586"/>
      <c r="E42" s="563"/>
      <c r="F42" s="541"/>
      <c r="G42" s="541"/>
      <c r="H42" s="541"/>
      <c r="I42" s="541"/>
      <c r="J42" s="541"/>
    </row>
    <row r="43" spans="1:10" ht="13.5" thickBot="1">
      <c r="A43" s="542"/>
      <c r="B43" s="1105" t="s">
        <v>419</v>
      </c>
      <c r="C43" s="1106"/>
      <c r="D43" s="1106"/>
      <c r="E43" s="1106"/>
      <c r="F43" s="1106"/>
      <c r="G43" s="1107"/>
      <c r="H43" s="584"/>
      <c r="I43" s="576" t="s">
        <v>420</v>
      </c>
      <c r="J43" s="576" t="s">
        <v>421</v>
      </c>
    </row>
    <row r="44" spans="1:10" ht="13.5" thickBot="1">
      <c r="A44" s="542"/>
      <c r="B44" s="583" t="s">
        <v>422</v>
      </c>
      <c r="C44" s="587"/>
      <c r="D44" s="587"/>
      <c r="E44" s="563"/>
      <c r="F44" s="541"/>
      <c r="G44" s="541"/>
      <c r="H44" s="541"/>
      <c r="I44" s="541"/>
      <c r="J44" s="541"/>
    </row>
    <row r="45" spans="1:10" ht="86.25" customHeight="1" thickBot="1">
      <c r="A45" s="539"/>
      <c r="B45" s="1108" t="s">
        <v>423</v>
      </c>
      <c r="C45" s="1109"/>
      <c r="D45" s="1109"/>
      <c r="E45" s="1109"/>
      <c r="F45" s="1109"/>
      <c r="G45" s="1110"/>
      <c r="H45" s="582"/>
      <c r="I45" s="582"/>
      <c r="J45" s="582"/>
    </row>
    <row r="46" spans="1:10" ht="13.5" thickBot="1">
      <c r="A46" s="539"/>
      <c r="B46" s="583"/>
      <c r="C46" s="586"/>
      <c r="D46" s="586"/>
      <c r="E46" s="588"/>
      <c r="F46" s="588"/>
      <c r="G46" s="588"/>
      <c r="H46" s="541"/>
      <c r="I46" s="541"/>
      <c r="J46" s="541"/>
    </row>
    <row r="47" spans="1:10" ht="13.5" thickBot="1">
      <c r="A47" s="542"/>
      <c r="B47" s="1105" t="s">
        <v>424</v>
      </c>
      <c r="C47" s="1106"/>
      <c r="D47" s="1106"/>
      <c r="E47" s="1106"/>
      <c r="F47" s="1106"/>
      <c r="G47" s="1107"/>
      <c r="H47" s="584"/>
      <c r="I47" s="576" t="s">
        <v>420</v>
      </c>
      <c r="J47" s="576" t="s">
        <v>421</v>
      </c>
    </row>
    <row r="48" spans="1:10" ht="13.5" thickBot="1">
      <c r="A48" s="542"/>
      <c r="B48" s="583"/>
      <c r="C48" s="587"/>
      <c r="D48" s="587"/>
      <c r="E48" s="563"/>
      <c r="F48" s="541"/>
      <c r="G48" s="541"/>
      <c r="H48" s="541"/>
      <c r="I48" s="541"/>
      <c r="J48" s="541"/>
    </row>
    <row r="49" spans="1:10" ht="79.5" customHeight="1" thickBot="1">
      <c r="A49" s="539"/>
      <c r="B49" s="1108" t="s">
        <v>423</v>
      </c>
      <c r="C49" s="1109"/>
      <c r="D49" s="1109"/>
      <c r="E49" s="1109"/>
      <c r="F49" s="1109"/>
      <c r="G49" s="1110"/>
      <c r="H49" s="582"/>
      <c r="I49" s="582"/>
      <c r="J49" s="582"/>
    </row>
    <row r="50" spans="1:10" ht="15">
      <c r="A50" s="539"/>
      <c r="B50" s="589"/>
      <c r="C50" s="575"/>
      <c r="D50" s="582"/>
      <c r="E50" s="582"/>
      <c r="F50" s="582"/>
      <c r="G50" s="582"/>
      <c r="H50" s="582"/>
      <c r="I50" s="582"/>
      <c r="J50" s="582"/>
    </row>
    <row r="51" spans="1:10" ht="13.5" customHeight="1">
      <c r="A51" s="539"/>
      <c r="B51" s="1100" t="s">
        <v>425</v>
      </c>
      <c r="C51" s="1100"/>
      <c r="D51" s="1100"/>
      <c r="E51" s="1100"/>
      <c r="F51" s="1100"/>
      <c r="G51" s="1101"/>
      <c r="H51" s="582"/>
      <c r="I51" s="582"/>
      <c r="J51" s="582"/>
    </row>
    <row r="52" spans="1:10" ht="13.5" thickBot="1">
      <c r="A52" s="542"/>
      <c r="B52" s="583"/>
      <c r="C52" s="582"/>
      <c r="D52" s="582"/>
      <c r="E52" s="582"/>
      <c r="F52" s="582"/>
      <c r="G52" s="582"/>
      <c r="H52" s="582"/>
      <c r="I52" s="582"/>
      <c r="J52" s="582"/>
    </row>
    <row r="53" spans="1:10" s="555" customFormat="1" ht="13.5" thickBot="1">
      <c r="A53" s="541"/>
      <c r="B53" s="1102" t="s">
        <v>418</v>
      </c>
      <c r="C53" s="1103"/>
      <c r="D53" s="1103"/>
      <c r="E53" s="1103"/>
      <c r="F53" s="1103"/>
      <c r="G53" s="1104"/>
      <c r="H53" s="584"/>
      <c r="I53" s="582"/>
      <c r="J53" s="582"/>
    </row>
    <row r="54" spans="1:10" ht="13.5" thickBot="1">
      <c r="A54" s="542"/>
      <c r="B54" s="585"/>
      <c r="C54" s="586"/>
      <c r="D54" s="586"/>
      <c r="E54" s="563"/>
      <c r="F54" s="541"/>
      <c r="G54" s="541"/>
      <c r="H54" s="541"/>
      <c r="I54" s="541"/>
      <c r="J54" s="541"/>
    </row>
    <row r="55" spans="1:10" ht="13.5" thickBot="1">
      <c r="A55" s="542"/>
      <c r="B55" s="1105" t="s">
        <v>419</v>
      </c>
      <c r="C55" s="1106"/>
      <c r="D55" s="1106"/>
      <c r="E55" s="1106"/>
      <c r="F55" s="1106"/>
      <c r="G55" s="1107"/>
      <c r="H55" s="584"/>
      <c r="I55" s="576" t="s">
        <v>420</v>
      </c>
      <c r="J55" s="576" t="s">
        <v>421</v>
      </c>
    </row>
    <row r="56" spans="1:10" ht="13.5" thickBot="1">
      <c r="A56" s="542"/>
      <c r="B56" s="583" t="s">
        <v>422</v>
      </c>
      <c r="C56" s="587"/>
      <c r="D56" s="587"/>
      <c r="E56" s="563"/>
      <c r="F56" s="541"/>
      <c r="G56" s="541"/>
      <c r="H56" s="541"/>
      <c r="I56" s="541"/>
      <c r="J56" s="541"/>
    </row>
    <row r="57" spans="1:10" ht="90" customHeight="1" thickBot="1">
      <c r="A57" s="539"/>
      <c r="B57" s="1108" t="s">
        <v>423</v>
      </c>
      <c r="C57" s="1109"/>
      <c r="D57" s="1109"/>
      <c r="E57" s="1109"/>
      <c r="F57" s="1109"/>
      <c r="G57" s="1110"/>
      <c r="H57" s="582"/>
      <c r="I57" s="582"/>
      <c r="J57" s="582"/>
    </row>
    <row r="58" spans="1:10" ht="13.5" thickBot="1">
      <c r="A58" s="539"/>
      <c r="B58" s="583"/>
      <c r="C58" s="586"/>
      <c r="D58" s="586"/>
      <c r="E58" s="588"/>
      <c r="F58" s="588"/>
      <c r="G58" s="588"/>
      <c r="H58" s="541"/>
      <c r="I58" s="541"/>
      <c r="J58" s="541"/>
    </row>
    <row r="59" spans="1:10" ht="13.5" thickBot="1">
      <c r="A59" s="542"/>
      <c r="B59" s="1105" t="s">
        <v>424</v>
      </c>
      <c r="C59" s="1106"/>
      <c r="D59" s="1106"/>
      <c r="E59" s="1106"/>
      <c r="F59" s="1106"/>
      <c r="G59" s="1107"/>
      <c r="H59" s="584"/>
      <c r="I59" s="576" t="s">
        <v>420</v>
      </c>
      <c r="J59" s="576" t="s">
        <v>421</v>
      </c>
    </row>
    <row r="60" spans="1:10" ht="13.5" thickBot="1">
      <c r="A60" s="542"/>
      <c r="B60" s="583"/>
      <c r="C60" s="587"/>
      <c r="D60" s="587"/>
      <c r="E60" s="563"/>
      <c r="F60" s="541"/>
      <c r="G60" s="541"/>
      <c r="H60" s="541"/>
      <c r="I60" s="541"/>
      <c r="J60" s="541"/>
    </row>
    <row r="61" spans="1:10" ht="63" customHeight="1" thickBot="1">
      <c r="A61" s="539"/>
      <c r="B61" s="1108" t="s">
        <v>423</v>
      </c>
      <c r="C61" s="1109"/>
      <c r="D61" s="1109"/>
      <c r="E61" s="1109"/>
      <c r="F61" s="1109"/>
      <c r="G61" s="1110"/>
      <c r="H61" s="582"/>
      <c r="I61" s="582"/>
      <c r="J61" s="582"/>
    </row>
    <row r="62" spans="1:10" ht="12.75">
      <c r="A62" s="542"/>
      <c r="B62" s="583"/>
      <c r="C62" s="587"/>
      <c r="D62" s="587"/>
      <c r="E62" s="563"/>
      <c r="F62" s="541"/>
      <c r="G62" s="541"/>
      <c r="H62" s="541"/>
      <c r="I62" s="541"/>
      <c r="J62" s="541"/>
    </row>
    <row r="63" spans="1:10" ht="13.5" customHeight="1">
      <c r="A63" s="539"/>
      <c r="B63" s="1100" t="s">
        <v>426</v>
      </c>
      <c r="C63" s="1100"/>
      <c r="D63" s="1100"/>
      <c r="E63" s="1100"/>
      <c r="F63" s="1100"/>
      <c r="G63" s="1101"/>
      <c r="H63" s="582"/>
      <c r="I63" s="582"/>
      <c r="J63" s="582"/>
    </row>
    <row r="64" spans="1:10" ht="15">
      <c r="A64" s="539"/>
      <c r="B64" s="590"/>
      <c r="C64" s="591"/>
      <c r="D64" s="591"/>
      <c r="E64" s="592"/>
      <c r="F64" s="592"/>
      <c r="G64" s="592"/>
      <c r="H64" s="592"/>
      <c r="I64" s="592"/>
      <c r="J64" s="592"/>
    </row>
    <row r="65" spans="1:10" ht="13.5" thickBot="1">
      <c r="A65" s="542"/>
      <c r="B65" s="583"/>
      <c r="C65" s="582"/>
      <c r="D65" s="582"/>
      <c r="E65" s="582"/>
      <c r="F65" s="582"/>
      <c r="G65" s="582"/>
      <c r="H65" s="582"/>
      <c r="I65" s="582"/>
      <c r="J65" s="582"/>
    </row>
    <row r="66" spans="1:10" s="555" customFormat="1" ht="13.5" thickBot="1">
      <c r="A66" s="541"/>
      <c r="B66" s="1102" t="s">
        <v>418</v>
      </c>
      <c r="C66" s="1103"/>
      <c r="D66" s="1103"/>
      <c r="E66" s="1103"/>
      <c r="F66" s="1103"/>
      <c r="G66" s="1104"/>
      <c r="H66" s="584"/>
      <c r="I66" s="582"/>
      <c r="J66" s="582"/>
    </row>
    <row r="67" spans="1:10" ht="13.5" thickBot="1">
      <c r="A67" s="542"/>
      <c r="B67" s="585"/>
      <c r="C67" s="586"/>
      <c r="D67" s="586"/>
      <c r="E67" s="563"/>
      <c r="F67" s="541"/>
      <c r="G67" s="541"/>
      <c r="H67" s="541"/>
      <c r="I67" s="541"/>
      <c r="J67" s="541"/>
    </row>
    <row r="68" spans="1:10" ht="13.5" thickBot="1">
      <c r="A68" s="542"/>
      <c r="B68" s="1105" t="s">
        <v>419</v>
      </c>
      <c r="C68" s="1106"/>
      <c r="D68" s="1106"/>
      <c r="E68" s="1106"/>
      <c r="F68" s="1106"/>
      <c r="G68" s="1107"/>
      <c r="H68" s="584"/>
      <c r="I68" s="576" t="s">
        <v>420</v>
      </c>
      <c r="J68" s="576" t="s">
        <v>421</v>
      </c>
    </row>
    <row r="69" spans="1:10" ht="13.5" thickBot="1">
      <c r="A69" s="542"/>
      <c r="B69" s="583" t="s">
        <v>422</v>
      </c>
      <c r="C69" s="587"/>
      <c r="D69" s="587"/>
      <c r="E69" s="563"/>
      <c r="F69" s="541"/>
      <c r="G69" s="541"/>
      <c r="H69" s="541"/>
      <c r="I69" s="541"/>
      <c r="J69" s="541"/>
    </row>
    <row r="70" spans="1:10" ht="84.75" customHeight="1" thickBot="1">
      <c r="A70" s="539"/>
      <c r="B70" s="1108" t="s">
        <v>423</v>
      </c>
      <c r="C70" s="1109"/>
      <c r="D70" s="1109"/>
      <c r="E70" s="1109"/>
      <c r="F70" s="1109"/>
      <c r="G70" s="1110"/>
      <c r="H70" s="582"/>
      <c r="I70" s="582"/>
      <c r="J70" s="582"/>
    </row>
    <row r="71" spans="1:10" ht="13.5" thickBot="1">
      <c r="A71" s="539"/>
      <c r="B71" s="583"/>
      <c r="C71" s="586"/>
      <c r="D71" s="586"/>
      <c r="E71" s="588"/>
      <c r="F71" s="588"/>
      <c r="G71" s="588"/>
      <c r="H71" s="541"/>
      <c r="I71" s="541"/>
      <c r="J71" s="541"/>
    </row>
    <row r="72" spans="1:10" ht="13.5" thickBot="1">
      <c r="A72" s="542"/>
      <c r="B72" s="1105" t="s">
        <v>424</v>
      </c>
      <c r="C72" s="1106"/>
      <c r="D72" s="1106"/>
      <c r="E72" s="1106"/>
      <c r="F72" s="1106"/>
      <c r="G72" s="1107"/>
      <c r="H72" s="584"/>
      <c r="I72" s="576" t="s">
        <v>420</v>
      </c>
      <c r="J72" s="576" t="s">
        <v>421</v>
      </c>
    </row>
    <row r="73" spans="1:10" ht="13.5" thickBot="1">
      <c r="A73" s="542"/>
      <c r="B73" s="583"/>
      <c r="C73" s="587"/>
      <c r="D73" s="587"/>
      <c r="E73" s="563"/>
      <c r="F73" s="541"/>
      <c r="G73" s="541"/>
      <c r="H73" s="541"/>
      <c r="I73" s="541"/>
      <c r="J73" s="541"/>
    </row>
    <row r="74" spans="1:10" ht="45" customHeight="1" thickBot="1">
      <c r="A74" s="539"/>
      <c r="B74" s="1108" t="s">
        <v>423</v>
      </c>
      <c r="C74" s="1109"/>
      <c r="D74" s="1109"/>
      <c r="E74" s="1109"/>
      <c r="F74" s="1109"/>
      <c r="G74" s="1110"/>
      <c r="H74" s="582"/>
      <c r="I74" s="582"/>
      <c r="J74" s="582"/>
    </row>
    <row r="75" spans="1:10" ht="13.5" thickBot="1">
      <c r="A75" s="539"/>
      <c r="B75" s="578"/>
      <c r="C75" s="539"/>
      <c r="D75" s="539"/>
      <c r="E75" s="539"/>
      <c r="F75" s="539"/>
      <c r="G75" s="539"/>
      <c r="H75" s="539"/>
      <c r="I75" s="539"/>
      <c r="J75" s="539"/>
    </row>
    <row r="76" spans="1:10" ht="13.5" thickBot="1">
      <c r="A76" s="558"/>
      <c r="B76" s="1071" t="s">
        <v>427</v>
      </c>
      <c r="C76" s="1122"/>
      <c r="D76" s="1120" t="s">
        <v>428</v>
      </c>
      <c r="E76" s="1121"/>
      <c r="F76" s="539"/>
      <c r="G76" s="1123" t="s">
        <v>429</v>
      </c>
      <c r="H76" s="1124"/>
      <c r="I76" s="1125"/>
      <c r="J76" s="541"/>
    </row>
    <row r="77" spans="1:10" ht="13.5" customHeight="1">
      <c r="A77" s="539"/>
      <c r="B77" s="593"/>
      <c r="C77" s="539"/>
      <c r="D77" s="539"/>
      <c r="E77" s="539"/>
      <c r="F77" s="539"/>
      <c r="G77" s="1126" t="s">
        <v>423</v>
      </c>
      <c r="H77" s="1127"/>
      <c r="I77" s="1128"/>
      <c r="J77" s="539"/>
    </row>
    <row r="78" spans="1:10" ht="12.75">
      <c r="A78" s="539"/>
      <c r="B78" s="1135"/>
      <c r="C78" s="1136"/>
      <c r="D78" s="594"/>
      <c r="E78" s="594"/>
      <c r="F78" s="539"/>
      <c r="G78" s="1129"/>
      <c r="H78" s="1130"/>
      <c r="I78" s="1131"/>
      <c r="J78" s="541"/>
    </row>
    <row r="79" spans="1:10" ht="12.75">
      <c r="A79" s="595"/>
      <c r="B79" s="1137" t="s">
        <v>430</v>
      </c>
      <c r="C79" s="1137"/>
      <c r="D79" s="1137"/>
      <c r="E79" s="1138"/>
      <c r="F79" s="539"/>
      <c r="G79" s="1129"/>
      <c r="H79" s="1130"/>
      <c r="I79" s="1131"/>
      <c r="J79" s="539"/>
    </row>
    <row r="80" spans="1:10" ht="12.75">
      <c r="A80" s="539"/>
      <c r="B80" s="561"/>
      <c r="C80" s="541"/>
      <c r="D80" s="594"/>
      <c r="E80" s="594"/>
      <c r="F80" s="539"/>
      <c r="G80" s="1129"/>
      <c r="H80" s="1130"/>
      <c r="I80" s="1131"/>
      <c r="J80" s="539"/>
    </row>
    <row r="81" spans="1:10" ht="12.75">
      <c r="A81" s="539"/>
      <c r="B81" s="561"/>
      <c r="C81" s="541"/>
      <c r="D81" s="594"/>
      <c r="E81" s="594"/>
      <c r="F81" s="539"/>
      <c r="G81" s="1129"/>
      <c r="H81" s="1130"/>
      <c r="I81" s="1131"/>
      <c r="J81" s="539"/>
    </row>
    <row r="82" spans="1:10" ht="12.75">
      <c r="A82" s="539"/>
      <c r="C82" s="541"/>
      <c r="D82" s="594"/>
      <c r="E82" s="594"/>
      <c r="F82" s="539"/>
      <c r="G82" s="1129"/>
      <c r="H82" s="1130"/>
      <c r="I82" s="1131"/>
      <c r="J82" s="539"/>
    </row>
    <row r="83" spans="1:10" ht="13.5" thickBot="1">
      <c r="A83" s="539"/>
      <c r="B83" s="578"/>
      <c r="C83" s="539"/>
      <c r="D83" s="539"/>
      <c r="E83" s="539"/>
      <c r="F83" s="539"/>
      <c r="G83" s="1129"/>
      <c r="H83" s="1130"/>
      <c r="I83" s="1131"/>
      <c r="J83" s="542"/>
    </row>
    <row r="84" spans="1:10" ht="12.75">
      <c r="A84" s="539"/>
      <c r="B84" s="1111" t="s">
        <v>431</v>
      </c>
      <c r="C84" s="1112"/>
      <c r="D84" s="1112"/>
      <c r="E84" s="1113"/>
      <c r="F84" s="539"/>
      <c r="G84" s="1129"/>
      <c r="H84" s="1130"/>
      <c r="I84" s="1131"/>
      <c r="J84" s="596"/>
    </row>
    <row r="85" spans="1:10" ht="12.75">
      <c r="A85" s="539"/>
      <c r="B85" s="1114"/>
      <c r="C85" s="1115"/>
      <c r="D85" s="1115"/>
      <c r="E85" s="1116"/>
      <c r="F85" s="539"/>
      <c r="G85" s="1129"/>
      <c r="H85" s="1130"/>
      <c r="I85" s="1131"/>
      <c r="J85" s="596"/>
    </row>
    <row r="86" spans="1:10" ht="12.75">
      <c r="A86" s="539"/>
      <c r="B86" s="1114"/>
      <c r="C86" s="1115"/>
      <c r="D86" s="1115"/>
      <c r="E86" s="1116"/>
      <c r="F86" s="539"/>
      <c r="G86" s="1129"/>
      <c r="H86" s="1130"/>
      <c r="I86" s="1131"/>
      <c r="J86" s="596"/>
    </row>
    <row r="87" spans="1:10" ht="12.75">
      <c r="A87" s="539"/>
      <c r="B87" s="1114"/>
      <c r="C87" s="1115"/>
      <c r="D87" s="1115"/>
      <c r="E87" s="1116"/>
      <c r="F87" s="539"/>
      <c r="G87" s="1129"/>
      <c r="H87" s="1130"/>
      <c r="I87" s="1131"/>
      <c r="J87" s="596"/>
    </row>
    <row r="88" spans="1:10" ht="13.5" thickBot="1">
      <c r="A88" s="539"/>
      <c r="B88" s="1117"/>
      <c r="C88" s="1118"/>
      <c r="D88" s="1118"/>
      <c r="E88" s="1119"/>
      <c r="F88" s="539"/>
      <c r="G88" s="1132"/>
      <c r="H88" s="1133"/>
      <c r="I88" s="1134"/>
      <c r="J88" s="596"/>
    </row>
    <row r="89" spans="2:9" ht="13.5" thickBot="1">
      <c r="B89" s="548" t="s">
        <v>342</v>
      </c>
      <c r="C89" s="1120"/>
      <c r="D89" s="1121"/>
      <c r="G89" s="568"/>
      <c r="H89" s="1089"/>
      <c r="I89" s="1089"/>
    </row>
    <row r="92" ht="12.75">
      <c r="B92" s="538" t="s">
        <v>432</v>
      </c>
    </row>
  </sheetData>
  <sheetProtection/>
  <mergeCells count="55">
    <mergeCell ref="C89:D89"/>
    <mergeCell ref="H89:I89"/>
    <mergeCell ref="B72:G72"/>
    <mergeCell ref="B74:G74"/>
    <mergeCell ref="B76:C76"/>
    <mergeCell ref="D76:E76"/>
    <mergeCell ref="G76:I76"/>
    <mergeCell ref="G77:I88"/>
    <mergeCell ref="B78:C78"/>
    <mergeCell ref="B79:E79"/>
    <mergeCell ref="B84:E88"/>
    <mergeCell ref="B59:G59"/>
    <mergeCell ref="B61:G61"/>
    <mergeCell ref="B63:G63"/>
    <mergeCell ref="B66:G66"/>
    <mergeCell ref="B68:G68"/>
    <mergeCell ref="B70:G70"/>
    <mergeCell ref="B47:G47"/>
    <mergeCell ref="B49:G49"/>
    <mergeCell ref="B51:G51"/>
    <mergeCell ref="B53:G53"/>
    <mergeCell ref="B55:G55"/>
    <mergeCell ref="B57:G57"/>
    <mergeCell ref="B35:G35"/>
    <mergeCell ref="B37:G37"/>
    <mergeCell ref="B39:G39"/>
    <mergeCell ref="B41:G41"/>
    <mergeCell ref="B43:G43"/>
    <mergeCell ref="B45:G45"/>
    <mergeCell ref="D23:G23"/>
    <mergeCell ref="D25:G25"/>
    <mergeCell ref="B29:C29"/>
    <mergeCell ref="D29:G29"/>
    <mergeCell ref="B31:G31"/>
    <mergeCell ref="B33:G33"/>
    <mergeCell ref="B17:C17"/>
    <mergeCell ref="D17:I17"/>
    <mergeCell ref="B19:C19"/>
    <mergeCell ref="D19:I19"/>
    <mergeCell ref="B21:C21"/>
    <mergeCell ref="D21:F21"/>
    <mergeCell ref="H21:I21"/>
    <mergeCell ref="B11:C11"/>
    <mergeCell ref="D11:I11"/>
    <mergeCell ref="B13:C13"/>
    <mergeCell ref="D13:I13"/>
    <mergeCell ref="B15:C15"/>
    <mergeCell ref="D15:I15"/>
    <mergeCell ref="B3:J3"/>
    <mergeCell ref="B5:C5"/>
    <mergeCell ref="D5:I5"/>
    <mergeCell ref="B7:C7"/>
    <mergeCell ref="D7:G7"/>
    <mergeCell ref="B9:C9"/>
    <mergeCell ref="D9:G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1">
      <selection activeCell="J1" sqref="J1:K1"/>
    </sheetView>
  </sheetViews>
  <sheetFormatPr defaultColWidth="11.421875" defaultRowHeight="12.75"/>
  <cols>
    <col min="1" max="1" width="0.71875" style="339" customWidth="1"/>
    <col min="2" max="2" width="19.421875" style="341" customWidth="1"/>
    <col min="3" max="3" width="14.00390625" style="339" customWidth="1"/>
    <col min="4" max="4" width="13.57421875" style="339" customWidth="1"/>
    <col min="5" max="5" width="16.140625" style="339" customWidth="1"/>
    <col min="6" max="6" width="17.57421875" style="339" customWidth="1"/>
    <col min="7" max="7" width="14.8515625" style="339" customWidth="1"/>
    <col min="8" max="8" width="13.7109375" style="339" customWidth="1"/>
    <col min="9" max="9" width="13.00390625" style="339" customWidth="1"/>
    <col min="10" max="11" width="11.421875" style="339" customWidth="1"/>
    <col min="12" max="12" width="13.00390625" style="339" bestFit="1" customWidth="1"/>
    <col min="13" max="14" width="11.421875" style="339" customWidth="1"/>
    <col min="15" max="16384" width="11.421875" style="339" customWidth="1"/>
  </cols>
  <sheetData>
    <row r="1" spans="2:11" ht="153.75" customHeight="1">
      <c r="B1" s="1139"/>
      <c r="C1" s="1140"/>
      <c r="D1" s="1140"/>
      <c r="E1" s="1140"/>
      <c r="F1" s="1140"/>
      <c r="G1" s="1140"/>
      <c r="H1" s="1140"/>
      <c r="I1" s="1140"/>
      <c r="K1" s="340"/>
    </row>
    <row r="2" ht="8.25" customHeight="1"/>
    <row r="3" spans="2:9" s="341" customFormat="1" ht="24.75" customHeight="1">
      <c r="B3" s="1141" t="s">
        <v>293</v>
      </c>
      <c r="C3" s="1142"/>
      <c r="D3" s="1142"/>
      <c r="E3" s="1142"/>
      <c r="F3" s="1142"/>
      <c r="G3" s="1142"/>
      <c r="H3" s="1142"/>
      <c r="I3" s="342" t="s">
        <v>294</v>
      </c>
    </row>
    <row r="4" spans="2:8" s="341" customFormat="1" ht="18.75" customHeight="1" thickBot="1">
      <c r="B4" s="1143" t="s">
        <v>295</v>
      </c>
      <c r="C4" s="1144"/>
      <c r="D4" s="1144"/>
      <c r="E4" s="1144"/>
      <c r="F4" s="1144"/>
      <c r="G4" s="1144"/>
      <c r="H4" s="1144"/>
    </row>
    <row r="5" spans="2:9" ht="12.75" customHeight="1">
      <c r="B5" s="1145" t="s">
        <v>296</v>
      </c>
      <c r="C5" s="1145"/>
      <c r="D5" s="1145"/>
      <c r="E5" s="1145"/>
      <c r="F5" s="1145"/>
      <c r="G5" s="1145"/>
      <c r="H5" s="343" t="s">
        <v>297</v>
      </c>
      <c r="I5" s="344" t="s">
        <v>298</v>
      </c>
    </row>
    <row r="6" spans="2:8" ht="5.25" customHeight="1" thickBot="1">
      <c r="B6" s="345"/>
      <c r="C6" s="346"/>
      <c r="D6" s="347"/>
      <c r="E6" s="347"/>
      <c r="F6" s="347"/>
      <c r="G6" s="347"/>
      <c r="H6" s="347"/>
    </row>
    <row r="7" spans="2:8" ht="19.5" customHeight="1" thickBot="1">
      <c r="B7" s="1146" t="s">
        <v>9</v>
      </c>
      <c r="C7" s="1147"/>
      <c r="D7" s="1148"/>
      <c r="E7" s="1149"/>
      <c r="F7" s="1149"/>
      <c r="G7" s="1150"/>
      <c r="H7" s="1151"/>
    </row>
    <row r="8" spans="2:8" ht="5.25" customHeight="1" thickBot="1">
      <c r="B8" s="345"/>
      <c r="C8" s="346"/>
      <c r="D8" s="347"/>
      <c r="E8" s="347"/>
      <c r="F8" s="347"/>
      <c r="G8" s="347"/>
      <c r="H8" s="347"/>
    </row>
    <row r="9" spans="2:8" ht="21" customHeight="1" thickBot="1">
      <c r="B9" s="1152" t="s">
        <v>10</v>
      </c>
      <c r="C9" s="1153"/>
      <c r="D9" s="1154"/>
      <c r="E9" s="1155"/>
      <c r="F9" s="1155"/>
      <c r="G9" s="1150"/>
      <c r="H9" s="1151"/>
    </row>
    <row r="10" spans="2:8" ht="6" customHeight="1" thickBot="1">
      <c r="B10" s="348"/>
      <c r="C10" s="349"/>
      <c r="D10" s="347"/>
      <c r="E10" s="347"/>
      <c r="F10" s="347"/>
      <c r="G10" s="347"/>
      <c r="H10" s="347"/>
    </row>
    <row r="11" spans="2:8" ht="21" customHeight="1" thickBot="1">
      <c r="B11" s="1156" t="s">
        <v>11</v>
      </c>
      <c r="C11" s="1157"/>
      <c r="D11" s="1158" t="s">
        <v>299</v>
      </c>
      <c r="E11" s="1159"/>
      <c r="F11" s="1160" t="s">
        <v>265</v>
      </c>
      <c r="G11" s="347"/>
      <c r="H11" s="347"/>
    </row>
    <row r="12" spans="2:10" ht="6" customHeight="1" thickBot="1">
      <c r="B12" s="350"/>
      <c r="C12" s="351"/>
      <c r="D12" s="352"/>
      <c r="E12" s="352"/>
      <c r="F12" s="352"/>
      <c r="G12" s="352"/>
      <c r="H12" s="352"/>
      <c r="I12" s="353"/>
      <c r="J12" s="353"/>
    </row>
    <row r="13" spans="2:10" ht="21" customHeight="1" thickBot="1">
      <c r="B13" s="354" t="s">
        <v>66</v>
      </c>
      <c r="C13" s="355"/>
      <c r="D13" s="1161"/>
      <c r="E13" s="1162"/>
      <c r="F13" s="1162"/>
      <c r="G13" s="1162"/>
      <c r="H13" s="1163"/>
      <c r="I13" s="353"/>
      <c r="J13" s="353"/>
    </row>
    <row r="14" spans="2:10" ht="6" customHeight="1" thickBot="1">
      <c r="B14" s="356"/>
      <c r="C14" s="357"/>
      <c r="D14" s="358"/>
      <c r="E14" s="358"/>
      <c r="F14" s="358"/>
      <c r="G14" s="359"/>
      <c r="H14" s="359"/>
      <c r="I14" s="353"/>
      <c r="J14" s="353"/>
    </row>
    <row r="15" spans="2:10" ht="21" customHeight="1" thickBot="1">
      <c r="B15" s="1164" t="s">
        <v>13</v>
      </c>
      <c r="C15" s="1165"/>
      <c r="D15" s="1161"/>
      <c r="E15" s="1162"/>
      <c r="F15" s="1162"/>
      <c r="G15" s="1162"/>
      <c r="H15" s="1163"/>
      <c r="I15" s="347"/>
      <c r="J15" s="347"/>
    </row>
    <row r="16" spans="2:10" ht="6.75" customHeight="1" thickBot="1">
      <c r="B16" s="360"/>
      <c r="C16" s="361"/>
      <c r="D16" s="362"/>
      <c r="E16" s="362"/>
      <c r="F16" s="362"/>
      <c r="G16" s="362"/>
      <c r="H16" s="362"/>
      <c r="I16" s="347"/>
      <c r="J16" s="347"/>
    </row>
    <row r="17" spans="2:10" ht="21" customHeight="1" thickBot="1">
      <c r="B17" s="1164" t="s">
        <v>65</v>
      </c>
      <c r="C17" s="1165"/>
      <c r="D17" s="1161"/>
      <c r="E17" s="1162"/>
      <c r="F17" s="1162"/>
      <c r="G17" s="1162"/>
      <c r="H17" s="1163"/>
      <c r="I17" s="347"/>
      <c r="J17" s="347"/>
    </row>
    <row r="18" spans="2:10" ht="15" customHeight="1" thickBot="1">
      <c r="B18" s="363"/>
      <c r="C18" s="364"/>
      <c r="D18" s="364"/>
      <c r="E18" s="364"/>
      <c r="F18" s="364"/>
      <c r="G18" s="364"/>
      <c r="H18" s="347"/>
      <c r="I18" s="347"/>
      <c r="J18" s="347"/>
    </row>
    <row r="19" spans="2:10" ht="41.25" customHeight="1" thickBot="1">
      <c r="B19" s="1166" t="s">
        <v>300</v>
      </c>
      <c r="C19" s="1167"/>
      <c r="D19" s="1168"/>
      <c r="E19" s="1169"/>
      <c r="F19" s="1170" t="s">
        <v>301</v>
      </c>
      <c r="G19" s="1171"/>
      <c r="H19" s="365" t="s">
        <v>29</v>
      </c>
      <c r="I19" s="366"/>
      <c r="J19" s="351"/>
    </row>
    <row r="20" spans="2:10" ht="6" customHeight="1" thickBot="1">
      <c r="B20" s="360"/>
      <c r="C20" s="361"/>
      <c r="D20" s="367"/>
      <c r="E20" s="367"/>
      <c r="F20" s="368"/>
      <c r="G20" s="347"/>
      <c r="H20" s="347"/>
      <c r="I20" s="347"/>
      <c r="J20" s="347"/>
    </row>
    <row r="21" spans="2:10" ht="38.25" customHeight="1" thickBot="1">
      <c r="B21" s="1166" t="s">
        <v>302</v>
      </c>
      <c r="C21" s="1167"/>
      <c r="D21" s="1168" t="s">
        <v>303</v>
      </c>
      <c r="E21" s="1172"/>
      <c r="F21" s="369"/>
      <c r="G21" s="347"/>
      <c r="H21" s="370"/>
      <c r="I21" s="347"/>
      <c r="J21" s="347"/>
    </row>
    <row r="22" spans="2:10" ht="6" customHeight="1" thickBot="1">
      <c r="B22" s="339"/>
      <c r="C22" s="371"/>
      <c r="D22" s="372"/>
      <c r="E22" s="372"/>
      <c r="F22" s="371"/>
      <c r="G22" s="371"/>
      <c r="H22" s="371"/>
      <c r="I22" s="371"/>
      <c r="J22" s="371"/>
    </row>
    <row r="23" spans="2:10" ht="18.75" customHeight="1" thickBot="1">
      <c r="B23" s="1164" t="s">
        <v>304</v>
      </c>
      <c r="C23" s="1165"/>
      <c r="D23" s="373"/>
      <c r="E23" s="374"/>
      <c r="F23" s="375"/>
      <c r="G23" s="364"/>
      <c r="H23" s="364"/>
      <c r="I23" s="371"/>
      <c r="J23" s="371"/>
    </row>
    <row r="24" spans="2:10" ht="6" customHeight="1" thickBot="1">
      <c r="B24" s="360"/>
      <c r="C24" s="361"/>
      <c r="D24" s="367"/>
      <c r="E24" s="367"/>
      <c r="F24" s="368"/>
      <c r="G24" s="347"/>
      <c r="H24" s="347"/>
      <c r="I24" s="347"/>
      <c r="J24" s="347"/>
    </row>
    <row r="25" spans="2:10" ht="48.75" customHeight="1" thickBot="1">
      <c r="B25" s="1166" t="s">
        <v>305</v>
      </c>
      <c r="C25" s="1167"/>
      <c r="D25" s="373"/>
      <c r="E25" s="374"/>
      <c r="F25" s="375"/>
      <c r="G25" s="364"/>
      <c r="H25" s="364"/>
      <c r="I25" s="371"/>
      <c r="J25" s="371"/>
    </row>
    <row r="26" spans="2:10" ht="6" customHeight="1" thickBot="1">
      <c r="B26" s="360"/>
      <c r="C26" s="361"/>
      <c r="D26" s="368"/>
      <c r="E26" s="368"/>
      <c r="F26" s="368"/>
      <c r="G26" s="347"/>
      <c r="H26" s="347"/>
      <c r="I26" s="347"/>
      <c r="J26" s="347"/>
    </row>
    <row r="27" spans="2:10" ht="84.75" customHeight="1" thickBot="1">
      <c r="B27" s="1166" t="s">
        <v>306</v>
      </c>
      <c r="C27" s="1167"/>
      <c r="D27" s="1161"/>
      <c r="E27" s="1162"/>
      <c r="F27" s="1162"/>
      <c r="G27" s="1162"/>
      <c r="H27" s="1163"/>
      <c r="I27" s="371"/>
      <c r="J27" s="371"/>
    </row>
    <row r="28" spans="2:10" ht="18.75" customHeight="1" thickBot="1">
      <c r="B28" s="339"/>
      <c r="C28" s="371"/>
      <c r="D28" s="371"/>
      <c r="E28" s="371"/>
      <c r="F28" s="371"/>
      <c r="G28" s="371"/>
      <c r="H28" s="371"/>
      <c r="I28" s="371"/>
      <c r="J28" s="371"/>
    </row>
    <row r="29" spans="2:8" ht="22.5" customHeight="1" thickBot="1">
      <c r="B29" s="1173" t="s">
        <v>307</v>
      </c>
      <c r="C29" s="1174"/>
      <c r="D29" s="1174"/>
      <c r="E29" s="1174"/>
      <c r="F29" s="1174"/>
      <c r="G29" s="1174"/>
      <c r="H29" s="1175"/>
    </row>
    <row r="30" spans="2:10" ht="61.5" customHeight="1" thickBot="1">
      <c r="B30" s="1176" t="s">
        <v>308</v>
      </c>
      <c r="C30" s="1177"/>
      <c r="D30" s="1178"/>
      <c r="E30" s="1179"/>
      <c r="F30" s="1180"/>
      <c r="G30" s="376" t="s">
        <v>309</v>
      </c>
      <c r="H30" s="377"/>
      <c r="I30" s="370"/>
      <c r="J30" s="371"/>
    </row>
    <row r="31" spans="2:15" s="347" customFormat="1" ht="63" customHeight="1" thickBot="1">
      <c r="B31" s="1181" t="s">
        <v>16</v>
      </c>
      <c r="C31" s="1182"/>
      <c r="D31" s="1183"/>
      <c r="E31" s="376" t="s">
        <v>17</v>
      </c>
      <c r="F31" s="376" t="s">
        <v>310</v>
      </c>
      <c r="G31" s="376" t="s">
        <v>311</v>
      </c>
      <c r="H31" s="378" t="s">
        <v>312</v>
      </c>
      <c r="J31" s="379"/>
      <c r="K31" s="380"/>
      <c r="L31" s="380"/>
      <c r="M31" s="381"/>
      <c r="N31" s="381"/>
      <c r="O31" s="380"/>
    </row>
    <row r="32" spans="2:15" s="347" customFormat="1" ht="15" thickBot="1">
      <c r="B32" s="382"/>
      <c r="C32" s="383"/>
      <c r="D32" s="384"/>
      <c r="E32" s="385" t="s">
        <v>113</v>
      </c>
      <c r="F32" s="386" t="s">
        <v>114</v>
      </c>
      <c r="G32" s="387" t="s">
        <v>260</v>
      </c>
      <c r="H32" s="387" t="s">
        <v>261</v>
      </c>
      <c r="I32" s="1184" t="s">
        <v>313</v>
      </c>
      <c r="J32" s="1185"/>
      <c r="K32" s="1185"/>
      <c r="L32" s="380"/>
      <c r="M32" s="381"/>
      <c r="N32" s="381"/>
      <c r="O32" s="380"/>
    </row>
    <row r="33" spans="2:11" s="347" customFormat="1" ht="21" customHeight="1" thickBot="1">
      <c r="B33" s="388" t="s">
        <v>20</v>
      </c>
      <c r="C33" s="389"/>
      <c r="D33" s="390"/>
      <c r="E33" s="391">
        <v>3000</v>
      </c>
      <c r="F33" s="392">
        <v>2000</v>
      </c>
      <c r="G33" s="393">
        <v>-1000</v>
      </c>
      <c r="H33" s="394">
        <f>E33-(F33+G33)</f>
        <v>2000</v>
      </c>
      <c r="I33" s="1184"/>
      <c r="J33" s="1185"/>
      <c r="K33" s="1185"/>
    </row>
    <row r="34" spans="2:8" s="347" customFormat="1" ht="21" customHeight="1" thickBot="1">
      <c r="B34" s="1186" t="s">
        <v>67</v>
      </c>
      <c r="C34" s="1187"/>
      <c r="D34" s="1188"/>
      <c r="E34" s="395"/>
      <c r="F34" s="396"/>
      <c r="G34" s="397"/>
      <c r="H34" s="394">
        <f>E34-(F34-G34)</f>
        <v>0</v>
      </c>
    </row>
    <row r="35" spans="2:8" s="347" customFormat="1" ht="21" customHeight="1" thickBot="1">
      <c r="B35" s="398" t="s">
        <v>21</v>
      </c>
      <c r="C35" s="399"/>
      <c r="D35" s="400"/>
      <c r="E35" s="395"/>
      <c r="F35" s="396"/>
      <c r="G35" s="397"/>
      <c r="H35" s="394">
        <f>E35-(F35-G35)</f>
        <v>0</v>
      </c>
    </row>
    <row r="36" spans="2:8" s="347" customFormat="1" ht="21" customHeight="1" hidden="1" thickBot="1">
      <c r="B36" s="401" t="s">
        <v>314</v>
      </c>
      <c r="C36" s="402"/>
      <c r="D36" s="403"/>
      <c r="E36" s="404"/>
      <c r="F36" s="405"/>
      <c r="G36" s="406"/>
      <c r="H36" s="407">
        <f>E36-(F36-G36)</f>
        <v>0</v>
      </c>
    </row>
    <row r="37" spans="2:8" s="347" customFormat="1" ht="21.75" customHeight="1" thickBot="1">
      <c r="B37" s="1181" t="s">
        <v>22</v>
      </c>
      <c r="C37" s="1189"/>
      <c r="D37" s="1190"/>
      <c r="E37" s="408">
        <f>E33+E34+E35-E36</f>
        <v>3000</v>
      </c>
      <c r="F37" s="408">
        <f>F33+F34+F35-F36</f>
        <v>2000</v>
      </c>
      <c r="G37" s="409">
        <f>G33+G34+G35-G36</f>
        <v>-1000</v>
      </c>
      <c r="H37" s="408">
        <f>H33+H34+H35-H36</f>
        <v>2000</v>
      </c>
    </row>
    <row r="38" spans="1:11" s="347" customFormat="1" ht="10.5" customHeight="1">
      <c r="A38" s="353"/>
      <c r="B38" s="410"/>
      <c r="C38" s="410"/>
      <c r="D38" s="411"/>
      <c r="E38" s="411"/>
      <c r="F38" s="411"/>
      <c r="G38" s="411"/>
      <c r="H38" s="353"/>
      <c r="I38" s="410"/>
      <c r="J38" s="364"/>
      <c r="K38" s="364"/>
    </row>
    <row r="39" spans="2:9" s="347" customFormat="1" ht="21.75" customHeight="1" thickBot="1">
      <c r="B39" s="353" t="s">
        <v>23</v>
      </c>
      <c r="C39" s="410"/>
      <c r="D39" s="410"/>
      <c r="E39" s="411"/>
      <c r="F39" s="411"/>
      <c r="G39" s="411"/>
      <c r="H39" s="411"/>
      <c r="I39" s="411"/>
    </row>
    <row r="40" spans="2:8" s="347" customFormat="1" ht="32.25" customHeight="1" thickBot="1">
      <c r="B40" s="1191" t="s">
        <v>24</v>
      </c>
      <c r="C40" s="1192"/>
      <c r="D40" s="1193"/>
      <c r="E40" s="412"/>
      <c r="F40" s="412"/>
      <c r="G40" s="412"/>
      <c r="H40" s="412"/>
    </row>
    <row r="41" spans="2:8" s="347" customFormat="1" ht="21.75" customHeight="1" thickBot="1">
      <c r="B41" s="1194" t="s">
        <v>68</v>
      </c>
      <c r="C41" s="1195"/>
      <c r="D41" s="1196"/>
      <c r="E41" s="413">
        <f>E40/$E$37</f>
        <v>0</v>
      </c>
      <c r="F41" s="413">
        <f>F40/$E$37</f>
        <v>0</v>
      </c>
      <c r="G41" s="413">
        <f>G40/$E$37</f>
        <v>0</v>
      </c>
      <c r="H41" s="413">
        <f>H40/$E$37</f>
        <v>0</v>
      </c>
    </row>
    <row r="42" spans="2:8" s="347" customFormat="1" ht="21.75" customHeight="1" thickBot="1">
      <c r="B42" s="1191" t="s">
        <v>46</v>
      </c>
      <c r="C42" s="1197"/>
      <c r="D42" s="1198"/>
      <c r="E42" s="412"/>
      <c r="F42" s="412"/>
      <c r="G42" s="412"/>
      <c r="H42" s="412"/>
    </row>
    <row r="43" spans="2:8" s="347" customFormat="1" ht="21.75" customHeight="1" thickBot="1">
      <c r="B43" s="1194" t="s">
        <v>68</v>
      </c>
      <c r="C43" s="1195"/>
      <c r="D43" s="1196"/>
      <c r="E43" s="413">
        <f>E42/$E$37</f>
        <v>0</v>
      </c>
      <c r="F43" s="413">
        <f>F42/$E$37</f>
        <v>0</v>
      </c>
      <c r="G43" s="413">
        <f>G42/$E$37</f>
        <v>0</v>
      </c>
      <c r="H43" s="413">
        <f>H42/$E$37</f>
        <v>0</v>
      </c>
    </row>
    <row r="44" spans="2:8" s="347" customFormat="1" ht="22.5" customHeight="1" thickBot="1">
      <c r="B44" s="1191" t="s">
        <v>157</v>
      </c>
      <c r="C44" s="1197"/>
      <c r="D44" s="1198"/>
      <c r="E44" s="412"/>
      <c r="F44" s="412"/>
      <c r="G44" s="412"/>
      <c r="H44" s="412"/>
    </row>
    <row r="45" spans="2:8" s="347" customFormat="1" ht="22.5" customHeight="1" thickBot="1">
      <c r="B45" s="1194" t="s">
        <v>68</v>
      </c>
      <c r="C45" s="1195"/>
      <c r="D45" s="1196"/>
      <c r="E45" s="413">
        <f>E44/$E$37</f>
        <v>0</v>
      </c>
      <c r="F45" s="413">
        <f>F44/$E$37</f>
        <v>0</v>
      </c>
      <c r="G45" s="413">
        <f>G44/$E$37</f>
        <v>0</v>
      </c>
      <c r="H45" s="413">
        <f>H44/$E$37</f>
        <v>0</v>
      </c>
    </row>
    <row r="46" spans="2:8" s="347" customFormat="1" ht="21.75" customHeight="1" thickBot="1">
      <c r="B46" s="1199" t="s">
        <v>25</v>
      </c>
      <c r="C46" s="1200"/>
      <c r="D46" s="1200"/>
      <c r="E46" s="412"/>
      <c r="F46" s="412"/>
      <c r="G46" s="412"/>
      <c r="H46" s="412"/>
    </row>
    <row r="47" spans="2:8" s="347" customFormat="1" ht="21.75" customHeight="1" thickBot="1">
      <c r="B47" s="1201" t="s">
        <v>68</v>
      </c>
      <c r="C47" s="1202"/>
      <c r="D47" s="1202"/>
      <c r="E47" s="413">
        <f>E46/$E$37</f>
        <v>0</v>
      </c>
      <c r="F47" s="413">
        <f>F46/$E$37</f>
        <v>0</v>
      </c>
      <c r="G47" s="413">
        <f>G46/$E$37</f>
        <v>0</v>
      </c>
      <c r="H47" s="413">
        <f>H46/$E$37</f>
        <v>0</v>
      </c>
    </row>
    <row r="48" spans="2:9" s="347" customFormat="1" ht="21.75" customHeight="1">
      <c r="B48" s="351"/>
      <c r="C48" s="414"/>
      <c r="D48" s="414"/>
      <c r="E48" s="415"/>
      <c r="F48" s="415"/>
      <c r="G48" s="415"/>
      <c r="H48" s="415"/>
      <c r="I48" s="364"/>
    </row>
    <row r="49" spans="2:8" s="364" customFormat="1" ht="21.75" customHeight="1">
      <c r="B49" s="414"/>
      <c r="C49" s="416"/>
      <c r="D49" s="416"/>
      <c r="E49" s="417"/>
      <c r="F49" s="417"/>
      <c r="G49" s="417"/>
      <c r="H49" s="417"/>
    </row>
    <row r="50" spans="2:11" s="347" customFormat="1" ht="21.75" customHeight="1">
      <c r="B50" s="1203" t="s">
        <v>315</v>
      </c>
      <c r="C50" s="1204"/>
      <c r="D50" s="1204"/>
      <c r="E50" s="1204"/>
      <c r="F50" s="1204"/>
      <c r="G50" s="1204"/>
      <c r="H50" s="1204"/>
      <c r="I50" s="1204"/>
      <c r="J50" s="1204"/>
      <c r="K50" s="418"/>
    </row>
    <row r="51" spans="2:8" s="364" customFormat="1" ht="21.75" customHeight="1" thickBot="1">
      <c r="B51" s="414"/>
      <c r="C51" s="416"/>
      <c r="D51" s="416"/>
      <c r="E51" s="417"/>
      <c r="F51" s="417"/>
      <c r="G51" s="417"/>
      <c r="H51" s="417"/>
    </row>
    <row r="52" spans="2:11" ht="68.25" customHeight="1" thickBot="1">
      <c r="B52" s="339"/>
      <c r="D52" s="419" t="s">
        <v>316</v>
      </c>
      <c r="E52" s="376" t="s">
        <v>317</v>
      </c>
      <c r="F52" s="420" t="s">
        <v>318</v>
      </c>
      <c r="G52" s="421" t="s">
        <v>319</v>
      </c>
      <c r="H52" s="421" t="s">
        <v>312</v>
      </c>
      <c r="I52" s="421" t="s">
        <v>320</v>
      </c>
      <c r="J52" s="421" t="s">
        <v>321</v>
      </c>
      <c r="K52" s="419" t="s">
        <v>322</v>
      </c>
    </row>
    <row r="53" spans="2:11" ht="41.25" customHeight="1" thickBot="1">
      <c r="B53" s="1205" t="s">
        <v>323</v>
      </c>
      <c r="C53" s="1206"/>
      <c r="D53" s="422">
        <v>0.84999999</v>
      </c>
      <c r="E53" s="423">
        <v>2549.99</v>
      </c>
      <c r="F53" s="423">
        <v>1699</v>
      </c>
      <c r="G53" s="424">
        <f>$G$37*D53</f>
        <v>-849.99999</v>
      </c>
      <c r="H53" s="425">
        <f>E53-(F53+G53)</f>
        <v>1700.9899899999998</v>
      </c>
      <c r="I53" s="412"/>
      <c r="J53" s="412"/>
      <c r="K53" s="426" t="s">
        <v>324</v>
      </c>
    </row>
    <row r="54" spans="2:11" s="427" customFormat="1" ht="40.5" customHeight="1" thickBot="1">
      <c r="B54" s="1205" t="s">
        <v>325</v>
      </c>
      <c r="C54" s="1206"/>
      <c r="D54" s="422">
        <v>0.05</v>
      </c>
      <c r="E54" s="423">
        <v>150</v>
      </c>
      <c r="F54" s="423">
        <v>100</v>
      </c>
      <c r="G54" s="424">
        <f>$G$37*D54</f>
        <v>-50</v>
      </c>
      <c r="H54" s="425">
        <f>E54-(F54+G54)</f>
        <v>100</v>
      </c>
      <c r="I54" s="412"/>
      <c r="J54" s="412"/>
      <c r="K54" s="426"/>
    </row>
    <row r="55" spans="2:11" ht="42" customHeight="1" thickBot="1">
      <c r="B55" s="1207" t="s">
        <v>326</v>
      </c>
      <c r="C55" s="1208"/>
      <c r="D55" s="428">
        <v>0.02</v>
      </c>
      <c r="E55" s="429">
        <v>60</v>
      </c>
      <c r="F55" s="429">
        <v>40</v>
      </c>
      <c r="G55" s="430">
        <f>$G$37*D55</f>
        <v>-20</v>
      </c>
      <c r="H55" s="431">
        <f>E55-(F55+G55)</f>
        <v>40</v>
      </c>
      <c r="I55" s="432"/>
      <c r="J55" s="432"/>
      <c r="K55" s="433"/>
    </row>
    <row r="56" spans="2:12" ht="30" customHeight="1" thickBot="1">
      <c r="B56" s="1209" t="s">
        <v>224</v>
      </c>
      <c r="C56" s="1209"/>
      <c r="D56" s="434">
        <f>100%-SUM(D53:D55)</f>
        <v>0.0800000099999999</v>
      </c>
      <c r="E56" s="435"/>
      <c r="F56" s="435"/>
      <c r="G56" s="436">
        <f>$G$37-SUM(G53:G55)</f>
        <v>-80.00000999999997</v>
      </c>
      <c r="H56" s="437"/>
      <c r="I56" s="438"/>
      <c r="J56" s="438"/>
      <c r="K56" s="438"/>
      <c r="L56" s="439"/>
    </row>
    <row r="57" spans="2:10" ht="29.25" customHeight="1" thickBot="1">
      <c r="B57" s="1210" t="s">
        <v>327</v>
      </c>
      <c r="C57" s="1210"/>
      <c r="D57" s="1210"/>
      <c r="E57" s="1210"/>
      <c r="F57" s="440">
        <f>SUM(G53:G56)</f>
        <v>-1000</v>
      </c>
      <c r="G57" s="411"/>
      <c r="H57" s="411"/>
      <c r="J57" s="364"/>
    </row>
    <row r="58" spans="2:10" ht="23.25" customHeight="1">
      <c r="B58" s="1211" t="s">
        <v>328</v>
      </c>
      <c r="C58" s="1212"/>
      <c r="D58" s="1212"/>
      <c r="E58" s="1212"/>
      <c r="F58" s="1212"/>
      <c r="G58" s="1213"/>
      <c r="H58" s="411"/>
      <c r="J58" s="364"/>
    </row>
    <row r="59" spans="2:10" ht="23.25" customHeight="1" thickBot="1">
      <c r="B59" s="1214" t="s">
        <v>329</v>
      </c>
      <c r="C59" s="1215"/>
      <c r="D59" s="1215" t="s">
        <v>330</v>
      </c>
      <c r="E59" s="1215"/>
      <c r="F59" s="1215" t="s">
        <v>331</v>
      </c>
      <c r="G59" s="1216"/>
      <c r="H59" s="411"/>
      <c r="J59" s="364"/>
    </row>
    <row r="60" spans="2:10" ht="6" customHeight="1">
      <c r="B60" s="441"/>
      <c r="C60" s="441"/>
      <c r="D60" s="441"/>
      <c r="E60" s="441"/>
      <c r="F60" s="441"/>
      <c r="G60" s="441"/>
      <c r="H60" s="411"/>
      <c r="J60" s="364"/>
    </row>
    <row r="61" spans="2:8" ht="32.25" customHeight="1" thickBot="1">
      <c r="B61" s="1217" t="s">
        <v>332</v>
      </c>
      <c r="C61" s="1218"/>
      <c r="D61" s="1218"/>
      <c r="E61" s="1219"/>
      <c r="H61" s="364"/>
    </row>
    <row r="62" spans="2:8" ht="27" customHeight="1" thickBot="1">
      <c r="B62" s="1217" t="s">
        <v>333</v>
      </c>
      <c r="C62" s="1218"/>
      <c r="D62" s="1218"/>
      <c r="E62" s="1219"/>
      <c r="F62" s="1220"/>
      <c r="G62" s="1221"/>
      <c r="H62" s="364"/>
    </row>
    <row r="63" spans="2:11" ht="27" customHeight="1" thickBot="1">
      <c r="B63" s="1217" t="s">
        <v>334</v>
      </c>
      <c r="C63" s="1218"/>
      <c r="D63" s="1218"/>
      <c r="E63" s="1219"/>
      <c r="F63" s="1161"/>
      <c r="G63" s="1162"/>
      <c r="H63" s="1162"/>
      <c r="I63" s="1162"/>
      <c r="J63" s="1162"/>
      <c r="K63" s="1163"/>
    </row>
    <row r="64" spans="2:11" ht="27" customHeight="1" thickBot="1">
      <c r="B64" s="1217" t="s">
        <v>335</v>
      </c>
      <c r="C64" s="1222"/>
      <c r="D64" s="1222"/>
      <c r="E64" s="1223"/>
      <c r="F64" s="1224"/>
      <c r="G64" s="1225"/>
      <c r="H64" s="1225"/>
      <c r="I64" s="1225"/>
      <c r="J64" s="1225"/>
      <c r="K64" s="1226"/>
    </row>
    <row r="65" spans="2:11" ht="63.75" customHeight="1" thickBot="1">
      <c r="B65" s="442" t="s">
        <v>336</v>
      </c>
      <c r="C65" s="443"/>
      <c r="D65" s="444"/>
      <c r="E65" s="444"/>
      <c r="F65" s="444"/>
      <c r="G65" s="444"/>
      <c r="H65" s="444"/>
      <c r="I65" s="444"/>
      <c r="J65" s="444"/>
      <c r="K65" s="445"/>
    </row>
    <row r="66" spans="2:10" ht="27" customHeight="1">
      <c r="B66" s="1227" t="s">
        <v>337</v>
      </c>
      <c r="C66" s="1227"/>
      <c r="D66" s="1227"/>
      <c r="E66" s="1227"/>
      <c r="F66" s="1227"/>
      <c r="G66" s="1227"/>
      <c r="H66" s="1227"/>
      <c r="I66" s="347"/>
      <c r="J66" s="347"/>
    </row>
    <row r="67" spans="2:10" ht="21" customHeight="1" thickBot="1">
      <c r="B67" s="1228" t="s">
        <v>338</v>
      </c>
      <c r="C67" s="1228"/>
      <c r="D67" s="1228"/>
      <c r="E67" s="1228"/>
      <c r="F67" s="1228"/>
      <c r="G67" s="1228"/>
      <c r="H67" s="1228"/>
      <c r="J67" s="446"/>
    </row>
    <row r="68" spans="3:10" s="447" customFormat="1" ht="18" customHeight="1" thickBot="1">
      <c r="C68" s="1229" t="s">
        <v>339</v>
      </c>
      <c r="D68" s="1230"/>
      <c r="E68" s="1230"/>
      <c r="F68" s="1230"/>
      <c r="G68" s="1230"/>
      <c r="H68" s="1230"/>
      <c r="I68" s="344" t="s">
        <v>340</v>
      </c>
      <c r="J68" s="448"/>
    </row>
    <row r="69" spans="3:10" s="447" customFormat="1" ht="19.5" customHeight="1">
      <c r="C69" s="1229" t="s">
        <v>341</v>
      </c>
      <c r="D69" s="1230"/>
      <c r="E69" s="1230"/>
      <c r="F69" s="1230"/>
      <c r="G69" s="1230"/>
      <c r="H69" s="1230"/>
      <c r="I69" s="344" t="s">
        <v>342</v>
      </c>
      <c r="J69" s="448"/>
    </row>
    <row r="70" spans="3:8" s="341" customFormat="1" ht="14.25" customHeight="1">
      <c r="C70" s="449"/>
      <c r="D70" s="450"/>
      <c r="E70" s="450"/>
      <c r="F70" s="450"/>
      <c r="G70" s="450"/>
      <c r="H70" s="450"/>
    </row>
    <row r="71" spans="2:9" ht="15.75" thickBot="1">
      <c r="B71" s="451"/>
      <c r="I71" s="452"/>
    </row>
    <row r="72" spans="2:6" ht="15" thickBot="1">
      <c r="B72" s="1156" t="s">
        <v>30</v>
      </c>
      <c r="C72" s="1231"/>
      <c r="D72" s="1231"/>
      <c r="E72" s="1232"/>
      <c r="F72" s="1233"/>
    </row>
    <row r="73" spans="2:9" ht="15" thickBot="1">
      <c r="B73" s="339"/>
      <c r="I73" s="453"/>
    </row>
    <row r="74" spans="2:9" ht="12.75" customHeight="1" thickBot="1">
      <c r="B74" s="1156" t="s">
        <v>290</v>
      </c>
      <c r="C74" s="1231"/>
      <c r="D74" s="1231"/>
      <c r="E74" s="1232"/>
      <c r="F74" s="1233"/>
      <c r="G74" s="1234" t="s">
        <v>62</v>
      </c>
      <c r="H74" s="1235"/>
      <c r="I74" s="1236"/>
    </row>
    <row r="75" spans="7:9" ht="15" thickBot="1">
      <c r="G75" s="1237"/>
      <c r="H75" s="1238"/>
      <c r="I75" s="1239"/>
    </row>
    <row r="76" ht="17.25" customHeight="1"/>
    <row r="77" ht="15" thickBot="1"/>
    <row r="78" spans="2:9" ht="14.25">
      <c r="B78" s="1240" t="s">
        <v>291</v>
      </c>
      <c r="C78" s="1147"/>
      <c r="D78" s="1147"/>
      <c r="E78" s="1241"/>
      <c r="F78" s="1242"/>
      <c r="G78" s="1245" t="s">
        <v>33</v>
      </c>
      <c r="H78" s="1246"/>
      <c r="I78" s="1236"/>
    </row>
    <row r="79" spans="5:9" ht="15" thickBot="1">
      <c r="E79" s="1243"/>
      <c r="F79" s="1244"/>
      <c r="G79" s="1247"/>
      <c r="H79" s="1248"/>
      <c r="I79" s="1249"/>
    </row>
    <row r="80" spans="3:9" ht="14.25">
      <c r="C80" s="1252" t="s">
        <v>292</v>
      </c>
      <c r="D80" s="1253"/>
      <c r="E80" s="1253"/>
      <c r="F80" s="1254"/>
      <c r="G80" s="1247"/>
      <c r="H80" s="1248"/>
      <c r="I80" s="1249"/>
    </row>
    <row r="81" spans="7:9" ht="14.25">
      <c r="G81" s="1247"/>
      <c r="H81" s="1248"/>
      <c r="I81" s="1249"/>
    </row>
    <row r="82" spans="7:9" ht="14.25">
      <c r="G82" s="1247"/>
      <c r="H82" s="1248"/>
      <c r="I82" s="1249"/>
    </row>
    <row r="83" spans="7:9" ht="14.25">
      <c r="G83" s="1247"/>
      <c r="H83" s="1248"/>
      <c r="I83" s="1249"/>
    </row>
    <row r="84" spans="7:9" ht="15" thickBot="1">
      <c r="G84" s="1250"/>
      <c r="H84" s="1251"/>
      <c r="I84" s="1239"/>
    </row>
  </sheetData>
  <sheetProtection/>
  <mergeCells count="70">
    <mergeCell ref="B74:D74"/>
    <mergeCell ref="E74:F74"/>
    <mergeCell ref="G74:I75"/>
    <mergeCell ref="B78:D78"/>
    <mergeCell ref="E78:F79"/>
    <mergeCell ref="G78:I84"/>
    <mergeCell ref="C80:F80"/>
    <mergeCell ref="B66:H66"/>
    <mergeCell ref="B67:H67"/>
    <mergeCell ref="C68:H68"/>
    <mergeCell ref="C69:H69"/>
    <mergeCell ref="B72:D72"/>
    <mergeCell ref="E72:F72"/>
    <mergeCell ref="B62:E62"/>
    <mergeCell ref="F62:G62"/>
    <mergeCell ref="B63:E63"/>
    <mergeCell ref="F63:K63"/>
    <mergeCell ref="B64:E64"/>
    <mergeCell ref="F64:K64"/>
    <mergeCell ref="B58:E58"/>
    <mergeCell ref="F58:G58"/>
    <mergeCell ref="B59:C59"/>
    <mergeCell ref="D59:E59"/>
    <mergeCell ref="F59:G59"/>
    <mergeCell ref="B61:E61"/>
    <mergeCell ref="B50:J50"/>
    <mergeCell ref="B53:C53"/>
    <mergeCell ref="B54:C54"/>
    <mergeCell ref="B55:C55"/>
    <mergeCell ref="B56:C56"/>
    <mergeCell ref="B57:E57"/>
    <mergeCell ref="B42:D42"/>
    <mergeCell ref="B43:D43"/>
    <mergeCell ref="B44:D44"/>
    <mergeCell ref="B45:D45"/>
    <mergeCell ref="B46:D46"/>
    <mergeCell ref="B47:D47"/>
    <mergeCell ref="B31:D31"/>
    <mergeCell ref="I32:K33"/>
    <mergeCell ref="B34:D34"/>
    <mergeCell ref="B37:D37"/>
    <mergeCell ref="B40:D40"/>
    <mergeCell ref="B41:D41"/>
    <mergeCell ref="B23:C23"/>
    <mergeCell ref="B25:C25"/>
    <mergeCell ref="B27:C27"/>
    <mergeCell ref="D27:H27"/>
    <mergeCell ref="B29:H29"/>
    <mergeCell ref="B30:C30"/>
    <mergeCell ref="D30:F30"/>
    <mergeCell ref="B17:C17"/>
    <mergeCell ref="D17:H17"/>
    <mergeCell ref="B19:C19"/>
    <mergeCell ref="D19:E19"/>
    <mergeCell ref="F19:G19"/>
    <mergeCell ref="B21:C21"/>
    <mergeCell ref="D21:E21"/>
    <mergeCell ref="B9:C9"/>
    <mergeCell ref="D9:H9"/>
    <mergeCell ref="B11:C11"/>
    <mergeCell ref="D11:F11"/>
    <mergeCell ref="D13:H13"/>
    <mergeCell ref="B15:C15"/>
    <mergeCell ref="D15:H15"/>
    <mergeCell ref="B1:I1"/>
    <mergeCell ref="B3:H3"/>
    <mergeCell ref="B4:H4"/>
    <mergeCell ref="B5:G5"/>
    <mergeCell ref="B7:C7"/>
    <mergeCell ref="D7:H7"/>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B24" sqref="B24:M24"/>
    </sheetView>
  </sheetViews>
  <sheetFormatPr defaultColWidth="9.140625" defaultRowHeight="12.75"/>
  <cols>
    <col min="1" max="1" width="22.421875" style="456" customWidth="1"/>
    <col min="2" max="2" width="11.140625" style="456" customWidth="1"/>
    <col min="3" max="3" width="10.57421875" style="456" customWidth="1"/>
    <col min="4" max="4" width="8.8515625" style="456" customWidth="1"/>
    <col min="5" max="5" width="11.28125" style="456" customWidth="1"/>
    <col min="6" max="6" width="8.00390625" style="456" customWidth="1"/>
    <col min="7" max="8" width="10.28125" style="456" customWidth="1"/>
    <col min="9" max="9" width="7.140625" style="456" customWidth="1"/>
    <col min="10" max="10" width="9.28125" style="456" customWidth="1"/>
    <col min="11" max="11" width="6.00390625" style="456" customWidth="1"/>
    <col min="12" max="12" width="13.140625" style="456" customWidth="1"/>
    <col min="13" max="13" width="12.8515625" style="456" customWidth="1"/>
    <col min="14" max="19" width="9.28125" style="456" bestFit="1" customWidth="1"/>
    <col min="20" max="16384" width="9.140625" style="456" customWidth="1"/>
  </cols>
  <sheetData>
    <row r="1" s="454" customFormat="1" ht="10.5"/>
    <row r="2" spans="1:2" ht="15">
      <c r="A2" s="1255"/>
      <c r="B2" s="455"/>
    </row>
    <row r="3" spans="1:11" ht="12.75">
      <c r="A3" s="1255"/>
      <c r="K3" s="457"/>
    </row>
    <row r="4" spans="1:11" ht="12.75">
      <c r="A4" s="1255"/>
      <c r="K4" s="458"/>
    </row>
    <row r="5" ht="12.75">
      <c r="K5" s="459"/>
    </row>
    <row r="6" ht="12.75"/>
    <row r="7" spans="1:10" ht="12.75">
      <c r="A7" s="460"/>
      <c r="B7" s="460"/>
      <c r="C7" s="460"/>
      <c r="D7" s="460"/>
      <c r="J7" s="460"/>
    </row>
    <row r="8" spans="1:13" ht="12.75">
      <c r="A8" s="461"/>
      <c r="B8" s="461"/>
      <c r="C8" s="461"/>
      <c r="D8" s="461"/>
      <c r="E8" s="461"/>
      <c r="F8" s="461"/>
      <c r="G8" s="461"/>
      <c r="H8" s="461"/>
      <c r="I8" s="461"/>
      <c r="J8" s="461"/>
      <c r="K8" s="461"/>
      <c r="L8" s="461"/>
      <c r="M8" s="461"/>
    </row>
    <row r="10" spans="1:13" s="462" customFormat="1" ht="21">
      <c r="A10" s="1256" t="s">
        <v>343</v>
      </c>
      <c r="B10" s="1257"/>
      <c r="C10" s="1257"/>
      <c r="D10" s="1257"/>
      <c r="E10" s="1257"/>
      <c r="F10" s="1257"/>
      <c r="G10" s="1257"/>
      <c r="H10" s="1257"/>
      <c r="I10" s="1257"/>
      <c r="J10" s="1257"/>
      <c r="K10" s="1257"/>
      <c r="L10" s="1257"/>
      <c r="M10" s="1257"/>
    </row>
    <row r="11" spans="1:13" s="463" customFormat="1" ht="13.5">
      <c r="A11" s="1258" t="s">
        <v>344</v>
      </c>
      <c r="B11" s="1258"/>
      <c r="C11" s="1258"/>
      <c r="D11" s="1258"/>
      <c r="E11" s="1258"/>
      <c r="F11" s="1258"/>
      <c r="G11" s="1258"/>
      <c r="H11" s="1258"/>
      <c r="I11" s="1258"/>
      <c r="J11" s="1258"/>
      <c r="K11" s="1258"/>
      <c r="L11" s="1258"/>
      <c r="M11" s="1258"/>
    </row>
    <row r="12" spans="1:13" ht="27" customHeight="1">
      <c r="A12" s="1259" t="s">
        <v>345</v>
      </c>
      <c r="B12" s="1260"/>
      <c r="C12" s="1260"/>
      <c r="D12" s="1260"/>
      <c r="E12" s="1260"/>
      <c r="F12" s="1260"/>
      <c r="G12" s="1260"/>
      <c r="H12" s="1260"/>
      <c r="I12" s="1260"/>
      <c r="J12" s="1260"/>
      <c r="K12" s="1260"/>
      <c r="L12" s="1260"/>
      <c r="M12" s="1260"/>
    </row>
    <row r="13" s="464" customFormat="1" ht="9" thickBot="1"/>
    <row r="14" spans="1:13" s="466" customFormat="1" ht="37.5" customHeight="1">
      <c r="A14" s="465" t="s">
        <v>346</v>
      </c>
      <c r="B14" s="1261"/>
      <c r="C14" s="1262"/>
      <c r="D14" s="1262"/>
      <c r="E14" s="1262"/>
      <c r="F14" s="1262"/>
      <c r="G14" s="1262"/>
      <c r="H14" s="1262"/>
      <c r="I14" s="1262"/>
      <c r="J14" s="1262"/>
      <c r="K14" s="1262"/>
      <c r="L14" s="1262"/>
      <c r="M14" s="1263"/>
    </row>
    <row r="15" spans="1:13" s="466" customFormat="1" ht="36" customHeight="1">
      <c r="A15" s="467" t="s">
        <v>347</v>
      </c>
      <c r="B15" s="1264"/>
      <c r="C15" s="1265"/>
      <c r="D15" s="1265"/>
      <c r="E15" s="1265"/>
      <c r="F15" s="1265"/>
      <c r="G15" s="1265"/>
      <c r="H15" s="1265"/>
      <c r="I15" s="1265"/>
      <c r="J15" s="1265"/>
      <c r="K15" s="1265"/>
      <c r="L15" s="1265"/>
      <c r="M15" s="1266"/>
    </row>
    <row r="16" spans="1:13" ht="14.25" thickBot="1">
      <c r="A16" s="468"/>
      <c r="B16" s="469"/>
      <c r="C16" s="469"/>
      <c r="D16" s="469"/>
      <c r="E16" s="469"/>
      <c r="F16" s="469"/>
      <c r="G16" s="469"/>
      <c r="H16" s="469"/>
      <c r="I16" s="469"/>
      <c r="J16" s="469"/>
      <c r="K16" s="470"/>
      <c r="L16" s="470"/>
      <c r="M16" s="470"/>
    </row>
    <row r="17" spans="1:13" ht="33" customHeight="1" thickBot="1">
      <c r="A17" s="1267" t="s">
        <v>348</v>
      </c>
      <c r="B17" s="1268"/>
      <c r="C17" s="1268"/>
      <c r="D17" s="1268"/>
      <c r="E17" s="1268"/>
      <c r="F17" s="1268"/>
      <c r="G17" s="1268"/>
      <c r="H17" s="1268"/>
      <c r="I17" s="1268"/>
      <c r="J17" s="1268"/>
      <c r="K17" s="1268"/>
      <c r="L17" s="1268"/>
      <c r="M17" s="1269"/>
    </row>
    <row r="18" spans="1:13" ht="33" customHeight="1" thickBot="1">
      <c r="A18" s="1270" t="s">
        <v>349</v>
      </c>
      <c r="B18" s="1271"/>
      <c r="C18" s="1271"/>
      <c r="D18" s="1271"/>
      <c r="E18" s="1271"/>
      <c r="F18" s="1271"/>
      <c r="G18" s="1271"/>
      <c r="H18" s="1271"/>
      <c r="I18" s="1271"/>
      <c r="J18" s="1271"/>
      <c r="K18" s="1271"/>
      <c r="L18" s="1271"/>
      <c r="M18" s="1272"/>
    </row>
    <row r="19" spans="1:13" s="466" customFormat="1" ht="36.75" customHeight="1">
      <c r="A19" s="465" t="s">
        <v>350</v>
      </c>
      <c r="B19" s="1261"/>
      <c r="C19" s="1262"/>
      <c r="D19" s="1262"/>
      <c r="E19" s="1262"/>
      <c r="F19" s="1262"/>
      <c r="G19" s="1262"/>
      <c r="H19" s="1262"/>
      <c r="I19" s="1262"/>
      <c r="J19" s="1262"/>
      <c r="K19" s="1262"/>
      <c r="L19" s="1262"/>
      <c r="M19" s="1263"/>
    </row>
    <row r="20" spans="1:13" s="466" customFormat="1" ht="35.25" customHeight="1">
      <c r="A20" s="467" t="s">
        <v>351</v>
      </c>
      <c r="B20" s="1264"/>
      <c r="C20" s="1265"/>
      <c r="D20" s="1265"/>
      <c r="E20" s="1265"/>
      <c r="F20" s="1265"/>
      <c r="G20" s="1265"/>
      <c r="H20" s="1265"/>
      <c r="I20" s="1265"/>
      <c r="J20" s="1265"/>
      <c r="K20" s="1265"/>
      <c r="L20" s="1265"/>
      <c r="M20" s="1266"/>
    </row>
    <row r="21" spans="1:13" s="466" customFormat="1" ht="38.25" customHeight="1">
      <c r="A21" s="467" t="s">
        <v>352</v>
      </c>
      <c r="B21" s="1264"/>
      <c r="C21" s="1265"/>
      <c r="D21" s="1265"/>
      <c r="E21" s="1265"/>
      <c r="F21" s="1265"/>
      <c r="G21" s="1265"/>
      <c r="H21" s="1265"/>
      <c r="I21" s="1265"/>
      <c r="J21" s="1265"/>
      <c r="K21" s="1265"/>
      <c r="L21" s="1265"/>
      <c r="M21" s="1266"/>
    </row>
    <row r="22" spans="1:13" ht="35.25" customHeight="1" thickBot="1">
      <c r="A22" s="471" t="s">
        <v>353</v>
      </c>
      <c r="B22" s="1273"/>
      <c r="C22" s="1274"/>
      <c r="D22" s="1274"/>
      <c r="E22" s="1274"/>
      <c r="F22" s="1274"/>
      <c r="G22" s="1274"/>
      <c r="H22" s="1274"/>
      <c r="I22" s="1274"/>
      <c r="J22" s="1274"/>
      <c r="K22" s="1274"/>
      <c r="L22" s="1274"/>
      <c r="M22" s="1275"/>
    </row>
    <row r="23" spans="1:13" ht="33" customHeight="1" thickBot="1">
      <c r="A23" s="1270" t="s">
        <v>354</v>
      </c>
      <c r="B23" s="1271"/>
      <c r="C23" s="1271"/>
      <c r="D23" s="1271"/>
      <c r="E23" s="1271"/>
      <c r="F23" s="1271"/>
      <c r="G23" s="1271"/>
      <c r="H23" s="1271"/>
      <c r="I23" s="1271"/>
      <c r="J23" s="1271"/>
      <c r="K23" s="1271"/>
      <c r="L23" s="1271"/>
      <c r="M23" s="1272"/>
    </row>
    <row r="24" spans="1:13" s="466" customFormat="1" ht="36.75" customHeight="1">
      <c r="A24" s="465" t="s">
        <v>350</v>
      </c>
      <c r="B24" s="1261"/>
      <c r="C24" s="1262"/>
      <c r="D24" s="1262"/>
      <c r="E24" s="1262"/>
      <c r="F24" s="1262"/>
      <c r="G24" s="1262"/>
      <c r="H24" s="1262"/>
      <c r="I24" s="1262"/>
      <c r="J24" s="1262"/>
      <c r="K24" s="1262"/>
      <c r="L24" s="1262"/>
      <c r="M24" s="1263"/>
    </row>
    <row r="25" spans="1:13" s="466" customFormat="1" ht="35.25" customHeight="1">
      <c r="A25" s="467" t="s">
        <v>351</v>
      </c>
      <c r="B25" s="1264"/>
      <c r="C25" s="1265"/>
      <c r="D25" s="1265"/>
      <c r="E25" s="1265"/>
      <c r="F25" s="1265"/>
      <c r="G25" s="1265"/>
      <c r="H25" s="1265"/>
      <c r="I25" s="1265"/>
      <c r="J25" s="1265"/>
      <c r="K25" s="1265"/>
      <c r="L25" s="1265"/>
      <c r="M25" s="1266"/>
    </row>
    <row r="26" spans="1:13" s="466" customFormat="1" ht="38.25" customHeight="1">
      <c r="A26" s="467" t="s">
        <v>355</v>
      </c>
      <c r="B26" s="1264"/>
      <c r="C26" s="1265"/>
      <c r="D26" s="1265"/>
      <c r="E26" s="1265"/>
      <c r="F26" s="1265"/>
      <c r="G26" s="1265"/>
      <c r="H26" s="1265"/>
      <c r="I26" s="1265"/>
      <c r="J26" s="1265"/>
      <c r="K26" s="1265"/>
      <c r="L26" s="1265"/>
      <c r="M26" s="1266"/>
    </row>
    <row r="27" spans="1:13" ht="35.25" customHeight="1" thickBot="1">
      <c r="A27" s="471" t="s">
        <v>353</v>
      </c>
      <c r="B27" s="1273"/>
      <c r="C27" s="1274"/>
      <c r="D27" s="1274"/>
      <c r="E27" s="1274"/>
      <c r="F27" s="1274"/>
      <c r="G27" s="1274"/>
      <c r="H27" s="1274"/>
      <c r="I27" s="1274"/>
      <c r="J27" s="1274"/>
      <c r="K27" s="1274"/>
      <c r="L27" s="1274"/>
      <c r="M27" s="1275"/>
    </row>
    <row r="28" spans="1:10" ht="14.25" thickBot="1">
      <c r="A28" s="468"/>
      <c r="B28" s="472"/>
      <c r="C28" s="472"/>
      <c r="D28" s="472"/>
      <c r="E28" s="472"/>
      <c r="F28" s="472"/>
      <c r="G28" s="472"/>
      <c r="H28" s="472"/>
      <c r="I28" s="472"/>
      <c r="J28" s="472"/>
    </row>
    <row r="29" spans="1:13" s="466" customFormat="1" ht="30.75" customHeight="1" thickBot="1">
      <c r="A29" s="473" t="s">
        <v>356</v>
      </c>
      <c r="B29" s="1276"/>
      <c r="C29" s="1277"/>
      <c r="D29" s="1277"/>
      <c r="E29" s="1277"/>
      <c r="F29" s="1277"/>
      <c r="G29" s="1278"/>
      <c r="H29" s="1279" t="s">
        <v>357</v>
      </c>
      <c r="I29" s="1280"/>
      <c r="J29" s="1276" t="s">
        <v>358</v>
      </c>
      <c r="K29" s="1277"/>
      <c r="L29" s="1277"/>
      <c r="M29" s="1278"/>
    </row>
    <row r="30" spans="1:10" ht="27" customHeight="1" thickBot="1">
      <c r="A30" s="472"/>
      <c r="B30" s="472"/>
      <c r="C30" s="472"/>
      <c r="D30" s="472"/>
      <c r="E30" s="472"/>
      <c r="F30" s="472"/>
      <c r="G30" s="472"/>
      <c r="H30" s="472"/>
      <c r="I30" s="472"/>
      <c r="J30" s="472"/>
    </row>
    <row r="31" spans="1:13" s="462" customFormat="1" ht="30.75" customHeight="1" thickBot="1">
      <c r="A31" s="1267" t="s">
        <v>359</v>
      </c>
      <c r="B31" s="1268"/>
      <c r="C31" s="1268"/>
      <c r="D31" s="1268"/>
      <c r="E31" s="1268"/>
      <c r="F31" s="1268"/>
      <c r="G31" s="1268"/>
      <c r="H31" s="1268"/>
      <c r="I31" s="1268"/>
      <c r="J31" s="1268"/>
      <c r="K31" s="1268"/>
      <c r="L31" s="1268"/>
      <c r="M31" s="1269"/>
    </row>
    <row r="32" spans="2:13" s="474" customFormat="1" ht="33" customHeight="1" thickBot="1">
      <c r="B32" s="1281" t="s">
        <v>360</v>
      </c>
      <c r="C32" s="1282"/>
      <c r="D32" s="1282"/>
      <c r="E32" s="1282"/>
      <c r="F32" s="1283"/>
      <c r="G32" s="1281" t="s">
        <v>361</v>
      </c>
      <c r="H32" s="1282"/>
      <c r="I32" s="1282"/>
      <c r="J32" s="1282"/>
      <c r="K32" s="1283"/>
      <c r="L32" s="1284" t="s">
        <v>362</v>
      </c>
      <c r="M32" s="1285"/>
    </row>
    <row r="33" spans="1:13" s="474" customFormat="1" ht="51.75" customHeight="1" thickBot="1">
      <c r="A33" s="475" t="s">
        <v>363</v>
      </c>
      <c r="B33" s="476" t="s">
        <v>364</v>
      </c>
      <c r="C33" s="477" t="s">
        <v>365</v>
      </c>
      <c r="D33" s="477" t="s">
        <v>366</v>
      </c>
      <c r="E33" s="477" t="s">
        <v>367</v>
      </c>
      <c r="F33" s="478" t="s">
        <v>368</v>
      </c>
      <c r="G33" s="479" t="s">
        <v>369</v>
      </c>
      <c r="H33" s="477" t="s">
        <v>370</v>
      </c>
      <c r="I33" s="477" t="s">
        <v>366</v>
      </c>
      <c r="J33" s="477" t="s">
        <v>367</v>
      </c>
      <c r="K33" s="480" t="s">
        <v>368</v>
      </c>
      <c r="L33" s="481" t="s">
        <v>371</v>
      </c>
      <c r="M33" s="482" t="s">
        <v>372</v>
      </c>
    </row>
    <row r="34" spans="1:13" s="474" customFormat="1" ht="45" customHeight="1" thickBot="1">
      <c r="A34" s="483" t="s">
        <v>373</v>
      </c>
      <c r="B34" s="484">
        <v>27000</v>
      </c>
      <c r="C34" s="485">
        <v>17000</v>
      </c>
      <c r="D34" s="486">
        <f>1/B34*C34</f>
        <v>0.6296296296296297</v>
      </c>
      <c r="E34" s="487">
        <v>10000</v>
      </c>
      <c r="F34" s="488">
        <f>1/B34*E34</f>
        <v>0.37037037037037035</v>
      </c>
      <c r="G34" s="489">
        <v>25757.88</v>
      </c>
      <c r="H34" s="490">
        <f>G34*D34</f>
        <v>16217.924444444445</v>
      </c>
      <c r="I34" s="486">
        <f>1/G34*H34</f>
        <v>0.6296296296296295</v>
      </c>
      <c r="J34" s="490">
        <f>G34*F34</f>
        <v>9539.955555555556</v>
      </c>
      <c r="K34" s="491">
        <f>1/G34*J34</f>
        <v>0.37037037037037035</v>
      </c>
      <c r="L34" s="492">
        <f>G34*I34</f>
        <v>16217.924444444443</v>
      </c>
      <c r="M34" s="493">
        <f>G34*K34</f>
        <v>9539.955555555556</v>
      </c>
    </row>
    <row r="35" spans="1:13" s="474" customFormat="1" ht="33.75" customHeight="1" thickBot="1">
      <c r="A35" s="494" t="s">
        <v>374</v>
      </c>
      <c r="B35" s="495">
        <v>21000</v>
      </c>
      <c r="C35" s="496">
        <v>15000</v>
      </c>
      <c r="D35" s="497">
        <f>1/B35*C35</f>
        <v>0.7142857142857143</v>
      </c>
      <c r="E35" s="498">
        <v>6000</v>
      </c>
      <c r="F35" s="499">
        <f>1/B35*E35</f>
        <v>0.2857142857142857</v>
      </c>
      <c r="G35" s="500">
        <v>21400</v>
      </c>
      <c r="H35" s="501">
        <f>G35*D35</f>
        <v>15285.714285714286</v>
      </c>
      <c r="I35" s="497">
        <f>1/G35*H35</f>
        <v>0.7142857142857143</v>
      </c>
      <c r="J35" s="501">
        <f>G35*F35</f>
        <v>6114.285714285714</v>
      </c>
      <c r="K35" s="502">
        <f>1/G35*J35</f>
        <v>0.2857142857142857</v>
      </c>
      <c r="L35" s="492">
        <f>G35*I35</f>
        <v>15285.714285714286</v>
      </c>
      <c r="M35" s="493">
        <f>G35*K35</f>
        <v>6114.285714285714</v>
      </c>
    </row>
    <row r="36" spans="1:13" s="474" customFormat="1" ht="42.75" customHeight="1" thickBot="1">
      <c r="A36" s="503" t="s">
        <v>375</v>
      </c>
      <c r="B36" s="504">
        <v>11700</v>
      </c>
      <c r="C36" s="505">
        <v>10700</v>
      </c>
      <c r="D36" s="506">
        <f>1/B36*C36</f>
        <v>0.9145299145299145</v>
      </c>
      <c r="E36" s="507">
        <v>1000</v>
      </c>
      <c r="F36" s="508">
        <f>1/B36*E36</f>
        <v>0.08547008547008547</v>
      </c>
      <c r="G36" s="509">
        <v>11700</v>
      </c>
      <c r="H36" s="510">
        <f>G36*D36</f>
        <v>10700</v>
      </c>
      <c r="I36" s="506">
        <f>1/G36*H36</f>
        <v>0.9145299145299145</v>
      </c>
      <c r="J36" s="510">
        <f>G36*F36</f>
        <v>1000</v>
      </c>
      <c r="K36" s="511">
        <f>1/G36*J36</f>
        <v>0.08547008547008547</v>
      </c>
      <c r="L36" s="512">
        <f>G36*I36</f>
        <v>10700</v>
      </c>
      <c r="M36" s="513">
        <f>G36*K36</f>
        <v>1000</v>
      </c>
    </row>
    <row r="37" spans="1:18" s="474" customFormat="1" ht="13.5" thickBot="1">
      <c r="A37" s="514"/>
      <c r="B37" s="1286"/>
      <c r="C37" s="1286"/>
      <c r="D37" s="514"/>
      <c r="E37" s="515"/>
      <c r="F37" s="515"/>
      <c r="G37" s="515"/>
      <c r="H37" s="515"/>
      <c r="I37" s="515"/>
      <c r="J37" s="515"/>
      <c r="K37" s="515"/>
      <c r="L37" s="515"/>
      <c r="M37" s="515"/>
      <c r="N37" s="515"/>
      <c r="O37" s="515"/>
      <c r="P37" s="516"/>
      <c r="Q37" s="516"/>
      <c r="R37" s="517"/>
    </row>
    <row r="38" spans="1:19" s="523" customFormat="1" ht="28.5" customHeight="1" thickBot="1">
      <c r="A38" s="518" t="s">
        <v>376</v>
      </c>
      <c r="B38" s="519">
        <f>SUM(B34:B36)</f>
        <v>59700</v>
      </c>
      <c r="C38" s="519">
        <f aca="true" t="shared" si="0" ref="C38:M38">SUM(C34:C36)</f>
        <v>42700</v>
      </c>
      <c r="D38" s="519"/>
      <c r="E38" s="519">
        <f t="shared" si="0"/>
        <v>17000</v>
      </c>
      <c r="F38" s="519"/>
      <c r="G38" s="519">
        <f t="shared" si="0"/>
        <v>58857.880000000005</v>
      </c>
      <c r="H38" s="519">
        <f t="shared" si="0"/>
        <v>42203.63873015873</v>
      </c>
      <c r="I38" s="519"/>
      <c r="J38" s="519">
        <f t="shared" si="0"/>
        <v>16654.24126984127</v>
      </c>
      <c r="K38" s="519"/>
      <c r="L38" s="519">
        <f t="shared" si="0"/>
        <v>42203.63873015873</v>
      </c>
      <c r="M38" s="519">
        <f t="shared" si="0"/>
        <v>16654.24126984127</v>
      </c>
      <c r="N38" s="520"/>
      <c r="O38" s="521"/>
      <c r="P38" s="520"/>
      <c r="Q38" s="520"/>
      <c r="R38" s="522"/>
      <c r="S38" s="522"/>
    </row>
    <row r="39" spans="1:10" ht="12.75">
      <c r="A39" s="524"/>
      <c r="B39" s="525"/>
      <c r="C39" s="526"/>
      <c r="D39" s="526"/>
      <c r="E39" s="526"/>
      <c r="F39" s="526"/>
      <c r="G39" s="526"/>
      <c r="H39" s="526"/>
      <c r="I39" s="526"/>
      <c r="J39" s="526"/>
    </row>
    <row r="40" spans="1:10" ht="13.5" thickBot="1">
      <c r="A40" s="524"/>
      <c r="B40" s="525"/>
      <c r="C40" s="526"/>
      <c r="D40" s="526"/>
      <c r="E40" s="526"/>
      <c r="F40" s="526"/>
      <c r="G40" s="526"/>
      <c r="H40" s="526"/>
      <c r="I40" s="526"/>
      <c r="J40" s="526"/>
    </row>
    <row r="41" spans="1:22" ht="33" customHeight="1" thickBot="1">
      <c r="A41" s="1287" t="s">
        <v>377</v>
      </c>
      <c r="B41" s="1287"/>
      <c r="C41" s="1287"/>
      <c r="D41" s="1287"/>
      <c r="E41" s="1287"/>
      <c r="F41" s="1288">
        <f>G38</f>
        <v>58857.880000000005</v>
      </c>
      <c r="G41" s="1289"/>
      <c r="H41" s="527"/>
      <c r="I41" s="527"/>
      <c r="J41" s="527"/>
      <c r="K41" s="527"/>
      <c r="L41" s="527"/>
      <c r="M41" s="527"/>
      <c r="N41" s="527"/>
      <c r="O41" s="527"/>
      <c r="P41" s="527"/>
      <c r="Q41" s="527"/>
      <c r="R41" s="527"/>
      <c r="S41" s="527"/>
      <c r="T41" s="527"/>
      <c r="U41" s="527"/>
      <c r="V41" s="527"/>
    </row>
    <row r="42" spans="1:22" ht="13.5" thickBot="1">
      <c r="A42" s="527"/>
      <c r="B42" s="527"/>
      <c r="C42" s="527"/>
      <c r="D42" s="527"/>
      <c r="E42" s="527"/>
      <c r="F42" s="528"/>
      <c r="G42" s="529"/>
      <c r="H42" s="527"/>
      <c r="I42" s="527"/>
      <c r="J42" s="527"/>
      <c r="K42" s="527"/>
      <c r="L42" s="527"/>
      <c r="M42" s="527"/>
      <c r="N42" s="527"/>
      <c r="O42" s="527"/>
      <c r="P42" s="527"/>
      <c r="Q42" s="527"/>
      <c r="R42" s="527"/>
      <c r="S42" s="527"/>
      <c r="T42" s="527"/>
      <c r="U42" s="527"/>
      <c r="V42" s="527"/>
    </row>
    <row r="43" spans="1:22" ht="33" customHeight="1" thickBot="1">
      <c r="A43" s="1287" t="s">
        <v>378</v>
      </c>
      <c r="B43" s="1287"/>
      <c r="C43" s="1287"/>
      <c r="D43" s="1287"/>
      <c r="E43" s="1287"/>
      <c r="F43" s="1288">
        <f>H38</f>
        <v>42203.63873015873</v>
      </c>
      <c r="G43" s="1289"/>
      <c r="H43" s="527"/>
      <c r="N43" s="527"/>
      <c r="O43" s="527"/>
      <c r="P43" s="527"/>
      <c r="Q43" s="527"/>
      <c r="R43" s="527"/>
      <c r="S43" s="527"/>
      <c r="T43" s="527"/>
      <c r="U43" s="527"/>
      <c r="V43" s="527"/>
    </row>
    <row r="44" spans="1:22" ht="13.5" thickBot="1">
      <c r="A44" s="527"/>
      <c r="B44" s="527"/>
      <c r="C44" s="527"/>
      <c r="D44" s="527"/>
      <c r="E44" s="527"/>
      <c r="F44" s="527"/>
      <c r="G44" s="527"/>
      <c r="H44" s="527"/>
      <c r="I44" s="527"/>
      <c r="J44" s="527"/>
      <c r="K44" s="527"/>
      <c r="L44" s="527"/>
      <c r="M44" s="527"/>
      <c r="N44" s="527"/>
      <c r="O44" s="527"/>
      <c r="P44" s="527"/>
      <c r="Q44" s="527"/>
      <c r="R44" s="527"/>
      <c r="S44" s="527"/>
      <c r="T44" s="527"/>
      <c r="U44" s="527"/>
      <c r="V44" s="527"/>
    </row>
    <row r="45" spans="1:22" ht="33" customHeight="1" thickBot="1">
      <c r="A45" s="1287" t="s">
        <v>379</v>
      </c>
      <c r="B45" s="1287"/>
      <c r="C45" s="1287"/>
      <c r="D45" s="1290"/>
      <c r="E45" s="1291"/>
      <c r="F45" s="1288">
        <f>M38</f>
        <v>16654.24126984127</v>
      </c>
      <c r="G45" s="1289"/>
      <c r="H45" s="527"/>
      <c r="I45" s="527"/>
      <c r="J45" s="527"/>
      <c r="K45" s="527"/>
      <c r="L45" s="527"/>
      <c r="M45" s="527"/>
      <c r="N45" s="527"/>
      <c r="O45" s="527"/>
      <c r="P45" s="527"/>
      <c r="Q45" s="527"/>
      <c r="R45" s="527"/>
      <c r="S45" s="527"/>
      <c r="T45" s="527"/>
      <c r="U45" s="527"/>
      <c r="V45" s="527"/>
    </row>
    <row r="46" spans="1:22" ht="12.75">
      <c r="A46" s="527"/>
      <c r="B46" s="527"/>
      <c r="C46" s="527"/>
      <c r="D46" s="527"/>
      <c r="E46" s="527"/>
      <c r="F46" s="527"/>
      <c r="G46" s="527"/>
      <c r="H46" s="527"/>
      <c r="I46" s="527"/>
      <c r="J46" s="527"/>
      <c r="K46" s="527"/>
      <c r="L46" s="527"/>
      <c r="M46" s="527"/>
      <c r="N46" s="527"/>
      <c r="O46" s="527"/>
      <c r="P46" s="527"/>
      <c r="Q46" s="527"/>
      <c r="R46" s="527"/>
      <c r="S46" s="527"/>
      <c r="T46" s="527"/>
      <c r="U46" s="527"/>
      <c r="V46" s="527"/>
    </row>
    <row r="47" spans="8:22" ht="10.5" customHeight="1">
      <c r="H47" s="527"/>
      <c r="I47" s="527"/>
      <c r="J47" s="527"/>
      <c r="K47" s="527"/>
      <c r="L47" s="527"/>
      <c r="M47" s="527"/>
      <c r="N47" s="527"/>
      <c r="O47" s="527"/>
      <c r="P47" s="527"/>
      <c r="Q47" s="527"/>
      <c r="R47" s="527"/>
      <c r="S47" s="527"/>
      <c r="T47" s="527"/>
      <c r="U47" s="527"/>
      <c r="V47" s="527"/>
    </row>
    <row r="48" spans="8:22" ht="10.5" customHeight="1">
      <c r="H48" s="527"/>
      <c r="I48" s="527"/>
      <c r="J48" s="527"/>
      <c r="K48" s="527"/>
      <c r="L48" s="527"/>
      <c r="M48" s="527"/>
      <c r="N48" s="527"/>
      <c r="O48" s="527"/>
      <c r="P48" s="527"/>
      <c r="Q48" s="527"/>
      <c r="R48" s="527"/>
      <c r="S48" s="527"/>
      <c r="T48" s="527"/>
      <c r="U48" s="527"/>
      <c r="V48" s="527"/>
    </row>
    <row r="49" ht="16.5" customHeight="1"/>
    <row r="50" spans="1:13" ht="30" customHeight="1">
      <c r="A50" s="1292" t="s">
        <v>380</v>
      </c>
      <c r="B50" s="1292"/>
      <c r="C50" s="1292"/>
      <c r="D50" s="1292"/>
      <c r="E50" s="1292"/>
      <c r="F50" s="1292"/>
      <c r="G50" s="1292"/>
      <c r="H50" s="1292"/>
      <c r="I50" s="1292"/>
      <c r="J50" s="1292"/>
      <c r="K50" s="1292"/>
      <c r="L50" s="1292"/>
      <c r="M50" s="1292"/>
    </row>
    <row r="51" spans="1:13" ht="44.25" customHeight="1">
      <c r="A51" s="1293" t="s">
        <v>381</v>
      </c>
      <c r="B51" s="1293"/>
      <c r="C51" s="1293"/>
      <c r="D51" s="1293"/>
      <c r="E51" s="1293"/>
      <c r="F51" s="1293"/>
      <c r="G51" s="1293"/>
      <c r="H51" s="1293"/>
      <c r="I51" s="1293"/>
      <c r="J51" s="1293"/>
      <c r="K51" s="1293"/>
      <c r="L51" s="1293"/>
      <c r="M51" s="1293"/>
    </row>
    <row r="52" spans="1:13" ht="44.25" customHeight="1">
      <c r="A52" s="1293" t="s">
        <v>382</v>
      </c>
      <c r="B52" s="1293"/>
      <c r="C52" s="1293"/>
      <c r="D52" s="1293"/>
      <c r="E52" s="1293"/>
      <c r="F52" s="1293"/>
      <c r="G52" s="1293"/>
      <c r="H52" s="1293"/>
      <c r="I52" s="1293"/>
      <c r="J52" s="1293"/>
      <c r="K52" s="1293"/>
      <c r="L52" s="1293"/>
      <c r="M52" s="1293"/>
    </row>
    <row r="53" ht="7.5" customHeight="1"/>
    <row r="54" spans="1:13" ht="32.25" customHeight="1">
      <c r="A54" s="1294" t="s">
        <v>383</v>
      </c>
      <c r="B54" s="1294"/>
      <c r="C54" s="1294"/>
      <c r="D54" s="1294"/>
      <c r="E54" s="1294"/>
      <c r="F54" s="1294"/>
      <c r="G54" s="1294"/>
      <c r="H54" s="1294"/>
      <c r="I54" s="1294"/>
      <c r="J54" s="1294"/>
      <c r="K54" s="1294"/>
      <c r="L54" s="1294"/>
      <c r="M54" s="1294"/>
    </row>
    <row r="55" spans="1:13" ht="33" customHeight="1">
      <c r="A55" s="1294" t="s">
        <v>384</v>
      </c>
      <c r="B55" s="1294"/>
      <c r="C55" s="1294"/>
      <c r="D55" s="1294"/>
      <c r="E55" s="1294"/>
      <c r="F55" s="1294"/>
      <c r="G55" s="1294"/>
      <c r="H55" s="1294"/>
      <c r="I55" s="1294"/>
      <c r="J55" s="1294"/>
      <c r="K55" s="1294"/>
      <c r="L55" s="1294"/>
      <c r="M55" s="1294"/>
    </row>
    <row r="56" spans="1:13" ht="45.75" customHeight="1">
      <c r="A56" s="1294" t="s">
        <v>385</v>
      </c>
      <c r="B56" s="1294"/>
      <c r="C56" s="1294"/>
      <c r="D56" s="1294"/>
      <c r="E56" s="1294"/>
      <c r="F56" s="1294"/>
      <c r="G56" s="1294"/>
      <c r="H56" s="1294"/>
      <c r="I56" s="1294"/>
      <c r="J56" s="1294"/>
      <c r="K56" s="1294"/>
      <c r="L56" s="1294"/>
      <c r="M56" s="1294"/>
    </row>
    <row r="57" spans="1:13" ht="48" customHeight="1">
      <c r="A57" s="1294" t="s">
        <v>386</v>
      </c>
      <c r="B57" s="1294"/>
      <c r="C57" s="1294"/>
      <c r="D57" s="1294"/>
      <c r="E57" s="1294"/>
      <c r="F57" s="1294"/>
      <c r="G57" s="1294"/>
      <c r="H57" s="1294"/>
      <c r="I57" s="1294"/>
      <c r="J57" s="1294"/>
      <c r="K57" s="1294"/>
      <c r="L57" s="1294"/>
      <c r="M57" s="1294"/>
    </row>
    <row r="58" spans="1:13" ht="30" customHeight="1">
      <c r="A58" s="1294" t="s">
        <v>387</v>
      </c>
      <c r="B58" s="1294"/>
      <c r="C58" s="1294"/>
      <c r="D58" s="1294"/>
      <c r="E58" s="1294"/>
      <c r="F58" s="1294"/>
      <c r="G58" s="1294"/>
      <c r="H58" s="1294"/>
      <c r="I58" s="1294"/>
      <c r="J58" s="1294"/>
      <c r="K58" s="1294"/>
      <c r="L58" s="1294"/>
      <c r="M58" s="1294"/>
    </row>
    <row r="59" spans="1:13" ht="45.75" customHeight="1">
      <c r="A59" s="1294" t="s">
        <v>388</v>
      </c>
      <c r="B59" s="1294"/>
      <c r="C59" s="1294"/>
      <c r="D59" s="1294"/>
      <c r="E59" s="1294"/>
      <c r="F59" s="1294"/>
      <c r="G59" s="1294"/>
      <c r="H59" s="1294"/>
      <c r="I59" s="1294"/>
      <c r="J59" s="1294"/>
      <c r="K59" s="1294"/>
      <c r="L59" s="1294"/>
      <c r="M59" s="1294"/>
    </row>
    <row r="60" spans="1:13" ht="30" customHeight="1">
      <c r="A60" s="1294" t="s">
        <v>389</v>
      </c>
      <c r="B60" s="1294"/>
      <c r="C60" s="1294"/>
      <c r="D60" s="1294"/>
      <c r="E60" s="1294"/>
      <c r="F60" s="1294"/>
      <c r="G60" s="1294"/>
      <c r="H60" s="1294"/>
      <c r="I60" s="1294"/>
      <c r="J60" s="1294"/>
      <c r="K60" s="1294"/>
      <c r="L60" s="1294"/>
      <c r="M60" s="1294"/>
    </row>
    <row r="62" ht="12.75">
      <c r="A62" s="524" t="s">
        <v>390</v>
      </c>
    </row>
    <row r="63" ht="13.5" thickBot="1"/>
    <row r="64" spans="1:13" ht="34.5" customHeight="1" thickBot="1">
      <c r="A64" s="1295" t="s">
        <v>391</v>
      </c>
      <c r="B64" s="1295"/>
      <c r="D64" s="1296"/>
      <c r="E64" s="1297"/>
      <c r="F64" s="1297"/>
      <c r="G64" s="1298"/>
      <c r="J64" s="530"/>
      <c r="K64" s="531"/>
      <c r="L64" s="531"/>
      <c r="M64" s="532"/>
    </row>
    <row r="65" spans="1:13" ht="34.5" customHeight="1" thickBot="1">
      <c r="A65" s="1299" t="s">
        <v>392</v>
      </c>
      <c r="B65" s="1299"/>
      <c r="D65" s="1296"/>
      <c r="E65" s="1297"/>
      <c r="F65" s="1297"/>
      <c r="G65" s="1298"/>
      <c r="J65" s="533"/>
      <c r="K65" s="534"/>
      <c r="L65" s="534"/>
      <c r="M65" s="535"/>
    </row>
    <row r="66" spans="1:13" ht="34.5" customHeight="1" thickBot="1">
      <c r="A66" s="1299" t="s">
        <v>393</v>
      </c>
      <c r="B66" s="1299"/>
      <c r="D66" s="1300"/>
      <c r="E66" s="1301"/>
      <c r="F66" s="1301"/>
      <c r="G66" s="1302"/>
      <c r="J66" s="1303" t="s">
        <v>394</v>
      </c>
      <c r="K66" s="1304"/>
      <c r="L66" s="1304"/>
      <c r="M66" s="1305"/>
    </row>
    <row r="68" ht="12.75">
      <c r="A68" s="524" t="s">
        <v>395</v>
      </c>
    </row>
    <row r="69" ht="13.5" thickBot="1">
      <c r="A69" s="524"/>
    </row>
    <row r="70" spans="1:13" ht="33" customHeight="1" thickBot="1">
      <c r="A70" s="1295" t="s">
        <v>233</v>
      </c>
      <c r="B70" s="1295"/>
      <c r="D70" s="1296"/>
      <c r="E70" s="1297"/>
      <c r="F70" s="1297"/>
      <c r="G70" s="1298"/>
      <c r="J70" s="536"/>
      <c r="K70" s="536"/>
      <c r="L70" s="536"/>
      <c r="M70" s="536"/>
    </row>
    <row r="71" spans="1:13" s="537" customFormat="1" ht="34.5" customHeight="1" thickBot="1">
      <c r="A71" s="1299" t="s">
        <v>30</v>
      </c>
      <c r="B71" s="1299"/>
      <c r="C71" s="456"/>
      <c r="D71" s="1296"/>
      <c r="E71" s="1297"/>
      <c r="F71" s="1297"/>
      <c r="G71" s="1298"/>
      <c r="H71" s="456"/>
      <c r="I71" s="456"/>
      <c r="J71" s="533"/>
      <c r="K71" s="534"/>
      <c r="L71" s="534"/>
      <c r="M71" s="535"/>
    </row>
    <row r="72" spans="1:13" s="537" customFormat="1" ht="33.75" customHeight="1" thickBot="1">
      <c r="A72" s="1295" t="s">
        <v>290</v>
      </c>
      <c r="B72" s="1295"/>
      <c r="C72" s="456"/>
      <c r="D72" s="1300"/>
      <c r="E72" s="1301"/>
      <c r="F72" s="1301"/>
      <c r="G72" s="1302"/>
      <c r="H72" s="456"/>
      <c r="I72" s="456"/>
      <c r="J72" s="1306" t="s">
        <v>396</v>
      </c>
      <c r="K72" s="1304"/>
      <c r="L72" s="1304"/>
      <c r="M72" s="1305"/>
    </row>
    <row r="73" spans="1:13" s="537" customFormat="1" ht="34.5" customHeight="1" thickBot="1">
      <c r="A73" s="1295" t="s">
        <v>397</v>
      </c>
      <c r="B73" s="1295"/>
      <c r="C73" s="456"/>
      <c r="D73" s="1300"/>
      <c r="E73" s="1301"/>
      <c r="F73" s="1301"/>
      <c r="G73" s="1302"/>
      <c r="H73" s="456"/>
      <c r="I73" s="456"/>
      <c r="J73" s="456"/>
      <c r="K73" s="456"/>
      <c r="L73" s="456"/>
      <c r="M73" s="456"/>
    </row>
    <row r="74" spans="1:13" s="537" customFormat="1" ht="27.75" customHeight="1">
      <c r="A74" s="524"/>
      <c r="B74" s="456"/>
      <c r="C74" s="456"/>
      <c r="D74" s="456"/>
      <c r="E74" s="456"/>
      <c r="F74" s="456"/>
      <c r="G74" s="524" t="s">
        <v>398</v>
      </c>
      <c r="H74" s="456"/>
      <c r="I74" s="456"/>
      <c r="J74" s="530"/>
      <c r="K74" s="531"/>
      <c r="L74" s="531"/>
      <c r="M74" s="532"/>
    </row>
    <row r="75" spans="1:13" s="537" customFormat="1" ht="42" customHeight="1" thickBot="1">
      <c r="A75" s="524"/>
      <c r="B75" s="456"/>
      <c r="C75" s="456"/>
      <c r="D75" s="456"/>
      <c r="E75" s="456"/>
      <c r="F75" s="456"/>
      <c r="G75" s="456"/>
      <c r="H75" s="456"/>
      <c r="I75" s="456"/>
      <c r="J75" s="1306" t="s">
        <v>33</v>
      </c>
      <c r="K75" s="1304"/>
      <c r="L75" s="1304"/>
      <c r="M75" s="1305"/>
    </row>
  </sheetData>
  <sheetProtection/>
  <mergeCells count="58">
    <mergeCell ref="A72:B72"/>
    <mergeCell ref="D72:G72"/>
    <mergeCell ref="J72:M72"/>
    <mergeCell ref="A73:B73"/>
    <mergeCell ref="D73:G73"/>
    <mergeCell ref="J75:M75"/>
    <mergeCell ref="A66:B66"/>
    <mergeCell ref="D66:G66"/>
    <mergeCell ref="J66:M66"/>
    <mergeCell ref="A70:B70"/>
    <mergeCell ref="D70:G70"/>
    <mergeCell ref="A71:B71"/>
    <mergeCell ref="D71:G71"/>
    <mergeCell ref="A59:M59"/>
    <mergeCell ref="A60:M60"/>
    <mergeCell ref="A64:B64"/>
    <mergeCell ref="D64:G64"/>
    <mergeCell ref="A65:B65"/>
    <mergeCell ref="D65:G65"/>
    <mergeCell ref="A52:M52"/>
    <mergeCell ref="A54:M54"/>
    <mergeCell ref="A55:M55"/>
    <mergeCell ref="A56:M56"/>
    <mergeCell ref="A57:M57"/>
    <mergeCell ref="A58:M58"/>
    <mergeCell ref="A43:E43"/>
    <mergeCell ref="F43:G43"/>
    <mergeCell ref="A45:E45"/>
    <mergeCell ref="F45:G45"/>
    <mergeCell ref="A50:M50"/>
    <mergeCell ref="A51:M51"/>
    <mergeCell ref="A31:M31"/>
    <mergeCell ref="B32:F32"/>
    <mergeCell ref="G32:K32"/>
    <mergeCell ref="L32:M32"/>
    <mergeCell ref="B37:C37"/>
    <mergeCell ref="A41:E41"/>
    <mergeCell ref="F41:G41"/>
    <mergeCell ref="A23:M23"/>
    <mergeCell ref="B24:M24"/>
    <mergeCell ref="B25:M25"/>
    <mergeCell ref="B26:M26"/>
    <mergeCell ref="B27:M27"/>
    <mergeCell ref="B29:G29"/>
    <mergeCell ref="H29:I29"/>
    <mergeCell ref="J29:M29"/>
    <mergeCell ref="A17:M17"/>
    <mergeCell ref="A18:M18"/>
    <mergeCell ref="B19:M19"/>
    <mergeCell ref="B20:M20"/>
    <mergeCell ref="B21:M21"/>
    <mergeCell ref="B22:M22"/>
    <mergeCell ref="A2:A4"/>
    <mergeCell ref="A10:M10"/>
    <mergeCell ref="A11:M11"/>
    <mergeCell ref="A12:M12"/>
    <mergeCell ref="B14:M14"/>
    <mergeCell ref="B15:M1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2014-06-12T10:43:16Z</cp:lastPrinted>
  <dcterms:created xsi:type="dcterms:W3CDTF">2007-12-02T16:14:20Z</dcterms:created>
  <dcterms:modified xsi:type="dcterms:W3CDTF">2014-06-12T10:44:24Z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