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65524" yWindow="65524" windowWidth="15576" windowHeight="3288" tabRatio="790" activeTab="0"/>
  </bookViews>
  <sheets>
    <sheet name="RK-11-2014-51, př. 10" sheetId="1" r:id="rId1"/>
  </sheets>
  <definedNames>
    <definedName name="_xlnm.Print_Area" localSheetId="0">'RK-11-2014-51, př. 10'!$A$1:$N$79</definedName>
  </definedNames>
  <calcPr fullCalcOnLoad="1"/>
</workbook>
</file>

<file path=xl/sharedStrings.xml><?xml version="1.0" encoding="utf-8"?>
<sst xmlns="http://schemas.openxmlformats.org/spreadsheetml/2006/main" count="148" uniqueCount="107">
  <si>
    <t xml:space="preserve">Hlavní </t>
  </si>
  <si>
    <t>Celkem</t>
  </si>
  <si>
    <t xml:space="preserve">v </t>
  </si>
  <si>
    <t>činnost</t>
  </si>
  <si>
    <t>+/-</t>
  </si>
  <si>
    <t>%</t>
  </si>
  <si>
    <t>Aktivace /sesk.úč. 62/</t>
  </si>
  <si>
    <t>Ostatní výnosy /sesk.úč. 64/</t>
  </si>
  <si>
    <t>Výnosy celkem</t>
  </si>
  <si>
    <t>Spotřeba materiálu /úč. 501/</t>
  </si>
  <si>
    <t>Spotřeba energie /úč. 502/</t>
  </si>
  <si>
    <t>Prodané zboží /úč. 504/</t>
  </si>
  <si>
    <t>Služby /sesk.úč. 51/</t>
  </si>
  <si>
    <t xml:space="preserve">       z toho: opravy a udržování /úč. 511/</t>
  </si>
  <si>
    <t xml:space="preserve">           ostatní služby /úč. 518/</t>
  </si>
  <si>
    <t>Osobní náklady /sesk.úč. 52/</t>
  </si>
  <si>
    <t xml:space="preserve">     z toho: mzdové náklady /úč. 521/</t>
  </si>
  <si>
    <t xml:space="preserve">           v tom: platy zaměstnanců</t>
  </si>
  <si>
    <t xml:space="preserve">                    ostatní osobní náklady</t>
  </si>
  <si>
    <t xml:space="preserve">           sociální pojištění /úč. 524-528/</t>
  </si>
  <si>
    <t>Daně a poplatky /sesk.úč. 53/</t>
  </si>
  <si>
    <t>Ostatní náklady /sesk.úč. 54/</t>
  </si>
  <si>
    <t xml:space="preserve">      z toho: odpisy dlouhodobého majetku /úč. 551/</t>
  </si>
  <si>
    <t>Daň z příjmů /sesk.úč. 59/</t>
  </si>
  <si>
    <t>Náklady celkem</t>
  </si>
  <si>
    <t>Hospodářský výsledek</t>
  </si>
  <si>
    <t>/v tis. Kč/</t>
  </si>
  <si>
    <t xml:space="preserve">Doplňková </t>
  </si>
  <si>
    <t>v tis.Kč</t>
  </si>
  <si>
    <t>Strojní investice - movitý majetek</t>
  </si>
  <si>
    <t>celkem</t>
  </si>
  <si>
    <t>z toho odpisová skupina:</t>
  </si>
  <si>
    <t>Pořizovací cena majetku</t>
  </si>
  <si>
    <t>Nerozdělený zisk, ztráta minulých let k 31.12.</t>
  </si>
  <si>
    <t>Fondy v tis. Kč</t>
  </si>
  <si>
    <t>Tvorba</t>
  </si>
  <si>
    <t>Čerpání</t>
  </si>
  <si>
    <t>Běžný účet celkem</t>
  </si>
  <si>
    <t>-</t>
  </si>
  <si>
    <t>Běžný účet FKSP</t>
  </si>
  <si>
    <t xml:space="preserve">Kumulovaná ztráta </t>
  </si>
  <si>
    <t>Deficit (-) BÚ</t>
  </si>
  <si>
    <t>nemovitý majetek</t>
  </si>
  <si>
    <t>Limit</t>
  </si>
  <si>
    <t>Skutečnost</t>
  </si>
  <si>
    <t xml:space="preserve"> </t>
  </si>
  <si>
    <t>CELKEM</t>
  </si>
  <si>
    <t>Pracovníci</t>
  </si>
  <si>
    <r>
      <t xml:space="preserve">Průměrná mzda </t>
    </r>
    <r>
      <rPr>
        <sz val="8"/>
        <rFont val="Arial CE"/>
        <family val="2"/>
      </rPr>
      <t>(v Kč)</t>
    </r>
  </si>
  <si>
    <t>Návrh</t>
  </si>
  <si>
    <t>Změna + -</t>
  </si>
  <si>
    <t>Index</t>
  </si>
  <si>
    <t>prostředků</t>
  </si>
  <si>
    <t>Ukazatel</t>
  </si>
  <si>
    <t>Bankovní a účetní stav peněžních fondů</t>
  </si>
  <si>
    <t>na platy (v tis. Kč)</t>
  </si>
  <si>
    <t>z toho:    fond odměn</t>
  </si>
  <si>
    <t xml:space="preserve">                rezervní fond</t>
  </si>
  <si>
    <t xml:space="preserve">                investiční fond</t>
  </si>
  <si>
    <t xml:space="preserve">                provozní prostř.</t>
  </si>
  <si>
    <t>počet stran: 1</t>
  </si>
  <si>
    <t>Výnosy z prodeje vlastních výrobků /úč. 601/</t>
  </si>
  <si>
    <t>Výnosy z prodeje služeb /úč. 602/</t>
  </si>
  <si>
    <t>Výnosy z pronájmu /uč. 603/</t>
  </si>
  <si>
    <t>Výnosy z prodaného zboží /úč. 604/</t>
  </si>
  <si>
    <t xml:space="preserve">      z toho: čerpání fondů /úč.648/</t>
  </si>
  <si>
    <t xml:space="preserve">      z toho: tržby z prodeje dlouhod. hmotného majetku /úč. 646/</t>
  </si>
  <si>
    <t>Spotřeba jiných nesklad. dodávek /úč. 503/</t>
  </si>
  <si>
    <t>Odpisy, rezervy a opravné položky         /sesk.úč. 55/</t>
  </si>
  <si>
    <t>Vysočina Tourism, příspěvková organizace</t>
  </si>
  <si>
    <t>Výnosy z nároků na prostředky z rozpočtů ÚSC /úč. 672/ a /uč. 671/</t>
  </si>
  <si>
    <t>výnosy z úroků /úč. 662/</t>
  </si>
  <si>
    <t>Přehled půjčených prostředků</t>
  </si>
  <si>
    <t>Zůstatek</t>
  </si>
  <si>
    <t>Celkem půjčky</t>
  </si>
  <si>
    <t xml:space="preserve">      z toho: nákup drobného dlouhod. hm. Majetku /uč. 558/</t>
  </si>
  <si>
    <t>Stav k 1.1.2013</t>
  </si>
  <si>
    <t>Stav k 31.12.2013</t>
  </si>
  <si>
    <t>Čerpání 2013</t>
  </si>
  <si>
    <t>Skutečnost za rok 2012</t>
  </si>
  <si>
    <t>Rozdíl 2013-2012</t>
  </si>
  <si>
    <t xml:space="preserve">Poznámka: Investiční fond a rezervní fond jsou kryty skladovými zásobami pořízenými v rámci realizace projektů. </t>
  </si>
  <si>
    <t>Finanční plán výnosů a nákladů na rok 2014</t>
  </si>
  <si>
    <t>Návrh na rok 2014</t>
  </si>
  <si>
    <t>Odpisový plán 2014</t>
  </si>
  <si>
    <t>Oprávky k 1.1.2014</t>
  </si>
  <si>
    <t>Účetní odpisy na rok 2014</t>
  </si>
  <si>
    <t>Zůstatková cena k 31.12.2014</t>
  </si>
  <si>
    <t>Plán 2014</t>
  </si>
  <si>
    <t>Stav k 1.1.2014</t>
  </si>
  <si>
    <t>Stav k 31.12.2014</t>
  </si>
  <si>
    <t>Čerpání 2014</t>
  </si>
  <si>
    <t>Plán čerpání investičního fondu 2014</t>
  </si>
  <si>
    <t>Pracovníci, průměrná mzda a limit prostředků na platy  2014</t>
  </si>
  <si>
    <t>Skutečnost za rok 2013</t>
  </si>
  <si>
    <t>Rozdíl 2014-2013</t>
  </si>
  <si>
    <t>Zůstatek bank.účtu k 1.1.2013</t>
  </si>
  <si>
    <t>Účetní stav 2013</t>
  </si>
  <si>
    <t>Zůstatek bank.účtu k 31.12.2013</t>
  </si>
  <si>
    <t>2014/2013</t>
  </si>
  <si>
    <t>Tvorba a čerpání peněžních prostředků na projektových účtech bude ovlivněna potřebami realizovaných projektů v roce 2014. Částka možného čerpání půjček poskytnutých z rozpočtu kraje na realizaci projektů k 31. 12. 2013 byla 3 030 tis. Kč.</t>
  </si>
  <si>
    <t>z toho účet 403</t>
  </si>
  <si>
    <t>Propagace turistické nabíkdy Kraje Vysočina v České republice v letech 2014-2015</t>
  </si>
  <si>
    <t xml:space="preserve">Zkavlitnění online komunikace a zahraniční marketingové aktivity Kraje Vysočina </t>
  </si>
  <si>
    <t>Marketingové aktivity Kraje Vysočina v oblasti domácího cestovního ruchu pro období 2014-2015</t>
  </si>
  <si>
    <t>Půjčka</t>
  </si>
  <si>
    <t>RK-11-2014-51, př. 10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</si>
</sst>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#,##0_ ;\-#,##0\ "/>
  </numFmts>
  <fonts count="44">
    <font>
      <sz val="10"/>
      <name val="Arial CE"/>
      <family val="0"/>
    </font>
    <font>
      <sz val="11"/>
      <color indexed="8"/>
      <name val="Calibri"/>
      <family val="2"/>
    </font>
    <font>
      <b/>
      <sz val="12"/>
      <name val="Arial CE"/>
      <family val="2"/>
    </font>
    <font>
      <b/>
      <sz val="8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sz val="7"/>
      <name val="Arial CE"/>
      <family val="2"/>
    </font>
    <font>
      <sz val="12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name val="Arial C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7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medium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/>
      <top style="medium"/>
      <bottom style="thin"/>
    </border>
    <border>
      <left style="medium"/>
      <right/>
      <top style="medium"/>
      <bottom style="medium"/>
    </border>
    <border>
      <left style="medium"/>
      <right/>
      <top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thin"/>
      <top/>
      <bottom style="thin"/>
    </border>
    <border>
      <left/>
      <right style="medium"/>
      <top/>
      <bottom style="thin"/>
    </border>
    <border>
      <left style="thin"/>
      <right style="thin"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medium"/>
      <right style="thin"/>
      <top/>
      <bottom style="medium"/>
    </border>
    <border>
      <left style="thin"/>
      <right/>
      <top/>
      <bottom style="medium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/>
      <right style="thin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thin"/>
      <right style="medium"/>
      <top/>
      <bottom style="thin"/>
    </border>
    <border>
      <left style="medium"/>
      <right/>
      <top/>
      <bottom/>
    </border>
    <border>
      <left style="medium"/>
      <right style="thin"/>
      <top/>
      <bottom style="thin"/>
    </border>
    <border>
      <left style="medium"/>
      <right style="medium"/>
      <top/>
      <bottom style="thin"/>
    </border>
    <border>
      <left/>
      <right/>
      <top style="thin"/>
      <bottom/>
    </border>
    <border>
      <left/>
      <right style="thin"/>
      <top style="thin"/>
      <bottom style="thin"/>
    </border>
    <border>
      <left style="thin"/>
      <right/>
      <top style="medium"/>
      <bottom/>
    </border>
    <border>
      <left/>
      <right/>
      <top style="thin"/>
      <bottom style="thin"/>
    </border>
    <border>
      <left style="thin"/>
      <right/>
      <top/>
      <bottom style="thin"/>
    </border>
    <border>
      <left style="medium"/>
      <right style="medium"/>
      <top style="thin"/>
      <bottom style="medium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medium"/>
      <bottom/>
    </border>
    <border>
      <left style="thin"/>
      <right style="thin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/>
      <right style="medium"/>
      <top/>
      <bottom/>
    </border>
    <border>
      <left/>
      <right/>
      <top/>
      <bottom style="thin"/>
    </border>
    <border>
      <left/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27" fillId="0" borderId="0">
      <alignment/>
      <protection/>
    </xf>
    <xf numFmtId="0" fontId="0" fillId="0" borderId="0">
      <alignment horizontal="center" vertical="center"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46">
    <xf numFmtId="0" fontId="0" fillId="0" borderId="0" xfId="0" applyAlignment="1">
      <alignment/>
    </xf>
    <xf numFmtId="0" fontId="3" fillId="0" borderId="0" xfId="0" applyFont="1" applyAlignment="1">
      <alignment horizontal="centerContinuous"/>
    </xf>
    <xf numFmtId="0" fontId="5" fillId="0" borderId="0" xfId="0" applyFont="1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3" fontId="3" fillId="33" borderId="12" xfId="0" applyNumberFormat="1" applyFont="1" applyFill="1" applyBorder="1" applyAlignment="1">
      <alignment horizontal="center" vertical="center"/>
    </xf>
    <xf numFmtId="3" fontId="3" fillId="0" borderId="0" xfId="0" applyNumberFormat="1" applyFont="1" applyBorder="1" applyAlignment="1">
      <alignment/>
    </xf>
    <xf numFmtId="3" fontId="3" fillId="33" borderId="13" xfId="0" applyNumberFormat="1" applyFont="1" applyFill="1" applyBorder="1" applyAlignment="1">
      <alignment horizontal="center" vertical="center"/>
    </xf>
    <xf numFmtId="3" fontId="3" fillId="0" borderId="0" xfId="47" applyNumberFormat="1" applyFont="1" applyBorder="1" applyAlignment="1">
      <alignment horizontal="center" vertical="center"/>
      <protection/>
    </xf>
    <xf numFmtId="3" fontId="3" fillId="0" borderId="0" xfId="47" applyNumberFormat="1" applyFont="1" applyBorder="1" applyAlignment="1">
      <alignment horizontal="right" vertical="center"/>
      <protection/>
    </xf>
    <xf numFmtId="0" fontId="4" fillId="33" borderId="14" xfId="0" applyFont="1" applyFill="1" applyBorder="1" applyAlignment="1">
      <alignment horizontal="centerContinuous"/>
    </xf>
    <xf numFmtId="0" fontId="4" fillId="33" borderId="10" xfId="0" applyFont="1" applyFill="1" applyBorder="1" applyAlignment="1">
      <alignment horizontal="centerContinuous"/>
    </xf>
    <xf numFmtId="0" fontId="0" fillId="33" borderId="11" xfId="0" applyFont="1" applyFill="1" applyBorder="1" applyAlignment="1">
      <alignment horizontal="centerContinuous"/>
    </xf>
    <xf numFmtId="3" fontId="0" fillId="0" borderId="15" xfId="0" applyNumberFormat="1" applyFont="1" applyBorder="1" applyAlignment="1">
      <alignment/>
    </xf>
    <xf numFmtId="3" fontId="8" fillId="0" borderId="16" xfId="0" applyNumberFormat="1" applyFont="1" applyBorder="1" applyAlignment="1">
      <alignment/>
    </xf>
    <xf numFmtId="3" fontId="8" fillId="0" borderId="17" xfId="0" applyNumberFormat="1" applyFont="1" applyBorder="1" applyAlignment="1">
      <alignment horizontal="center"/>
    </xf>
    <xf numFmtId="3" fontId="8" fillId="0" borderId="15" xfId="0" applyNumberFormat="1" applyFont="1" applyBorder="1" applyAlignment="1">
      <alignment/>
    </xf>
    <xf numFmtId="0" fontId="9" fillId="0" borderId="18" xfId="0" applyFont="1" applyBorder="1" applyAlignment="1">
      <alignment/>
    </xf>
    <xf numFmtId="0" fontId="8" fillId="0" borderId="0" xfId="0" applyFont="1" applyAlignment="1">
      <alignment/>
    </xf>
    <xf numFmtId="0" fontId="8" fillId="0" borderId="19" xfId="0" applyFont="1" applyBorder="1" applyAlignment="1">
      <alignment horizontal="left" vertical="center" wrapText="1"/>
    </xf>
    <xf numFmtId="0" fontId="8" fillId="0" borderId="20" xfId="0" applyFont="1" applyBorder="1" applyAlignment="1">
      <alignment horizontal="left" vertical="center" wrapText="1"/>
    </xf>
    <xf numFmtId="0" fontId="8" fillId="0" borderId="21" xfId="0" applyFont="1" applyBorder="1" applyAlignment="1">
      <alignment horizontal="left" vertical="center" wrapText="1"/>
    </xf>
    <xf numFmtId="0" fontId="8" fillId="0" borderId="22" xfId="0" applyFont="1" applyBorder="1" applyAlignment="1">
      <alignment horizontal="left" vertical="center" wrapText="1"/>
    </xf>
    <xf numFmtId="0" fontId="8" fillId="0" borderId="20" xfId="0" applyFont="1" applyBorder="1" applyAlignment="1">
      <alignment vertical="center" wrapText="1"/>
    </xf>
    <xf numFmtId="0" fontId="8" fillId="0" borderId="21" xfId="0" applyFont="1" applyBorder="1" applyAlignment="1">
      <alignment vertical="center" wrapText="1"/>
    </xf>
    <xf numFmtId="0" fontId="9" fillId="33" borderId="23" xfId="0" applyFont="1" applyFill="1" applyBorder="1" applyAlignment="1">
      <alignment horizontal="left" vertical="center" wrapText="1"/>
    </xf>
    <xf numFmtId="0" fontId="9" fillId="33" borderId="24" xfId="0" applyFont="1" applyFill="1" applyBorder="1" applyAlignment="1">
      <alignment horizontal="left" vertical="center" wrapText="1"/>
    </xf>
    <xf numFmtId="0" fontId="9" fillId="33" borderId="22" xfId="0" applyFont="1" applyFill="1" applyBorder="1" applyAlignment="1">
      <alignment horizontal="centerContinuous" vertical="center"/>
    </xf>
    <xf numFmtId="0" fontId="9" fillId="33" borderId="25" xfId="0" applyFont="1" applyFill="1" applyBorder="1" applyAlignment="1">
      <alignment horizontal="centerContinuous" vertical="center"/>
    </xf>
    <xf numFmtId="0" fontId="9" fillId="33" borderId="26" xfId="0" applyFont="1" applyFill="1" applyBorder="1" applyAlignment="1">
      <alignment horizontal="centerContinuous" vertical="center"/>
    </xf>
    <xf numFmtId="0" fontId="8" fillId="33" borderId="27" xfId="0" applyFont="1" applyFill="1" applyBorder="1" applyAlignment="1">
      <alignment horizontal="center"/>
    </xf>
    <xf numFmtId="0" fontId="8" fillId="33" borderId="28" xfId="0" applyFont="1" applyFill="1" applyBorder="1" applyAlignment="1">
      <alignment horizontal="center"/>
    </xf>
    <xf numFmtId="0" fontId="8" fillId="33" borderId="29" xfId="0" applyFont="1" applyFill="1" applyBorder="1" applyAlignment="1">
      <alignment horizontal="center"/>
    </xf>
    <xf numFmtId="0" fontId="8" fillId="33" borderId="24" xfId="0" applyFont="1" applyFill="1" applyBorder="1" applyAlignment="1">
      <alignment horizontal="center"/>
    </xf>
    <xf numFmtId="0" fontId="8" fillId="33" borderId="30" xfId="0" applyFont="1" applyFill="1" applyBorder="1" applyAlignment="1">
      <alignment horizontal="center"/>
    </xf>
    <xf numFmtId="0" fontId="8" fillId="33" borderId="31" xfId="0" applyFont="1" applyFill="1" applyBorder="1" applyAlignment="1">
      <alignment horizontal="center"/>
    </xf>
    <xf numFmtId="3" fontId="8" fillId="0" borderId="19" xfId="0" applyNumberFormat="1" applyFont="1" applyBorder="1" applyAlignment="1">
      <alignment vertical="center" wrapText="1"/>
    </xf>
    <xf numFmtId="3" fontId="8" fillId="0" borderId="32" xfId="0" applyNumberFormat="1" applyFont="1" applyBorder="1" applyAlignment="1">
      <alignment vertical="center" wrapText="1"/>
    </xf>
    <xf numFmtId="3" fontId="8" fillId="0" borderId="33" xfId="0" applyNumberFormat="1" applyFont="1" applyBorder="1" applyAlignment="1">
      <alignment vertical="center" wrapText="1"/>
    </xf>
    <xf numFmtId="3" fontId="8" fillId="0" borderId="20" xfId="0" applyNumberFormat="1" applyFont="1" applyBorder="1" applyAlignment="1">
      <alignment vertical="center" wrapText="1"/>
    </xf>
    <xf numFmtId="3" fontId="8" fillId="0" borderId="12" xfId="0" applyNumberFormat="1" applyFont="1" applyBorder="1" applyAlignment="1">
      <alignment vertical="center" wrapText="1"/>
    </xf>
    <xf numFmtId="3" fontId="8" fillId="0" borderId="27" xfId="0" applyNumberFormat="1" applyFont="1" applyBorder="1" applyAlignment="1">
      <alignment vertical="center" wrapText="1"/>
    </xf>
    <xf numFmtId="3" fontId="8" fillId="0" borderId="28" xfId="0" applyNumberFormat="1" applyFont="1" applyBorder="1" applyAlignment="1">
      <alignment vertical="center" wrapText="1"/>
    </xf>
    <xf numFmtId="3" fontId="9" fillId="33" borderId="23" xfId="0" applyNumberFormat="1" applyFont="1" applyFill="1" applyBorder="1" applyAlignment="1">
      <alignment vertical="center" wrapText="1"/>
    </xf>
    <xf numFmtId="3" fontId="9" fillId="33" borderId="34" xfId="0" applyNumberFormat="1" applyFont="1" applyFill="1" applyBorder="1" applyAlignment="1">
      <alignment vertical="center" wrapText="1"/>
    </xf>
    <xf numFmtId="3" fontId="9" fillId="33" borderId="35" xfId="0" applyNumberFormat="1" applyFont="1" applyFill="1" applyBorder="1" applyAlignment="1">
      <alignment vertical="center" wrapText="1"/>
    </xf>
    <xf numFmtId="3" fontId="9" fillId="33" borderId="14" xfId="0" applyNumberFormat="1" applyFont="1" applyFill="1" applyBorder="1" applyAlignment="1">
      <alignment vertical="center" wrapText="1"/>
    </xf>
    <xf numFmtId="3" fontId="9" fillId="33" borderId="10" xfId="0" applyNumberFormat="1" applyFont="1" applyFill="1" applyBorder="1" applyAlignment="1">
      <alignment vertical="center" wrapText="1"/>
    </xf>
    <xf numFmtId="3" fontId="9" fillId="33" borderId="36" xfId="0" applyNumberFormat="1" applyFont="1" applyFill="1" applyBorder="1" applyAlignment="1">
      <alignment vertical="center" wrapText="1"/>
    </xf>
    <xf numFmtId="0" fontId="9" fillId="33" borderId="37" xfId="0" applyFont="1" applyFill="1" applyBorder="1" applyAlignment="1">
      <alignment horizontal="centerContinuous" vertical="center"/>
    </xf>
    <xf numFmtId="0" fontId="8" fillId="33" borderId="38" xfId="0" applyFont="1" applyFill="1" applyBorder="1" applyAlignment="1">
      <alignment horizontal="center"/>
    </xf>
    <xf numFmtId="0" fontId="8" fillId="33" borderId="39" xfId="0" applyFont="1" applyFill="1" applyBorder="1" applyAlignment="1">
      <alignment horizontal="center"/>
    </xf>
    <xf numFmtId="0" fontId="8" fillId="33" borderId="40" xfId="0" applyFont="1" applyFill="1" applyBorder="1" applyAlignment="1">
      <alignment horizontal="center"/>
    </xf>
    <xf numFmtId="0" fontId="8" fillId="33" borderId="41" xfId="0" applyFont="1" applyFill="1" applyBorder="1" applyAlignment="1" quotePrefix="1">
      <alignment horizontal="center"/>
    </xf>
    <xf numFmtId="3" fontId="8" fillId="0" borderId="38" xfId="0" applyNumberFormat="1" applyFont="1" applyFill="1" applyBorder="1" applyAlignment="1">
      <alignment vertical="center" wrapText="1"/>
    </xf>
    <xf numFmtId="3" fontId="8" fillId="0" borderId="42" xfId="0" applyNumberFormat="1" applyFont="1" applyFill="1" applyBorder="1" applyAlignment="1">
      <alignment vertical="center" wrapText="1"/>
    </xf>
    <xf numFmtId="3" fontId="8" fillId="0" borderId="12" xfId="0" applyNumberFormat="1" applyFont="1" applyFill="1" applyBorder="1" applyAlignment="1">
      <alignment vertical="center" wrapText="1"/>
    </xf>
    <xf numFmtId="0" fontId="9" fillId="33" borderId="12" xfId="47" applyFont="1" applyFill="1" applyBorder="1" applyAlignment="1">
      <alignment horizontal="center" vertical="center"/>
      <protection/>
    </xf>
    <xf numFmtId="0" fontId="9" fillId="33" borderId="43" xfId="47" applyFont="1" applyFill="1" applyBorder="1" applyAlignment="1">
      <alignment horizontal="center" vertical="center"/>
      <protection/>
    </xf>
    <xf numFmtId="3" fontId="9" fillId="0" borderId="16" xfId="47" applyNumberFormat="1" applyFont="1" applyBorder="1" applyAlignment="1">
      <alignment horizontal="right" vertical="center"/>
      <protection/>
    </xf>
    <xf numFmtId="3" fontId="9" fillId="0" borderId="44" xfId="47" applyNumberFormat="1" applyFont="1" applyBorder="1" applyAlignment="1">
      <alignment horizontal="right" vertical="center"/>
      <protection/>
    </xf>
    <xf numFmtId="3" fontId="9" fillId="0" borderId="45" xfId="47" applyNumberFormat="1" applyFont="1" applyBorder="1" applyAlignment="1">
      <alignment horizontal="right" vertical="center"/>
      <protection/>
    </xf>
    <xf numFmtId="0" fontId="5" fillId="33" borderId="30" xfId="0" applyFont="1" applyFill="1" applyBorder="1" applyAlignment="1">
      <alignment horizontal="center" vertical="center" wrapText="1"/>
    </xf>
    <xf numFmtId="0" fontId="5" fillId="33" borderId="46" xfId="0" applyFont="1" applyFill="1" applyBorder="1" applyAlignment="1">
      <alignment horizontal="center" vertical="center" wrapText="1"/>
    </xf>
    <xf numFmtId="0" fontId="5" fillId="33" borderId="41" xfId="0" applyFont="1" applyFill="1" applyBorder="1" applyAlignment="1">
      <alignment horizontal="center" vertical="center" wrapText="1"/>
    </xf>
    <xf numFmtId="0" fontId="9" fillId="0" borderId="25" xfId="0" applyFont="1" applyBorder="1" applyAlignment="1">
      <alignment horizontal="center"/>
    </xf>
    <xf numFmtId="0" fontId="9" fillId="0" borderId="37" xfId="0" applyFont="1" applyBorder="1" applyAlignment="1">
      <alignment horizontal="center"/>
    </xf>
    <xf numFmtId="0" fontId="9" fillId="0" borderId="26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8" fillId="33" borderId="41" xfId="0" applyFont="1" applyFill="1" applyBorder="1" applyAlignment="1">
      <alignment horizontal="center"/>
    </xf>
    <xf numFmtId="3" fontId="9" fillId="0" borderId="17" xfId="47" applyNumberFormat="1" applyFont="1" applyBorder="1" applyAlignment="1">
      <alignment horizontal="right" vertical="center"/>
      <protection/>
    </xf>
    <xf numFmtId="0" fontId="5" fillId="33" borderId="31" xfId="0" applyFont="1" applyFill="1" applyBorder="1" applyAlignment="1">
      <alignment horizontal="center" vertical="center" wrapText="1"/>
    </xf>
    <xf numFmtId="3" fontId="8" fillId="0" borderId="20" xfId="0" applyNumberFormat="1" applyFont="1" applyFill="1" applyBorder="1" applyAlignment="1">
      <alignment vertical="center" wrapText="1"/>
    </xf>
    <xf numFmtId="3" fontId="9" fillId="33" borderId="47" xfId="0" applyNumberFormat="1" applyFont="1" applyFill="1" applyBorder="1" applyAlignment="1">
      <alignment vertical="center" wrapText="1"/>
    </xf>
    <xf numFmtId="3" fontId="9" fillId="0" borderId="16" xfId="0" applyNumberFormat="1" applyFont="1" applyFill="1" applyBorder="1" applyAlignment="1">
      <alignment/>
    </xf>
    <xf numFmtId="3" fontId="8" fillId="0" borderId="33" xfId="0" applyNumberFormat="1" applyFont="1" applyFill="1" applyBorder="1" applyAlignment="1">
      <alignment vertical="center" wrapText="1"/>
    </xf>
    <xf numFmtId="0" fontId="0" fillId="0" borderId="0" xfId="0" applyFill="1" applyAlignment="1">
      <alignment/>
    </xf>
    <xf numFmtId="3" fontId="9" fillId="0" borderId="0" xfId="0" applyNumberFormat="1" applyFont="1" applyFill="1" applyBorder="1" applyAlignment="1">
      <alignment/>
    </xf>
    <xf numFmtId="2" fontId="8" fillId="0" borderId="17" xfId="0" applyNumberFormat="1" applyFont="1" applyFill="1" applyBorder="1" applyAlignment="1">
      <alignment/>
    </xf>
    <xf numFmtId="3" fontId="9" fillId="0" borderId="12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0" fontId="3" fillId="0" borderId="48" xfId="0" applyFont="1" applyFill="1" applyBorder="1" applyAlignment="1">
      <alignment/>
    </xf>
    <xf numFmtId="3" fontId="9" fillId="0" borderId="20" xfId="0" applyNumberFormat="1" applyFont="1" applyFill="1" applyBorder="1" applyAlignment="1">
      <alignment/>
    </xf>
    <xf numFmtId="3" fontId="9" fillId="0" borderId="21" xfId="0" applyNumberFormat="1" applyFont="1" applyFill="1" applyBorder="1" applyAlignment="1">
      <alignment/>
    </xf>
    <xf numFmtId="3" fontId="9" fillId="0" borderId="26" xfId="0" applyNumberFormat="1" applyFont="1" applyFill="1" applyBorder="1" applyAlignment="1" quotePrefix="1">
      <alignment horizontal="center"/>
    </xf>
    <xf numFmtId="3" fontId="9" fillId="0" borderId="13" xfId="0" applyNumberFormat="1" applyFont="1" applyFill="1" applyBorder="1" applyAlignment="1">
      <alignment/>
    </xf>
    <xf numFmtId="3" fontId="9" fillId="0" borderId="13" xfId="0" applyNumberFormat="1" applyFont="1" applyFill="1" applyBorder="1" applyAlignment="1" quotePrefix="1">
      <alignment horizontal="center"/>
    </xf>
    <xf numFmtId="3" fontId="9" fillId="0" borderId="17" xfId="0" applyNumberFormat="1" applyFont="1" applyFill="1" applyBorder="1" applyAlignment="1">
      <alignment/>
    </xf>
    <xf numFmtId="3" fontId="9" fillId="0" borderId="19" xfId="0" applyNumberFormat="1" applyFont="1" applyFill="1" applyBorder="1" applyAlignment="1">
      <alignment vertical="center" wrapText="1"/>
    </xf>
    <xf numFmtId="10" fontId="9" fillId="0" borderId="13" xfId="0" applyNumberFormat="1" applyFont="1" applyFill="1" applyBorder="1" applyAlignment="1">
      <alignment vertical="center" wrapText="1"/>
    </xf>
    <xf numFmtId="3" fontId="9" fillId="0" borderId="20" xfId="0" applyNumberFormat="1" applyFont="1" applyFill="1" applyBorder="1" applyAlignment="1">
      <alignment vertical="center" wrapText="1"/>
    </xf>
    <xf numFmtId="3" fontId="9" fillId="0" borderId="27" xfId="0" applyNumberFormat="1" applyFont="1" applyFill="1" applyBorder="1" applyAlignment="1">
      <alignment vertical="center" wrapText="1"/>
    </xf>
    <xf numFmtId="10" fontId="9" fillId="0" borderId="29" xfId="0" applyNumberFormat="1" applyFont="1" applyFill="1" applyBorder="1" applyAlignment="1">
      <alignment vertical="center" wrapText="1"/>
    </xf>
    <xf numFmtId="10" fontId="9" fillId="0" borderId="49" xfId="0" applyNumberFormat="1" applyFont="1" applyFill="1" applyBorder="1" applyAlignment="1">
      <alignment vertical="center" wrapText="1"/>
    </xf>
    <xf numFmtId="3" fontId="9" fillId="0" borderId="50" xfId="0" applyNumberFormat="1" applyFont="1" applyFill="1" applyBorder="1" applyAlignment="1">
      <alignment vertical="center" wrapText="1"/>
    </xf>
    <xf numFmtId="3" fontId="9" fillId="0" borderId="19" xfId="0" applyNumberFormat="1" applyFont="1" applyFill="1" applyBorder="1" applyAlignment="1">
      <alignment/>
    </xf>
    <xf numFmtId="3" fontId="8" fillId="0" borderId="16" xfId="0" applyNumberFormat="1" applyFont="1" applyFill="1" applyBorder="1" applyAlignment="1">
      <alignment/>
    </xf>
    <xf numFmtId="3" fontId="9" fillId="0" borderId="12" xfId="0" applyNumberFormat="1" applyFont="1" applyFill="1" applyBorder="1" applyAlignment="1" quotePrefix="1">
      <alignment horizontal="center"/>
    </xf>
    <xf numFmtId="3" fontId="9" fillId="0" borderId="49" xfId="0" applyNumberFormat="1" applyFont="1" applyFill="1" applyBorder="1" applyAlignment="1" quotePrefix="1">
      <alignment horizontal="center"/>
    </xf>
    <xf numFmtId="3" fontId="9" fillId="0" borderId="45" xfId="47" applyNumberFormat="1" applyFont="1" applyFill="1" applyBorder="1" applyAlignment="1">
      <alignment horizontal="right" vertical="center"/>
      <protection/>
    </xf>
    <xf numFmtId="3" fontId="8" fillId="0" borderId="51" xfId="0" applyNumberFormat="1" applyFont="1" applyFill="1" applyBorder="1" applyAlignment="1">
      <alignment vertical="center" wrapText="1"/>
    </xf>
    <xf numFmtId="3" fontId="8" fillId="0" borderId="32" xfId="0" applyNumberFormat="1" applyFont="1" applyFill="1" applyBorder="1" applyAlignment="1">
      <alignment vertical="center" wrapText="1"/>
    </xf>
    <xf numFmtId="3" fontId="8" fillId="0" borderId="49" xfId="0" applyNumberFormat="1" applyFont="1" applyFill="1" applyBorder="1" applyAlignment="1">
      <alignment vertical="center" wrapText="1"/>
    </xf>
    <xf numFmtId="3" fontId="8" fillId="0" borderId="28" xfId="0" applyNumberFormat="1" applyFont="1" applyFill="1" applyBorder="1" applyAlignment="1">
      <alignment vertical="center" wrapText="1"/>
    </xf>
    <xf numFmtId="0" fontId="3" fillId="0" borderId="52" xfId="0" applyFont="1" applyFill="1" applyBorder="1" applyAlignment="1">
      <alignment/>
    </xf>
    <xf numFmtId="10" fontId="9" fillId="33" borderId="18" xfId="0" applyNumberFormat="1" applyFont="1" applyFill="1" applyBorder="1" applyAlignment="1">
      <alignment vertical="center" wrapText="1"/>
    </xf>
    <xf numFmtId="3" fontId="9" fillId="0" borderId="43" xfId="0" applyNumberFormat="1" applyFont="1" applyFill="1" applyBorder="1" applyAlignment="1">
      <alignment/>
    </xf>
    <xf numFmtId="0" fontId="8" fillId="0" borderId="0" xfId="0" applyFont="1" applyFill="1" applyAlignment="1">
      <alignment/>
    </xf>
    <xf numFmtId="3" fontId="0" fillId="0" borderId="0" xfId="0" applyNumberFormat="1" applyAlignment="1">
      <alignment/>
    </xf>
    <xf numFmtId="0" fontId="8" fillId="0" borderId="53" xfId="0" applyFont="1" applyBorder="1" applyAlignment="1">
      <alignment horizontal="left"/>
    </xf>
    <xf numFmtId="0" fontId="5" fillId="0" borderId="0" xfId="0" applyFont="1" applyFill="1" applyBorder="1" applyAlignment="1">
      <alignment horizontal="left" wrapText="1"/>
    </xf>
    <xf numFmtId="0" fontId="0" fillId="0" borderId="0" xfId="0" applyAlignment="1">
      <alignment/>
    </xf>
    <xf numFmtId="3" fontId="9" fillId="0" borderId="16" xfId="47" applyNumberFormat="1" applyFont="1" applyFill="1" applyBorder="1" applyAlignment="1">
      <alignment horizontal="right" vertical="center"/>
      <protection/>
    </xf>
    <xf numFmtId="3" fontId="9" fillId="0" borderId="21" xfId="47" applyNumberFormat="1" applyFont="1" applyFill="1" applyBorder="1" applyAlignment="1">
      <alignment horizontal="center" vertical="center"/>
      <protection/>
    </xf>
    <xf numFmtId="3" fontId="8" fillId="0" borderId="27" xfId="0" applyNumberFormat="1" applyFont="1" applyFill="1" applyBorder="1" applyAlignment="1">
      <alignment vertical="center" wrapText="1"/>
    </xf>
    <xf numFmtId="0" fontId="2" fillId="0" borderId="0" xfId="0" applyFont="1" applyFill="1" applyAlignment="1">
      <alignment horizontal="centerContinuous"/>
    </xf>
    <xf numFmtId="3" fontId="8" fillId="0" borderId="19" xfId="0" applyNumberFormat="1" applyFont="1" applyFill="1" applyBorder="1" applyAlignment="1">
      <alignment vertical="center" wrapText="1"/>
    </xf>
    <xf numFmtId="0" fontId="3" fillId="33" borderId="12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3" fontId="8" fillId="0" borderId="28" xfId="0" applyNumberFormat="1" applyFont="1" applyBorder="1" applyAlignment="1">
      <alignment/>
    </xf>
    <xf numFmtId="0" fontId="6" fillId="0" borderId="50" xfId="0" applyFont="1" applyBorder="1" applyAlignment="1">
      <alignment horizontal="center" wrapText="1"/>
    </xf>
    <xf numFmtId="3" fontId="8" fillId="0" borderId="54" xfId="0" applyNumberFormat="1" applyFont="1" applyFill="1" applyBorder="1" applyAlignment="1">
      <alignment vertical="center" wrapText="1"/>
    </xf>
    <xf numFmtId="3" fontId="9" fillId="33" borderId="55" xfId="0" applyNumberFormat="1" applyFont="1" applyFill="1" applyBorder="1" applyAlignment="1">
      <alignment vertical="center" wrapText="1"/>
    </xf>
    <xf numFmtId="43" fontId="0" fillId="0" borderId="0" xfId="34" applyFont="1" applyFill="1" applyAlignment="1">
      <alignment/>
    </xf>
    <xf numFmtId="43" fontId="3" fillId="0" borderId="56" xfId="34" applyFont="1" applyFill="1" applyBorder="1" applyAlignment="1">
      <alignment vertical="center"/>
    </xf>
    <xf numFmtId="43" fontId="3" fillId="0" borderId="54" xfId="34" applyFont="1" applyFill="1" applyBorder="1" applyAlignment="1">
      <alignment vertical="center"/>
    </xf>
    <xf numFmtId="3" fontId="8" fillId="0" borderId="12" xfId="34" applyNumberFormat="1" applyFont="1" applyFill="1" applyBorder="1" applyAlignment="1">
      <alignment vertical="center"/>
    </xf>
    <xf numFmtId="3" fontId="9" fillId="0" borderId="47" xfId="0" applyNumberFormat="1" applyFont="1" applyBorder="1" applyAlignment="1">
      <alignment/>
    </xf>
    <xf numFmtId="3" fontId="8" fillId="0" borderId="12" xfId="0" applyNumberFormat="1" applyFont="1" applyBorder="1" applyAlignment="1">
      <alignment/>
    </xf>
    <xf numFmtId="3" fontId="8" fillId="0" borderId="12" xfId="0" applyNumberFormat="1" applyFont="1" applyFill="1" applyBorder="1" applyAlignment="1">
      <alignment horizontal="right"/>
    </xf>
    <xf numFmtId="3" fontId="8" fillId="0" borderId="28" xfId="0" applyNumberFormat="1" applyFont="1" applyFill="1" applyBorder="1" applyAlignment="1">
      <alignment horizontal="right"/>
    </xf>
    <xf numFmtId="3" fontId="9" fillId="34" borderId="12" xfId="0" applyNumberFormat="1" applyFont="1" applyFill="1" applyBorder="1" applyAlignment="1" quotePrefix="1">
      <alignment horizontal="center"/>
    </xf>
    <xf numFmtId="3" fontId="9" fillId="34" borderId="57" xfId="0" applyNumberFormat="1" applyFont="1" applyFill="1" applyBorder="1" applyAlignment="1" quotePrefix="1">
      <alignment horizontal="center"/>
    </xf>
    <xf numFmtId="3" fontId="9" fillId="34" borderId="16" xfId="0" applyNumberFormat="1" applyFont="1" applyFill="1" applyBorder="1" applyAlignment="1">
      <alignment/>
    </xf>
    <xf numFmtId="3" fontId="9" fillId="34" borderId="45" xfId="0" applyNumberFormat="1" applyFont="1" applyFill="1" applyBorder="1" applyAlignment="1">
      <alignment/>
    </xf>
    <xf numFmtId="0" fontId="3" fillId="34" borderId="58" xfId="0" applyFont="1" applyFill="1" applyBorder="1" applyAlignment="1">
      <alignment/>
    </xf>
    <xf numFmtId="0" fontId="3" fillId="34" borderId="48" xfId="0" applyFont="1" applyFill="1" applyBorder="1" applyAlignment="1">
      <alignment/>
    </xf>
    <xf numFmtId="3" fontId="9" fillId="34" borderId="0" xfId="0" applyNumberFormat="1" applyFont="1" applyFill="1" applyBorder="1" applyAlignment="1">
      <alignment/>
    </xf>
    <xf numFmtId="0" fontId="5" fillId="34" borderId="0" xfId="0" applyFont="1" applyFill="1" applyBorder="1" applyAlignment="1">
      <alignment/>
    </xf>
    <xf numFmtId="3" fontId="8" fillId="0" borderId="0" xfId="0" applyNumberFormat="1" applyFont="1" applyFill="1" applyAlignment="1">
      <alignment/>
    </xf>
    <xf numFmtId="3" fontId="8" fillId="0" borderId="12" xfId="0" applyNumberFormat="1" applyFont="1" applyFill="1" applyBorder="1" applyAlignment="1">
      <alignment/>
    </xf>
    <xf numFmtId="3" fontId="8" fillId="0" borderId="28" xfId="0" applyNumberFormat="1" applyFont="1" applyFill="1" applyBorder="1" applyAlignment="1">
      <alignment/>
    </xf>
    <xf numFmtId="3" fontId="9" fillId="0" borderId="15" xfId="0" applyNumberFormat="1" applyFont="1" applyFill="1" applyBorder="1" applyAlignment="1">
      <alignment/>
    </xf>
    <xf numFmtId="3" fontId="9" fillId="0" borderId="0" xfId="47" applyNumberFormat="1" applyFont="1" applyBorder="1" applyAlignment="1">
      <alignment horizontal="right" vertical="center"/>
      <protection/>
    </xf>
    <xf numFmtId="3" fontId="9" fillId="0" borderId="0" xfId="47" applyNumberFormat="1" applyFont="1" applyFill="1" applyBorder="1" applyAlignment="1">
      <alignment horizontal="right" vertical="center"/>
      <protection/>
    </xf>
    <xf numFmtId="3" fontId="9" fillId="0" borderId="12" xfId="47" applyNumberFormat="1" applyFont="1" applyBorder="1" applyAlignment="1">
      <alignment horizontal="right" vertical="center"/>
      <protection/>
    </xf>
    <xf numFmtId="3" fontId="9" fillId="0" borderId="12" xfId="47" applyNumberFormat="1" applyFont="1" applyBorder="1" applyAlignment="1">
      <alignment horizontal="center" vertical="center"/>
      <protection/>
    </xf>
    <xf numFmtId="165" fontId="8" fillId="0" borderId="13" xfId="34" applyNumberFormat="1" applyFont="1" applyFill="1" applyBorder="1" applyAlignment="1">
      <alignment horizontal="right" vertical="center"/>
    </xf>
    <xf numFmtId="0" fontId="5" fillId="0" borderId="59" xfId="0" applyFont="1" applyBorder="1" applyAlignment="1">
      <alignment/>
    </xf>
    <xf numFmtId="0" fontId="5" fillId="0" borderId="60" xfId="0" applyFont="1" applyBorder="1" applyAlignment="1">
      <alignment/>
    </xf>
    <xf numFmtId="0" fontId="9" fillId="33" borderId="61" xfId="47" applyFont="1" applyFill="1" applyBorder="1" applyAlignment="1">
      <alignment horizontal="center" vertical="center" wrapText="1"/>
      <protection/>
    </xf>
    <xf numFmtId="0" fontId="8" fillId="0" borderId="62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3" fontId="9" fillId="33" borderId="23" xfId="0" applyNumberFormat="1" applyFont="1" applyFill="1" applyBorder="1" applyAlignment="1">
      <alignment horizontal="center" vertical="center" wrapText="1"/>
    </xf>
    <xf numFmtId="0" fontId="8" fillId="33" borderId="35" xfId="0" applyFont="1" applyFill="1" applyBorder="1" applyAlignment="1">
      <alignment horizontal="center" vertical="center" wrapText="1"/>
    </xf>
    <xf numFmtId="0" fontId="8" fillId="33" borderId="36" xfId="0" applyFont="1" applyFill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3" fontId="9" fillId="33" borderId="24" xfId="0" applyNumberFormat="1" applyFont="1" applyFill="1" applyBorder="1" applyAlignment="1">
      <alignment horizontal="center" vertical="center" wrapText="1"/>
    </xf>
    <xf numFmtId="0" fontId="8" fillId="0" borderId="63" xfId="0" applyFont="1" applyBorder="1" applyAlignment="1">
      <alignment horizontal="center" vertical="center" wrapText="1"/>
    </xf>
    <xf numFmtId="0" fontId="8" fillId="0" borderId="64" xfId="0" applyFont="1" applyBorder="1" applyAlignment="1">
      <alignment horizontal="center" vertical="center" wrapText="1"/>
    </xf>
    <xf numFmtId="0" fontId="9" fillId="33" borderId="65" xfId="47" applyFont="1" applyFill="1" applyBorder="1" applyAlignment="1">
      <alignment horizontal="center" vertical="center" wrapText="1"/>
      <protection/>
    </xf>
    <xf numFmtId="0" fontId="8" fillId="0" borderId="66" xfId="0" applyFont="1" applyBorder="1" applyAlignment="1">
      <alignment horizontal="center" vertical="center" wrapText="1"/>
    </xf>
    <xf numFmtId="0" fontId="8" fillId="0" borderId="49" xfId="0" applyFont="1" applyBorder="1" applyAlignment="1">
      <alignment horizontal="center" vertical="center" wrapText="1"/>
    </xf>
    <xf numFmtId="0" fontId="4" fillId="0" borderId="6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9" fillId="33" borderId="67" xfId="47" applyFont="1" applyFill="1" applyBorder="1" applyAlignment="1">
      <alignment horizontal="center" vertical="center"/>
      <protection/>
    </xf>
    <xf numFmtId="0" fontId="9" fillId="33" borderId="68" xfId="47" applyFont="1" applyFill="1" applyBorder="1" applyAlignment="1">
      <alignment horizontal="center" vertical="center"/>
      <protection/>
    </xf>
    <xf numFmtId="0" fontId="9" fillId="33" borderId="69" xfId="47" applyFont="1" applyFill="1" applyBorder="1" applyAlignment="1">
      <alignment horizontal="center" vertical="center"/>
      <protection/>
    </xf>
    <xf numFmtId="0" fontId="2" fillId="0" borderId="0" xfId="0" applyFont="1" applyAlignment="1">
      <alignment horizontal="center"/>
    </xf>
    <xf numFmtId="0" fontId="2" fillId="33" borderId="70" xfId="0" applyFont="1" applyFill="1" applyBorder="1" applyAlignment="1">
      <alignment horizontal="center" vertical="center"/>
    </xf>
    <xf numFmtId="0" fontId="7" fillId="0" borderId="71" xfId="0" applyFont="1" applyBorder="1" applyAlignment="1">
      <alignment vertical="center"/>
    </xf>
    <xf numFmtId="0" fontId="7" fillId="0" borderId="72" xfId="0" applyFont="1" applyBorder="1" applyAlignment="1">
      <alignment vertical="center"/>
    </xf>
    <xf numFmtId="0" fontId="9" fillId="33" borderId="22" xfId="0" applyFont="1" applyFill="1" applyBorder="1" applyAlignment="1">
      <alignment horizontal="center" vertical="center"/>
    </xf>
    <xf numFmtId="0" fontId="9" fillId="33" borderId="68" xfId="0" applyFont="1" applyFill="1" applyBorder="1" applyAlignment="1">
      <alignment horizontal="center" vertical="center"/>
    </xf>
    <xf numFmtId="0" fontId="2" fillId="33" borderId="23" xfId="0" applyFont="1" applyFill="1" applyBorder="1" applyAlignment="1">
      <alignment horizontal="center" vertical="center"/>
    </xf>
    <xf numFmtId="0" fontId="0" fillId="33" borderId="35" xfId="0" applyFont="1" applyFill="1" applyBorder="1" applyAlignment="1">
      <alignment horizontal="center" vertical="center"/>
    </xf>
    <xf numFmtId="0" fontId="0" fillId="0" borderId="35" xfId="0" applyFont="1" applyBorder="1" applyAlignment="1">
      <alignment/>
    </xf>
    <xf numFmtId="0" fontId="0" fillId="0" borderId="36" xfId="0" applyFont="1" applyBorder="1" applyAlignment="1">
      <alignment/>
    </xf>
    <xf numFmtId="0" fontId="9" fillId="33" borderId="73" xfId="0" applyFont="1" applyFill="1" applyBorder="1" applyAlignment="1">
      <alignment horizontal="center" vertical="center"/>
    </xf>
    <xf numFmtId="0" fontId="3" fillId="33" borderId="24" xfId="0" applyFont="1" applyFill="1" applyBorder="1" applyAlignment="1">
      <alignment horizontal="center"/>
    </xf>
    <xf numFmtId="0" fontId="3" fillId="33" borderId="64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9" fillId="33" borderId="74" xfId="47" applyFont="1" applyFill="1" applyBorder="1" applyAlignment="1">
      <alignment horizontal="center" vertical="center" wrapText="1"/>
      <protection/>
    </xf>
    <xf numFmtId="0" fontId="8" fillId="0" borderId="75" xfId="0" applyFont="1" applyBorder="1" applyAlignment="1">
      <alignment wrapText="1"/>
    </xf>
    <xf numFmtId="0" fontId="8" fillId="0" borderId="51" xfId="0" applyFont="1" applyBorder="1" applyAlignment="1">
      <alignment wrapText="1"/>
    </xf>
    <xf numFmtId="3" fontId="4" fillId="33" borderId="43" xfId="0" applyNumberFormat="1" applyFont="1" applyFill="1" applyBorder="1" applyAlignment="1">
      <alignment horizontal="left" vertical="center"/>
    </xf>
    <xf numFmtId="3" fontId="4" fillId="33" borderId="56" xfId="0" applyNumberFormat="1" applyFont="1" applyFill="1" applyBorder="1" applyAlignment="1">
      <alignment horizontal="left" vertical="center"/>
    </xf>
    <xf numFmtId="3" fontId="4" fillId="33" borderId="54" xfId="0" applyNumberFormat="1" applyFont="1" applyFill="1" applyBorder="1" applyAlignment="1">
      <alignment horizontal="left" vertical="center"/>
    </xf>
    <xf numFmtId="3" fontId="4" fillId="33" borderId="20" xfId="0" applyNumberFormat="1" applyFont="1" applyFill="1" applyBorder="1" applyAlignment="1">
      <alignment horizontal="left" vertical="center"/>
    </xf>
    <xf numFmtId="0" fontId="3" fillId="33" borderId="14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3" fillId="33" borderId="50" xfId="0" applyFont="1" applyFill="1" applyBorder="1" applyAlignment="1">
      <alignment horizontal="center"/>
    </xf>
    <xf numFmtId="0" fontId="3" fillId="33" borderId="76" xfId="0" applyFont="1" applyFill="1" applyBorder="1" applyAlignment="1">
      <alignment horizontal="center"/>
    </xf>
    <xf numFmtId="0" fontId="8" fillId="0" borderId="77" xfId="0" applyFont="1" applyBorder="1" applyAlignment="1">
      <alignment horizontal="center" vertical="center"/>
    </xf>
    <xf numFmtId="0" fontId="3" fillId="33" borderId="70" xfId="0" applyFont="1" applyFill="1" applyBorder="1" applyAlignment="1">
      <alignment horizontal="center" vertical="center" wrapText="1"/>
    </xf>
    <xf numFmtId="0" fontId="4" fillId="33" borderId="22" xfId="0" applyFont="1" applyFill="1" applyBorder="1" applyAlignment="1">
      <alignment horizontal="center"/>
    </xf>
    <xf numFmtId="0" fontId="4" fillId="33" borderId="68" xfId="0" applyFont="1" applyFill="1" applyBorder="1" applyAlignment="1">
      <alignment horizontal="center"/>
    </xf>
    <xf numFmtId="0" fontId="4" fillId="33" borderId="70" xfId="0" applyFont="1" applyFill="1" applyBorder="1" applyAlignment="1">
      <alignment vertical="center"/>
    </xf>
    <xf numFmtId="0" fontId="3" fillId="33" borderId="67" xfId="0" applyFont="1" applyFill="1" applyBorder="1" applyAlignment="1">
      <alignment horizontal="center" vertical="center"/>
    </xf>
    <xf numFmtId="0" fontId="3" fillId="33" borderId="68" xfId="0" applyFont="1" applyFill="1" applyBorder="1" applyAlignment="1">
      <alignment horizontal="center" vertical="center"/>
    </xf>
    <xf numFmtId="0" fontId="3" fillId="33" borderId="22" xfId="0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/>
    </xf>
    <xf numFmtId="0" fontId="4" fillId="33" borderId="14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0" fillId="33" borderId="11" xfId="0" applyFont="1" applyFill="1" applyBorder="1" applyAlignment="1">
      <alignment horizontal="center"/>
    </xf>
    <xf numFmtId="0" fontId="5" fillId="0" borderId="50" xfId="0" applyFont="1" applyBorder="1" applyAlignment="1">
      <alignment horizontal="center" vertical="top" wrapText="1"/>
    </xf>
    <xf numFmtId="0" fontId="9" fillId="33" borderId="0" xfId="47" applyFont="1" applyFill="1" applyBorder="1" applyAlignment="1">
      <alignment horizontal="center" vertical="center"/>
      <protection/>
    </xf>
    <xf numFmtId="3" fontId="9" fillId="33" borderId="63" xfId="0" applyNumberFormat="1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left" vertical="center"/>
    </xf>
    <xf numFmtId="0" fontId="9" fillId="0" borderId="35" xfId="0" applyFont="1" applyFill="1" applyBorder="1" applyAlignment="1">
      <alignment horizontal="left" vertical="center"/>
    </xf>
    <xf numFmtId="0" fontId="9" fillId="0" borderId="36" xfId="0" applyFont="1" applyFill="1" applyBorder="1" applyAlignment="1">
      <alignment horizontal="left" vertical="center"/>
    </xf>
    <xf numFmtId="0" fontId="9" fillId="0" borderId="78" xfId="0" applyFont="1" applyBorder="1" applyAlignment="1">
      <alignment horizontal="left"/>
    </xf>
    <xf numFmtId="0" fontId="9" fillId="0" borderId="23" xfId="0" applyFont="1" applyBorder="1" applyAlignment="1">
      <alignment horizontal="left"/>
    </xf>
    <xf numFmtId="0" fontId="9" fillId="0" borderId="35" xfId="0" applyFont="1" applyBorder="1" applyAlignment="1">
      <alignment horizontal="left"/>
    </xf>
    <xf numFmtId="0" fontId="9" fillId="33" borderId="59" xfId="47" applyFont="1" applyFill="1" applyBorder="1" applyAlignment="1">
      <alignment horizontal="center" vertical="center"/>
      <protection/>
    </xf>
    <xf numFmtId="0" fontId="9" fillId="33" borderId="60" xfId="47" applyFont="1" applyFill="1" applyBorder="1" applyAlignment="1">
      <alignment horizontal="center" vertical="center"/>
      <protection/>
    </xf>
    <xf numFmtId="164" fontId="0" fillId="0" borderId="23" xfId="0" applyNumberFormat="1" applyFont="1" applyFill="1" applyBorder="1" applyAlignment="1">
      <alignment horizontal="center"/>
    </xf>
    <xf numFmtId="164" fontId="0" fillId="0" borderId="36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left" wrapText="1"/>
    </xf>
    <xf numFmtId="0" fontId="5" fillId="0" borderId="50" xfId="0" applyFont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4" fillId="33" borderId="72" xfId="0" applyFont="1" applyFill="1" applyBorder="1" applyAlignment="1">
      <alignment vertical="center"/>
    </xf>
    <xf numFmtId="0" fontId="3" fillId="33" borderId="74" xfId="0" applyFont="1" applyFill="1" applyBorder="1" applyAlignment="1">
      <alignment horizontal="center" vertical="center" wrapText="1"/>
    </xf>
    <xf numFmtId="0" fontId="3" fillId="33" borderId="40" xfId="0" applyFont="1" applyFill="1" applyBorder="1" applyAlignment="1">
      <alignment horizontal="center" vertical="center" wrapText="1"/>
    </xf>
    <xf numFmtId="0" fontId="3" fillId="33" borderId="73" xfId="0" applyFont="1" applyFill="1" applyBorder="1" applyAlignment="1">
      <alignment horizontal="center" vertical="center"/>
    </xf>
    <xf numFmtId="0" fontId="3" fillId="33" borderId="72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3" fillId="33" borderId="12" xfId="0" applyFont="1" applyFill="1" applyBorder="1" applyAlignment="1">
      <alignment horizontal="center"/>
    </xf>
    <xf numFmtId="0" fontId="5" fillId="0" borderId="43" xfId="0" applyFont="1" applyBorder="1" applyAlignment="1">
      <alignment horizontal="left"/>
    </xf>
    <xf numFmtId="0" fontId="5" fillId="0" borderId="56" xfId="0" applyFont="1" applyBorder="1" applyAlignment="1">
      <alignment horizontal="left"/>
    </xf>
    <xf numFmtId="0" fontId="5" fillId="0" borderId="54" xfId="0" applyFont="1" applyBorder="1" applyAlignment="1">
      <alignment horizontal="left"/>
    </xf>
    <xf numFmtId="0" fontId="3" fillId="0" borderId="12" xfId="0" applyFont="1" applyFill="1" applyBorder="1" applyAlignment="1">
      <alignment horizontal="left"/>
    </xf>
    <xf numFmtId="43" fontId="0" fillId="0" borderId="20" xfId="34" applyFont="1" applyFill="1" applyBorder="1" applyAlignment="1">
      <alignment horizontal="left" vertical="center"/>
    </xf>
    <xf numFmtId="43" fontId="0" fillId="0" borderId="56" xfId="34" applyFont="1" applyFill="1" applyBorder="1" applyAlignment="1">
      <alignment horizontal="left" vertical="center"/>
    </xf>
    <xf numFmtId="43" fontId="0" fillId="0" borderId="54" xfId="34" applyFont="1" applyFill="1" applyBorder="1" applyAlignment="1">
      <alignment horizontal="left" vertical="center"/>
    </xf>
    <xf numFmtId="0" fontId="26" fillId="0" borderId="0" xfId="0" applyFont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_RK Odpisový plán na rok 2002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dxfs count="5">
    <dxf>
      <fill>
        <patternFill>
          <bgColor indexed="53"/>
        </patternFill>
      </fill>
    </dxf>
    <dxf>
      <font>
        <color indexed="12"/>
      </font>
    </dxf>
    <dxf>
      <font>
        <color indexed="10"/>
      </font>
    </dxf>
    <dxf>
      <font>
        <color rgb="FFFF0000"/>
      </font>
      <border/>
    </dxf>
    <dxf>
      <font>
        <color rgb="FF0000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42"/>
  <sheetViews>
    <sheetView tabSelected="1" zoomScale="80" zoomScaleNormal="80" zoomScalePageLayoutView="0" workbookViewId="0" topLeftCell="A1">
      <selection activeCell="L2" sqref="L2"/>
    </sheetView>
  </sheetViews>
  <sheetFormatPr defaultColWidth="9.00390625" defaultRowHeight="12.75"/>
  <cols>
    <col min="1" max="1" width="34.50390625" style="0" customWidth="1"/>
    <col min="2" max="2" width="9.625" style="2" customWidth="1"/>
    <col min="3" max="3" width="9.875" style="2" customWidth="1"/>
    <col min="4" max="5" width="10.375" style="2" customWidth="1"/>
    <col min="6" max="7" width="9.625" style="2" customWidth="1"/>
    <col min="8" max="8" width="8.625" style="2" customWidth="1"/>
    <col min="9" max="9" width="9.50390625" style="0" customWidth="1"/>
    <col min="10" max="10" width="10.50390625" style="0" customWidth="1"/>
    <col min="11" max="11" width="10.375" style="0" customWidth="1"/>
    <col min="12" max="12" width="11.50390625" style="0" bestFit="1" customWidth="1"/>
    <col min="15" max="15" width="9.625" style="0" customWidth="1"/>
  </cols>
  <sheetData>
    <row r="1" ht="13.5">
      <c r="L1" s="245" t="s">
        <v>106</v>
      </c>
    </row>
    <row r="2" ht="13.5">
      <c r="L2" s="245" t="s">
        <v>60</v>
      </c>
    </row>
    <row r="3" spans="1:14" ht="15">
      <c r="A3" s="177" t="s">
        <v>82</v>
      </c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</row>
    <row r="4" spans="1:14" ht="14.25" customHeight="1" thickBot="1">
      <c r="A4" s="123"/>
      <c r="B4" s="1"/>
      <c r="C4" s="1"/>
      <c r="D4" s="1"/>
      <c r="E4" s="1"/>
      <c r="F4" s="1"/>
      <c r="G4" s="1"/>
      <c r="H4" s="1"/>
      <c r="N4" t="s">
        <v>26</v>
      </c>
    </row>
    <row r="5" spans="1:14" ht="20.25" customHeight="1" thickBot="1">
      <c r="A5" s="178" t="s">
        <v>53</v>
      </c>
      <c r="B5" s="183" t="s">
        <v>69</v>
      </c>
      <c r="C5" s="184"/>
      <c r="D5" s="184"/>
      <c r="E5" s="184"/>
      <c r="F5" s="184"/>
      <c r="G5" s="184" t="s">
        <v>26</v>
      </c>
      <c r="H5" s="184"/>
      <c r="I5" s="184"/>
      <c r="J5" s="185"/>
      <c r="K5" s="185"/>
      <c r="L5" s="185"/>
      <c r="M5" s="185"/>
      <c r="N5" s="186"/>
    </row>
    <row r="6" spans="1:14" ht="12.75" customHeight="1">
      <c r="A6" s="179"/>
      <c r="B6" s="33" t="s">
        <v>79</v>
      </c>
      <c r="C6" s="34"/>
      <c r="D6" s="35"/>
      <c r="E6" s="33" t="s">
        <v>94</v>
      </c>
      <c r="F6" s="34"/>
      <c r="G6" s="35"/>
      <c r="H6" s="181" t="s">
        <v>80</v>
      </c>
      <c r="I6" s="182"/>
      <c r="J6" s="34" t="s">
        <v>83</v>
      </c>
      <c r="K6" s="55"/>
      <c r="L6" s="35"/>
      <c r="M6" s="181" t="s">
        <v>95</v>
      </c>
      <c r="N6" s="187"/>
    </row>
    <row r="7" spans="1:14" ht="12.75" customHeight="1">
      <c r="A7" s="179"/>
      <c r="B7" s="36" t="s">
        <v>0</v>
      </c>
      <c r="C7" s="37" t="s">
        <v>27</v>
      </c>
      <c r="D7" s="38" t="s">
        <v>1</v>
      </c>
      <c r="E7" s="36" t="s">
        <v>0</v>
      </c>
      <c r="F7" s="37" t="s">
        <v>27</v>
      </c>
      <c r="G7" s="38" t="s">
        <v>1</v>
      </c>
      <c r="H7" s="57" t="s">
        <v>1</v>
      </c>
      <c r="I7" s="57" t="s">
        <v>2</v>
      </c>
      <c r="J7" s="56" t="s">
        <v>0</v>
      </c>
      <c r="K7" s="37" t="s">
        <v>27</v>
      </c>
      <c r="L7" s="38" t="s">
        <v>1</v>
      </c>
      <c r="M7" s="57" t="s">
        <v>1</v>
      </c>
      <c r="N7" s="38" t="s">
        <v>2</v>
      </c>
    </row>
    <row r="8" spans="1:14" ht="13.5" customHeight="1" thickBot="1">
      <c r="A8" s="180"/>
      <c r="B8" s="39" t="s">
        <v>3</v>
      </c>
      <c r="C8" s="40" t="s">
        <v>3</v>
      </c>
      <c r="D8" s="41"/>
      <c r="E8" s="39" t="s">
        <v>3</v>
      </c>
      <c r="F8" s="40" t="s">
        <v>3</v>
      </c>
      <c r="G8" s="41"/>
      <c r="H8" s="59" t="s">
        <v>4</v>
      </c>
      <c r="I8" s="77" t="s">
        <v>5</v>
      </c>
      <c r="J8" s="58" t="s">
        <v>3</v>
      </c>
      <c r="K8" s="40" t="s">
        <v>3</v>
      </c>
      <c r="L8" s="41"/>
      <c r="M8" s="59" t="s">
        <v>4</v>
      </c>
      <c r="N8" s="41" t="s">
        <v>5</v>
      </c>
    </row>
    <row r="9" spans="1:14" ht="15" customHeight="1">
      <c r="A9" s="25" t="s">
        <v>61</v>
      </c>
      <c r="B9" s="42">
        <v>0</v>
      </c>
      <c r="C9" s="43">
        <v>0</v>
      </c>
      <c r="D9" s="44">
        <f>SUM(B9:C9)</f>
        <v>0</v>
      </c>
      <c r="E9" s="42">
        <v>0</v>
      </c>
      <c r="F9" s="43">
        <v>0</v>
      </c>
      <c r="G9" s="44">
        <f>SUM(E9:F9)</f>
        <v>0</v>
      </c>
      <c r="H9" s="96">
        <f>SUM(F9:G9)</f>
        <v>0</v>
      </c>
      <c r="I9" s="97">
        <f>IF(D9=0,0,+G9/D9)</f>
        <v>0</v>
      </c>
      <c r="J9" s="108">
        <v>0</v>
      </c>
      <c r="K9" s="109">
        <v>0</v>
      </c>
      <c r="L9" s="110">
        <f>SUM(J9:K9)</f>
        <v>0</v>
      </c>
      <c r="M9" s="96">
        <v>0</v>
      </c>
      <c r="N9" s="97">
        <f>IF(G9=0,0,+L9/G9)</f>
        <v>0</v>
      </c>
    </row>
    <row r="10" spans="1:14" ht="15" customHeight="1">
      <c r="A10" s="26" t="s">
        <v>62</v>
      </c>
      <c r="B10" s="45">
        <v>106</v>
      </c>
      <c r="C10" s="46">
        <v>105</v>
      </c>
      <c r="D10" s="44">
        <f aca="true" t="shared" si="0" ref="D10:D18">SUM(B10:C10)</f>
        <v>211</v>
      </c>
      <c r="E10" s="45">
        <v>100</v>
      </c>
      <c r="F10" s="43">
        <v>100</v>
      </c>
      <c r="G10" s="44">
        <f aca="true" t="shared" si="1" ref="G10:G18">SUM(E10:F10)</f>
        <v>200</v>
      </c>
      <c r="H10" s="98">
        <f>+G10-D10</f>
        <v>-11</v>
      </c>
      <c r="I10" s="97">
        <f>IF(D10=0,0,+G10/D10)</f>
        <v>0.9478672985781991</v>
      </c>
      <c r="J10" s="61">
        <v>100</v>
      </c>
      <c r="K10" s="62">
        <v>100</v>
      </c>
      <c r="L10" s="110">
        <f aca="true" t="shared" si="2" ref="L10:L18">SUM(J10:K10)</f>
        <v>200</v>
      </c>
      <c r="M10" s="98">
        <f>+L10-G10</f>
        <v>0</v>
      </c>
      <c r="N10" s="97">
        <f>IF(G10=0,0,+L10/G10)</f>
        <v>1</v>
      </c>
    </row>
    <row r="11" spans="1:14" ht="15" customHeight="1">
      <c r="A11" s="26" t="s">
        <v>63</v>
      </c>
      <c r="B11" s="45">
        <v>0</v>
      </c>
      <c r="C11" s="46">
        <v>0</v>
      </c>
      <c r="D11" s="44">
        <f t="shared" si="0"/>
        <v>0</v>
      </c>
      <c r="E11" s="45">
        <v>0</v>
      </c>
      <c r="F11" s="43">
        <v>0</v>
      </c>
      <c r="G11" s="44">
        <f t="shared" si="1"/>
        <v>0</v>
      </c>
      <c r="H11" s="98">
        <f>+G11-D11</f>
        <v>0</v>
      </c>
      <c r="I11" s="97">
        <f>IF(D11=0,0,+G11/D11)</f>
        <v>0</v>
      </c>
      <c r="J11" s="61">
        <v>0</v>
      </c>
      <c r="K11" s="62">
        <v>0</v>
      </c>
      <c r="L11" s="110">
        <f t="shared" si="2"/>
        <v>0</v>
      </c>
      <c r="M11" s="98">
        <f>+L11-G11</f>
        <v>0</v>
      </c>
      <c r="N11" s="97">
        <f>IF(G11=0,0,+L11/G11)</f>
        <v>0</v>
      </c>
    </row>
    <row r="12" spans="1:14" ht="15" customHeight="1">
      <c r="A12" s="26" t="s">
        <v>64</v>
      </c>
      <c r="B12" s="45">
        <v>2</v>
      </c>
      <c r="C12" s="46">
        <v>0</v>
      </c>
      <c r="D12" s="44">
        <f>SUM(B12:C12)</f>
        <v>2</v>
      </c>
      <c r="E12" s="45">
        <v>0</v>
      </c>
      <c r="F12" s="43">
        <v>0</v>
      </c>
      <c r="G12" s="44">
        <f t="shared" si="1"/>
        <v>0</v>
      </c>
      <c r="H12" s="98">
        <f aca="true" t="shared" si="3" ref="H12:H38">+G12-D12</f>
        <v>-2</v>
      </c>
      <c r="I12" s="97">
        <f aca="true" t="shared" si="4" ref="I12:I38">IF(D12=0,0,+G12/D12)</f>
        <v>0</v>
      </c>
      <c r="J12" s="61">
        <v>0</v>
      </c>
      <c r="K12" s="62">
        <v>0</v>
      </c>
      <c r="L12" s="110">
        <f t="shared" si="2"/>
        <v>0</v>
      </c>
      <c r="M12" s="98">
        <f aca="true" t="shared" si="5" ref="M12:M38">+L12-G12</f>
        <v>0</v>
      </c>
      <c r="N12" s="97">
        <f aca="true" t="shared" si="6" ref="N12:N38">IF(G12=0,0,+L12/G12)</f>
        <v>0</v>
      </c>
    </row>
    <row r="13" spans="1:14" ht="15" customHeight="1">
      <c r="A13" s="26" t="s">
        <v>6</v>
      </c>
      <c r="B13" s="45">
        <v>0</v>
      </c>
      <c r="C13" s="46">
        <v>0</v>
      </c>
      <c r="D13" s="44">
        <f t="shared" si="0"/>
        <v>0</v>
      </c>
      <c r="E13" s="45">
        <v>0</v>
      </c>
      <c r="F13" s="43">
        <v>0</v>
      </c>
      <c r="G13" s="44">
        <f t="shared" si="1"/>
        <v>0</v>
      </c>
      <c r="H13" s="98">
        <f t="shared" si="3"/>
        <v>0</v>
      </c>
      <c r="I13" s="97">
        <f t="shared" si="4"/>
        <v>0</v>
      </c>
      <c r="J13" s="61">
        <v>0</v>
      </c>
      <c r="K13" s="62">
        <v>0</v>
      </c>
      <c r="L13" s="110">
        <f t="shared" si="2"/>
        <v>0</v>
      </c>
      <c r="M13" s="98">
        <f t="shared" si="5"/>
        <v>0</v>
      </c>
      <c r="N13" s="97">
        <f t="shared" si="6"/>
        <v>0</v>
      </c>
    </row>
    <row r="14" spans="1:14" ht="15" customHeight="1">
      <c r="A14" s="26" t="s">
        <v>7</v>
      </c>
      <c r="B14" s="80">
        <v>1000</v>
      </c>
      <c r="C14" s="46">
        <v>0</v>
      </c>
      <c r="D14" s="44">
        <f t="shared" si="0"/>
        <v>1000</v>
      </c>
      <c r="E14" s="45">
        <v>80</v>
      </c>
      <c r="F14" s="43">
        <v>0</v>
      </c>
      <c r="G14" s="44">
        <f t="shared" si="1"/>
        <v>80</v>
      </c>
      <c r="H14" s="98">
        <f t="shared" si="3"/>
        <v>-920</v>
      </c>
      <c r="I14" s="97">
        <f t="shared" si="4"/>
        <v>0.08</v>
      </c>
      <c r="J14" s="61">
        <v>80</v>
      </c>
      <c r="K14" s="62">
        <v>0</v>
      </c>
      <c r="L14" s="110">
        <f t="shared" si="2"/>
        <v>80</v>
      </c>
      <c r="M14" s="98">
        <f t="shared" si="5"/>
        <v>0</v>
      </c>
      <c r="N14" s="97">
        <f t="shared" si="6"/>
        <v>1</v>
      </c>
    </row>
    <row r="15" spans="1:14" ht="22.5">
      <c r="A15" s="26" t="s">
        <v>66</v>
      </c>
      <c r="B15" s="45">
        <v>0</v>
      </c>
      <c r="C15" s="46">
        <v>0</v>
      </c>
      <c r="D15" s="44">
        <f>SUM(B15:C15)</f>
        <v>0</v>
      </c>
      <c r="E15" s="45">
        <v>0</v>
      </c>
      <c r="F15" s="43">
        <v>0</v>
      </c>
      <c r="G15" s="44">
        <f>SUM(E15:F15)</f>
        <v>0</v>
      </c>
      <c r="H15" s="98">
        <f>+G15-D15</f>
        <v>0</v>
      </c>
      <c r="I15" s="97">
        <f>IF(D15=0,0,+G15/D15)</f>
        <v>0</v>
      </c>
      <c r="J15" s="61">
        <v>0</v>
      </c>
      <c r="K15" s="62">
        <v>0</v>
      </c>
      <c r="L15" s="110">
        <f>SUM(J15:K15)</f>
        <v>0</v>
      </c>
      <c r="M15" s="98">
        <f>+L15-G15</f>
        <v>0</v>
      </c>
      <c r="N15" s="97">
        <f>IF(G15=0,0,+L15/G15)</f>
        <v>0</v>
      </c>
    </row>
    <row r="16" spans="1:14" ht="15" customHeight="1">
      <c r="A16" s="26" t="s">
        <v>65</v>
      </c>
      <c r="B16" s="45">
        <v>0</v>
      </c>
      <c r="C16" s="46">
        <v>0</v>
      </c>
      <c r="D16" s="44">
        <f t="shared" si="0"/>
        <v>0</v>
      </c>
      <c r="E16" s="45">
        <v>50</v>
      </c>
      <c r="F16" s="43">
        <v>0</v>
      </c>
      <c r="G16" s="44">
        <f t="shared" si="1"/>
        <v>50</v>
      </c>
      <c r="H16" s="98">
        <f t="shared" si="3"/>
        <v>50</v>
      </c>
      <c r="I16" s="97">
        <f t="shared" si="4"/>
        <v>0</v>
      </c>
      <c r="J16" s="61">
        <v>0</v>
      </c>
      <c r="K16" s="62">
        <v>0</v>
      </c>
      <c r="L16" s="110">
        <f t="shared" si="2"/>
        <v>0</v>
      </c>
      <c r="M16" s="98">
        <f t="shared" si="5"/>
        <v>-50</v>
      </c>
      <c r="N16" s="97">
        <f t="shared" si="6"/>
        <v>0</v>
      </c>
    </row>
    <row r="17" spans="1:14" ht="15" customHeight="1">
      <c r="A17" s="117" t="s">
        <v>71</v>
      </c>
      <c r="B17" s="47">
        <v>7</v>
      </c>
      <c r="C17" s="48">
        <v>0</v>
      </c>
      <c r="D17" s="44">
        <f t="shared" si="0"/>
        <v>7</v>
      </c>
      <c r="E17" s="47">
        <v>0</v>
      </c>
      <c r="F17" s="43">
        <v>0</v>
      </c>
      <c r="G17" s="44">
        <f t="shared" si="1"/>
        <v>0</v>
      </c>
      <c r="H17" s="98">
        <f t="shared" si="3"/>
        <v>-7</v>
      </c>
      <c r="I17" s="97">
        <f t="shared" si="4"/>
        <v>0</v>
      </c>
      <c r="J17" s="60">
        <v>0</v>
      </c>
      <c r="K17" s="111">
        <v>0</v>
      </c>
      <c r="L17" s="110">
        <f t="shared" si="2"/>
        <v>0</v>
      </c>
      <c r="M17" s="98">
        <f t="shared" si="5"/>
        <v>0</v>
      </c>
      <c r="N17" s="97">
        <f t="shared" si="6"/>
        <v>0</v>
      </c>
    </row>
    <row r="18" spans="1:15" ht="24.75" customHeight="1" thickBot="1">
      <c r="A18" s="27" t="s">
        <v>70</v>
      </c>
      <c r="B18" s="122">
        <v>8949</v>
      </c>
      <c r="C18" s="111">
        <v>0</v>
      </c>
      <c r="D18" s="83">
        <f t="shared" si="0"/>
        <v>8949</v>
      </c>
      <c r="E18" s="122">
        <v>4915</v>
      </c>
      <c r="F18" s="109">
        <v>0</v>
      </c>
      <c r="G18" s="44">
        <f t="shared" si="1"/>
        <v>4915</v>
      </c>
      <c r="H18" s="99">
        <f t="shared" si="3"/>
        <v>-4034</v>
      </c>
      <c r="I18" s="100">
        <f t="shared" si="4"/>
        <v>0.5492233769136217</v>
      </c>
      <c r="J18" s="60">
        <v>4915</v>
      </c>
      <c r="K18" s="111">
        <v>0</v>
      </c>
      <c r="L18" s="110">
        <f t="shared" si="2"/>
        <v>4915</v>
      </c>
      <c r="M18" s="99">
        <f t="shared" si="5"/>
        <v>0</v>
      </c>
      <c r="N18" s="100">
        <f t="shared" si="6"/>
        <v>1</v>
      </c>
      <c r="O18" s="214"/>
    </row>
    <row r="19" spans="1:15" ht="15" customHeight="1" thickBot="1">
      <c r="A19" s="31" t="s">
        <v>8</v>
      </c>
      <c r="B19" s="49">
        <f>SUM(B9+B10+B12+B13+B14+B18+B17)</f>
        <v>10064</v>
      </c>
      <c r="C19" s="50">
        <f>SUM(C9+C10+C12+C13+C14+C18)</f>
        <v>105</v>
      </c>
      <c r="D19" s="51">
        <f>SUM(D9+D10+D12+D13+D14+D18+D17)</f>
        <v>10169</v>
      </c>
      <c r="E19" s="49">
        <f>SUM(E9+E10+E12+E13+E14+E18)</f>
        <v>5095</v>
      </c>
      <c r="F19" s="50">
        <f>SUM(F9+F10+F12+F13+F14+F18)</f>
        <v>100</v>
      </c>
      <c r="G19" s="51">
        <f>SUM(G9+G10+G12+G13+G14+G18)</f>
        <v>5195</v>
      </c>
      <c r="H19" s="49">
        <f t="shared" si="3"/>
        <v>-4974</v>
      </c>
      <c r="I19" s="113">
        <f t="shared" si="4"/>
        <v>0.5108663585406628</v>
      </c>
      <c r="J19" s="50">
        <f>SUM(J9+J10+J11+J12+J13+J14+J18)</f>
        <v>5095</v>
      </c>
      <c r="K19" s="50">
        <f>SUM(K9+K10+K12+K13+K14+K18)</f>
        <v>100</v>
      </c>
      <c r="L19" s="51">
        <f>SUM(L9+L10+L11+L12+L13+L14+L18)</f>
        <v>5195</v>
      </c>
      <c r="M19" s="49">
        <f t="shared" si="5"/>
        <v>0</v>
      </c>
      <c r="N19" s="113">
        <f t="shared" si="6"/>
        <v>1</v>
      </c>
      <c r="O19" s="214"/>
    </row>
    <row r="20" spans="1:15" ht="15" customHeight="1">
      <c r="A20" s="28" t="s">
        <v>9</v>
      </c>
      <c r="B20" s="124">
        <v>2303</v>
      </c>
      <c r="C20" s="109">
        <v>0</v>
      </c>
      <c r="D20" s="83">
        <f aca="true" t="shared" si="7" ref="D20:D37">SUM(B20:C20)</f>
        <v>2303</v>
      </c>
      <c r="E20" s="124">
        <v>80</v>
      </c>
      <c r="F20" s="109">
        <v>0</v>
      </c>
      <c r="G20" s="44">
        <f aca="true" t="shared" si="8" ref="G20:G37">SUM(E20:F20)</f>
        <v>80</v>
      </c>
      <c r="H20" s="96">
        <f t="shared" si="3"/>
        <v>-2223</v>
      </c>
      <c r="I20" s="101">
        <f t="shared" si="4"/>
        <v>0.03473729917498915</v>
      </c>
      <c r="J20" s="108">
        <v>150</v>
      </c>
      <c r="K20" s="109">
        <v>0</v>
      </c>
      <c r="L20" s="110">
        <f aca="true" t="shared" si="9" ref="L20:L37">SUM(J20:K20)</f>
        <v>150</v>
      </c>
      <c r="M20" s="96">
        <f t="shared" si="5"/>
        <v>70</v>
      </c>
      <c r="N20" s="97">
        <f t="shared" si="6"/>
        <v>1.875</v>
      </c>
      <c r="O20" s="128"/>
    </row>
    <row r="21" spans="1:15" ht="15" customHeight="1">
      <c r="A21" s="26" t="s">
        <v>10</v>
      </c>
      <c r="B21" s="80">
        <v>0</v>
      </c>
      <c r="C21" s="109">
        <v>0</v>
      </c>
      <c r="D21" s="83">
        <f t="shared" si="7"/>
        <v>0</v>
      </c>
      <c r="E21" s="80">
        <v>0</v>
      </c>
      <c r="F21" s="62">
        <v>0</v>
      </c>
      <c r="G21" s="44">
        <f t="shared" si="8"/>
        <v>0</v>
      </c>
      <c r="H21" s="98">
        <f t="shared" si="3"/>
        <v>0</v>
      </c>
      <c r="I21" s="97">
        <f t="shared" si="4"/>
        <v>0</v>
      </c>
      <c r="J21" s="80">
        <v>0</v>
      </c>
      <c r="K21" s="62">
        <v>0</v>
      </c>
      <c r="L21" s="110">
        <f t="shared" si="9"/>
        <v>0</v>
      </c>
      <c r="M21" s="96">
        <f t="shared" si="5"/>
        <v>0</v>
      </c>
      <c r="N21" s="97">
        <f t="shared" si="6"/>
        <v>0</v>
      </c>
      <c r="O21" s="2"/>
    </row>
    <row r="22" spans="1:15" ht="17.25" customHeight="1">
      <c r="A22" s="26" t="s">
        <v>67</v>
      </c>
      <c r="B22" s="80">
        <v>0</v>
      </c>
      <c r="C22" s="109">
        <v>0</v>
      </c>
      <c r="D22" s="83">
        <f t="shared" si="7"/>
        <v>0</v>
      </c>
      <c r="E22" s="80">
        <v>0</v>
      </c>
      <c r="F22" s="62">
        <v>0</v>
      </c>
      <c r="G22" s="44">
        <f t="shared" si="8"/>
        <v>0</v>
      </c>
      <c r="H22" s="98">
        <f t="shared" si="3"/>
        <v>0</v>
      </c>
      <c r="I22" s="97">
        <f t="shared" si="4"/>
        <v>0</v>
      </c>
      <c r="J22" s="61">
        <v>0</v>
      </c>
      <c r="K22" s="62">
        <v>0</v>
      </c>
      <c r="L22" s="110">
        <f t="shared" si="9"/>
        <v>0</v>
      </c>
      <c r="M22" s="96">
        <f t="shared" si="5"/>
        <v>0</v>
      </c>
      <c r="N22" s="97">
        <f t="shared" si="6"/>
        <v>0</v>
      </c>
      <c r="O22" s="2"/>
    </row>
    <row r="23" spans="1:15" ht="15" customHeight="1">
      <c r="A23" s="26" t="s">
        <v>11</v>
      </c>
      <c r="B23" s="80">
        <v>0</v>
      </c>
      <c r="C23" s="109">
        <v>0</v>
      </c>
      <c r="D23" s="83">
        <f t="shared" si="7"/>
        <v>0</v>
      </c>
      <c r="E23" s="80">
        <v>0</v>
      </c>
      <c r="F23" s="62">
        <v>0</v>
      </c>
      <c r="G23" s="44">
        <f t="shared" si="8"/>
        <v>0</v>
      </c>
      <c r="H23" s="98">
        <f t="shared" si="3"/>
        <v>0</v>
      </c>
      <c r="I23" s="97">
        <f t="shared" si="4"/>
        <v>0</v>
      </c>
      <c r="J23" s="61">
        <v>0</v>
      </c>
      <c r="K23" s="62">
        <v>0</v>
      </c>
      <c r="L23" s="110">
        <f t="shared" si="9"/>
        <v>0</v>
      </c>
      <c r="M23" s="96">
        <f t="shared" si="5"/>
        <v>0</v>
      </c>
      <c r="N23" s="97">
        <f t="shared" si="6"/>
        <v>0</v>
      </c>
      <c r="O23" s="2"/>
    </row>
    <row r="24" spans="1:15" ht="15" customHeight="1">
      <c r="A24" s="26" t="s">
        <v>12</v>
      </c>
      <c r="B24" s="61">
        <v>3991</v>
      </c>
      <c r="C24" s="109">
        <v>0</v>
      </c>
      <c r="D24" s="83">
        <f t="shared" si="7"/>
        <v>3991</v>
      </c>
      <c r="E24" s="61">
        <v>1371</v>
      </c>
      <c r="F24" s="62">
        <v>0</v>
      </c>
      <c r="G24" s="44">
        <f t="shared" si="8"/>
        <v>1371</v>
      </c>
      <c r="H24" s="98">
        <f t="shared" si="3"/>
        <v>-2620</v>
      </c>
      <c r="I24" s="97">
        <f t="shared" si="4"/>
        <v>0.3435229265848158</v>
      </c>
      <c r="J24" s="61">
        <v>1436</v>
      </c>
      <c r="K24" s="62">
        <v>0</v>
      </c>
      <c r="L24" s="110">
        <f t="shared" si="9"/>
        <v>1436</v>
      </c>
      <c r="M24" s="96">
        <f t="shared" si="5"/>
        <v>65</v>
      </c>
      <c r="N24" s="97">
        <f t="shared" si="6"/>
        <v>1.0474106491611963</v>
      </c>
      <c r="O24" s="2"/>
    </row>
    <row r="25" spans="1:15" ht="12.75">
      <c r="A25" s="26" t="s">
        <v>13</v>
      </c>
      <c r="B25" s="80">
        <v>50</v>
      </c>
      <c r="C25" s="109">
        <v>0</v>
      </c>
      <c r="D25" s="83">
        <f t="shared" si="7"/>
        <v>50</v>
      </c>
      <c r="E25" s="80">
        <v>85</v>
      </c>
      <c r="F25" s="62">
        <v>0</v>
      </c>
      <c r="G25" s="44">
        <f t="shared" si="8"/>
        <v>85</v>
      </c>
      <c r="H25" s="98">
        <f t="shared" si="3"/>
        <v>35</v>
      </c>
      <c r="I25" s="97">
        <f t="shared" si="4"/>
        <v>1.7</v>
      </c>
      <c r="J25" s="61">
        <v>80</v>
      </c>
      <c r="K25" s="62">
        <v>0</v>
      </c>
      <c r="L25" s="110">
        <f t="shared" si="9"/>
        <v>80</v>
      </c>
      <c r="M25" s="96">
        <f t="shared" si="5"/>
        <v>-5</v>
      </c>
      <c r="N25" s="97">
        <f t="shared" si="6"/>
        <v>0.9411764705882353</v>
      </c>
      <c r="O25" s="2"/>
    </row>
    <row r="26" spans="1:15" ht="15" customHeight="1">
      <c r="A26" s="26" t="s">
        <v>14</v>
      </c>
      <c r="B26" s="80">
        <v>3795</v>
      </c>
      <c r="C26" s="109">
        <v>0</v>
      </c>
      <c r="D26" s="83">
        <f t="shared" si="7"/>
        <v>3795</v>
      </c>
      <c r="E26" s="80">
        <v>1286</v>
      </c>
      <c r="F26" s="62">
        <v>0</v>
      </c>
      <c r="G26" s="44">
        <f t="shared" si="8"/>
        <v>1286</v>
      </c>
      <c r="H26" s="98">
        <f t="shared" si="3"/>
        <v>-2509</v>
      </c>
      <c r="I26" s="97">
        <f t="shared" si="4"/>
        <v>0.338866930171278</v>
      </c>
      <c r="J26" s="61">
        <v>1356</v>
      </c>
      <c r="K26" s="62">
        <v>0</v>
      </c>
      <c r="L26" s="110">
        <f t="shared" si="9"/>
        <v>1356</v>
      </c>
      <c r="M26" s="96">
        <f t="shared" si="5"/>
        <v>70</v>
      </c>
      <c r="N26" s="97">
        <f t="shared" si="6"/>
        <v>1.0544323483670295</v>
      </c>
      <c r="O26" s="2"/>
    </row>
    <row r="27" spans="1:15" ht="15" customHeight="1">
      <c r="A27" s="29" t="s">
        <v>15</v>
      </c>
      <c r="B27" s="61">
        <v>3066</v>
      </c>
      <c r="C27" s="109">
        <v>0</v>
      </c>
      <c r="D27" s="83">
        <f t="shared" si="7"/>
        <v>3066</v>
      </c>
      <c r="E27" s="61">
        <v>3097</v>
      </c>
      <c r="F27" s="62">
        <v>0</v>
      </c>
      <c r="G27" s="44">
        <f t="shared" si="8"/>
        <v>3097</v>
      </c>
      <c r="H27" s="98">
        <f t="shared" si="3"/>
        <v>31</v>
      </c>
      <c r="I27" s="97">
        <f t="shared" si="4"/>
        <v>1.0101108936725376</v>
      </c>
      <c r="J27" s="61">
        <v>2982</v>
      </c>
      <c r="K27" s="62">
        <v>0</v>
      </c>
      <c r="L27" s="110">
        <f t="shared" si="9"/>
        <v>2982</v>
      </c>
      <c r="M27" s="96">
        <f t="shared" si="5"/>
        <v>-115</v>
      </c>
      <c r="N27" s="97">
        <f t="shared" si="6"/>
        <v>0.9628672909267033</v>
      </c>
      <c r="O27" s="2"/>
    </row>
    <row r="28" spans="1:15" ht="15" customHeight="1">
      <c r="A28" s="26" t="s">
        <v>16</v>
      </c>
      <c r="B28" s="80">
        <v>2214</v>
      </c>
      <c r="C28" s="109">
        <v>0</v>
      </c>
      <c r="D28" s="83">
        <f t="shared" si="7"/>
        <v>2214</v>
      </c>
      <c r="E28" s="80">
        <v>2311</v>
      </c>
      <c r="F28" s="62">
        <v>0</v>
      </c>
      <c r="G28" s="44">
        <f t="shared" si="8"/>
        <v>2311</v>
      </c>
      <c r="H28" s="98">
        <f t="shared" si="3"/>
        <v>97</v>
      </c>
      <c r="I28" s="97">
        <f t="shared" si="4"/>
        <v>1.0438121047877145</v>
      </c>
      <c r="J28" s="80">
        <v>2181</v>
      </c>
      <c r="K28" s="62">
        <v>0</v>
      </c>
      <c r="L28" s="110">
        <f t="shared" si="9"/>
        <v>2181</v>
      </c>
      <c r="M28" s="96">
        <f t="shared" si="5"/>
        <v>-130</v>
      </c>
      <c r="N28" s="97">
        <f t="shared" si="6"/>
        <v>0.9437472955430549</v>
      </c>
      <c r="O28" s="2"/>
    </row>
    <row r="29" spans="1:15" ht="15" customHeight="1">
      <c r="A29" s="29" t="s">
        <v>17</v>
      </c>
      <c r="B29" s="80">
        <v>1902</v>
      </c>
      <c r="C29" s="109">
        <v>0</v>
      </c>
      <c r="D29" s="83">
        <f t="shared" si="7"/>
        <v>1902</v>
      </c>
      <c r="E29" s="80">
        <v>1811</v>
      </c>
      <c r="F29" s="62">
        <v>0</v>
      </c>
      <c r="G29" s="44">
        <f t="shared" si="8"/>
        <v>1811</v>
      </c>
      <c r="H29" s="98">
        <f t="shared" si="3"/>
        <v>-91</v>
      </c>
      <c r="I29" s="97">
        <f t="shared" si="4"/>
        <v>0.9521556256572029</v>
      </c>
      <c r="J29" s="80">
        <v>1811</v>
      </c>
      <c r="K29" s="62">
        <v>0</v>
      </c>
      <c r="L29" s="110">
        <f t="shared" si="9"/>
        <v>1811</v>
      </c>
      <c r="M29" s="96">
        <f t="shared" si="5"/>
        <v>0</v>
      </c>
      <c r="N29" s="97">
        <f t="shared" si="6"/>
        <v>1</v>
      </c>
      <c r="O29" s="2"/>
    </row>
    <row r="30" spans="1:15" ht="15" customHeight="1">
      <c r="A30" s="26" t="s">
        <v>18</v>
      </c>
      <c r="B30" s="80">
        <v>312</v>
      </c>
      <c r="C30" s="109">
        <v>0</v>
      </c>
      <c r="D30" s="83">
        <f t="shared" si="7"/>
        <v>312</v>
      </c>
      <c r="E30" s="80">
        <v>500</v>
      </c>
      <c r="F30" s="62">
        <v>0</v>
      </c>
      <c r="G30" s="44">
        <f t="shared" si="8"/>
        <v>500</v>
      </c>
      <c r="H30" s="98">
        <f t="shared" si="3"/>
        <v>188</v>
      </c>
      <c r="I30" s="97">
        <f t="shared" si="4"/>
        <v>1.6025641025641026</v>
      </c>
      <c r="J30" s="80">
        <v>370</v>
      </c>
      <c r="K30" s="62">
        <v>0</v>
      </c>
      <c r="L30" s="110">
        <f t="shared" si="9"/>
        <v>370</v>
      </c>
      <c r="M30" s="96">
        <f t="shared" si="5"/>
        <v>-130</v>
      </c>
      <c r="N30" s="97">
        <f t="shared" si="6"/>
        <v>0.74</v>
      </c>
      <c r="O30" s="228"/>
    </row>
    <row r="31" spans="1:15" ht="12.75" customHeight="1">
      <c r="A31" s="26" t="s">
        <v>19</v>
      </c>
      <c r="B31" s="80">
        <v>852</v>
      </c>
      <c r="C31" s="109">
        <v>0</v>
      </c>
      <c r="D31" s="83">
        <f t="shared" si="7"/>
        <v>852</v>
      </c>
      <c r="E31" s="80">
        <v>786</v>
      </c>
      <c r="F31" s="62">
        <v>0</v>
      </c>
      <c r="G31" s="44">
        <f t="shared" si="8"/>
        <v>786</v>
      </c>
      <c r="H31" s="98">
        <f t="shared" si="3"/>
        <v>-66</v>
      </c>
      <c r="I31" s="97">
        <f t="shared" si="4"/>
        <v>0.9225352112676056</v>
      </c>
      <c r="J31" s="80">
        <v>801</v>
      </c>
      <c r="K31" s="62">
        <v>0</v>
      </c>
      <c r="L31" s="110">
        <f t="shared" si="9"/>
        <v>801</v>
      </c>
      <c r="M31" s="96">
        <f t="shared" si="5"/>
        <v>15</v>
      </c>
      <c r="N31" s="97">
        <f t="shared" si="6"/>
        <v>1.0190839694656488</v>
      </c>
      <c r="O31" s="228"/>
    </row>
    <row r="32" spans="1:15" ht="15" customHeight="1">
      <c r="A32" s="29" t="s">
        <v>20</v>
      </c>
      <c r="B32" s="80">
        <v>3</v>
      </c>
      <c r="C32" s="109">
        <v>0</v>
      </c>
      <c r="D32" s="83">
        <f t="shared" si="7"/>
        <v>3</v>
      </c>
      <c r="E32" s="80">
        <v>10</v>
      </c>
      <c r="F32" s="62">
        <v>0</v>
      </c>
      <c r="G32" s="44">
        <f t="shared" si="8"/>
        <v>10</v>
      </c>
      <c r="H32" s="98">
        <f t="shared" si="3"/>
        <v>7</v>
      </c>
      <c r="I32" s="97">
        <f t="shared" si="4"/>
        <v>3.3333333333333335</v>
      </c>
      <c r="J32" s="61">
        <v>10</v>
      </c>
      <c r="K32" s="62">
        <v>0</v>
      </c>
      <c r="L32" s="110">
        <f t="shared" si="9"/>
        <v>10</v>
      </c>
      <c r="M32" s="96">
        <f t="shared" si="5"/>
        <v>0</v>
      </c>
      <c r="N32" s="97">
        <f t="shared" si="6"/>
        <v>1</v>
      </c>
      <c r="O32" s="228"/>
    </row>
    <row r="33" spans="1:15" ht="15" customHeight="1">
      <c r="A33" s="29" t="s">
        <v>21</v>
      </c>
      <c r="B33" s="80">
        <v>48</v>
      </c>
      <c r="C33" s="109">
        <v>0</v>
      </c>
      <c r="D33" s="83">
        <f t="shared" si="7"/>
        <v>48</v>
      </c>
      <c r="E33" s="80">
        <v>0</v>
      </c>
      <c r="F33" s="62">
        <v>0</v>
      </c>
      <c r="G33" s="44">
        <f t="shared" si="8"/>
        <v>0</v>
      </c>
      <c r="H33" s="98">
        <f t="shared" si="3"/>
        <v>-48</v>
      </c>
      <c r="I33" s="97">
        <f t="shared" si="4"/>
        <v>0</v>
      </c>
      <c r="J33" s="61">
        <v>0</v>
      </c>
      <c r="K33" s="62">
        <v>0</v>
      </c>
      <c r="L33" s="110">
        <f t="shared" si="9"/>
        <v>0</v>
      </c>
      <c r="M33" s="96">
        <f t="shared" si="5"/>
        <v>0</v>
      </c>
      <c r="N33" s="97">
        <f t="shared" si="6"/>
        <v>0</v>
      </c>
      <c r="O33" s="2"/>
    </row>
    <row r="34" spans="1:14" ht="22.5">
      <c r="A34" s="26" t="s">
        <v>68</v>
      </c>
      <c r="B34" s="61">
        <v>673</v>
      </c>
      <c r="C34" s="129">
        <f>C35+C36</f>
        <v>0</v>
      </c>
      <c r="D34" s="83">
        <f t="shared" si="7"/>
        <v>673</v>
      </c>
      <c r="E34" s="61">
        <v>637</v>
      </c>
      <c r="F34" s="129">
        <f>F35+F36</f>
        <v>0</v>
      </c>
      <c r="G34" s="44">
        <f t="shared" si="8"/>
        <v>637</v>
      </c>
      <c r="H34" s="98">
        <f t="shared" si="3"/>
        <v>-36</v>
      </c>
      <c r="I34" s="97">
        <f t="shared" si="4"/>
        <v>0.9465081723625557</v>
      </c>
      <c r="J34" s="61">
        <v>617</v>
      </c>
      <c r="K34" s="62">
        <v>0</v>
      </c>
      <c r="L34" s="110">
        <f t="shared" si="9"/>
        <v>617</v>
      </c>
      <c r="M34" s="96">
        <f t="shared" si="5"/>
        <v>-20</v>
      </c>
      <c r="N34" s="97">
        <f t="shared" si="6"/>
        <v>0.9686028257456829</v>
      </c>
    </row>
    <row r="35" spans="1:15" ht="22.5">
      <c r="A35" s="26" t="s">
        <v>22</v>
      </c>
      <c r="B35" s="45">
        <v>617</v>
      </c>
      <c r="C35" s="43">
        <v>0</v>
      </c>
      <c r="D35" s="44">
        <f t="shared" si="7"/>
        <v>617</v>
      </c>
      <c r="E35" s="45">
        <v>617</v>
      </c>
      <c r="F35" s="46">
        <v>0</v>
      </c>
      <c r="G35" s="44">
        <f t="shared" si="8"/>
        <v>617</v>
      </c>
      <c r="H35" s="98">
        <f t="shared" si="3"/>
        <v>0</v>
      </c>
      <c r="I35" s="97">
        <f t="shared" si="4"/>
        <v>1</v>
      </c>
      <c r="J35" s="61">
        <v>617</v>
      </c>
      <c r="K35" s="62">
        <v>0</v>
      </c>
      <c r="L35" s="110">
        <f t="shared" si="9"/>
        <v>617</v>
      </c>
      <c r="M35" s="96">
        <f t="shared" si="5"/>
        <v>0</v>
      </c>
      <c r="N35" s="97">
        <f t="shared" si="6"/>
        <v>1</v>
      </c>
      <c r="O35" s="84"/>
    </row>
    <row r="36" spans="1:15" ht="22.5">
      <c r="A36" s="26" t="s">
        <v>75</v>
      </c>
      <c r="B36" s="45">
        <v>0</v>
      </c>
      <c r="C36" s="43">
        <v>0</v>
      </c>
      <c r="D36" s="44">
        <f t="shared" si="7"/>
        <v>0</v>
      </c>
      <c r="E36" s="45">
        <v>0</v>
      </c>
      <c r="F36" s="46">
        <v>0</v>
      </c>
      <c r="G36" s="44">
        <f t="shared" si="8"/>
        <v>0</v>
      </c>
      <c r="H36" s="98">
        <f t="shared" si="3"/>
        <v>0</v>
      </c>
      <c r="I36" s="97">
        <f t="shared" si="4"/>
        <v>0</v>
      </c>
      <c r="J36" s="60">
        <v>0</v>
      </c>
      <c r="K36" s="62">
        <v>0</v>
      </c>
      <c r="L36" s="110">
        <f t="shared" si="9"/>
        <v>0</v>
      </c>
      <c r="M36" s="96">
        <f t="shared" si="5"/>
        <v>0</v>
      </c>
      <c r="N36" s="97">
        <f t="shared" si="6"/>
        <v>0</v>
      </c>
      <c r="O36" s="84"/>
    </row>
    <row r="37" spans="1:14" ht="15" customHeight="1" thickBot="1">
      <c r="A37" s="30" t="s">
        <v>23</v>
      </c>
      <c r="B37" s="47">
        <v>0</v>
      </c>
      <c r="C37" s="43">
        <v>0</v>
      </c>
      <c r="D37" s="44">
        <f t="shared" si="7"/>
        <v>0</v>
      </c>
      <c r="E37" s="122">
        <v>0</v>
      </c>
      <c r="F37" s="48">
        <v>0</v>
      </c>
      <c r="G37" s="44">
        <f t="shared" si="8"/>
        <v>0</v>
      </c>
      <c r="H37" s="99">
        <f t="shared" si="3"/>
        <v>0</v>
      </c>
      <c r="I37" s="100">
        <f t="shared" si="4"/>
        <v>0</v>
      </c>
      <c r="J37" s="60">
        <v>0</v>
      </c>
      <c r="K37" s="111">
        <v>0</v>
      </c>
      <c r="L37" s="110">
        <f t="shared" si="9"/>
        <v>0</v>
      </c>
      <c r="M37" s="102">
        <f t="shared" si="5"/>
        <v>0</v>
      </c>
      <c r="N37" s="100">
        <f t="shared" si="6"/>
        <v>0</v>
      </c>
    </row>
    <row r="38" spans="1:14" ht="15" customHeight="1" thickBot="1">
      <c r="A38" s="31" t="s">
        <v>24</v>
      </c>
      <c r="B38" s="52">
        <f>B20+B21+B22+B23+B24+B27+B32+B33+B34+B37</f>
        <v>10084</v>
      </c>
      <c r="C38" s="130">
        <f>SUM(C20+C21+C22+C23+C24+C27+C32+C33+C34+C37)</f>
        <v>0</v>
      </c>
      <c r="D38" s="81">
        <f>SUM(D20+D21+D22+D23+D24+D27+D32+D33+D34+D37)</f>
        <v>10084</v>
      </c>
      <c r="E38" s="53">
        <f>SUM(E20+E21+E22+E23+E24+E27+E32+E33+E34+E37)</f>
        <v>5195</v>
      </c>
      <c r="F38" s="81">
        <f>SUM(F20+F21+F22+F23+F24+F27+F32+F33+F34+F37)</f>
        <v>0</v>
      </c>
      <c r="G38" s="53">
        <f>SUM(G20+G21+G22+G23+G24+G27+G32+G33+G34+G37)</f>
        <v>5195</v>
      </c>
      <c r="H38" s="49">
        <f t="shared" si="3"/>
        <v>-4889</v>
      </c>
      <c r="I38" s="113">
        <f t="shared" si="4"/>
        <v>0.5151725505751685</v>
      </c>
      <c r="J38" s="50">
        <f>SUM(J20+J21+J22+J23+J24+J27+J32+J33+J34+J37)</f>
        <v>5195</v>
      </c>
      <c r="K38" s="50">
        <f>SUM(K20+K21+K22+K23+K24+K27+K32+K33+K34+K37)</f>
        <v>0</v>
      </c>
      <c r="L38" s="51">
        <f>SUM(L20+L21+L22+L23+L24+L27+L32+L33+L34+L37)</f>
        <v>5195</v>
      </c>
      <c r="M38" s="49">
        <f t="shared" si="5"/>
        <v>0</v>
      </c>
      <c r="N38" s="113">
        <f t="shared" si="6"/>
        <v>1</v>
      </c>
    </row>
    <row r="39" spans="1:14" ht="15" customHeight="1" thickBot="1">
      <c r="A39" s="31" t="s">
        <v>25</v>
      </c>
      <c r="B39" s="49">
        <f>B19-B38</f>
        <v>-20</v>
      </c>
      <c r="C39" s="50">
        <f>C19-C38</f>
        <v>105</v>
      </c>
      <c r="D39" s="54">
        <f>SUM(B39:C39)</f>
        <v>85</v>
      </c>
      <c r="E39" s="49">
        <f>E19-E38</f>
        <v>-100</v>
      </c>
      <c r="F39" s="50">
        <f>F19-F38</f>
        <v>100</v>
      </c>
      <c r="G39" s="54">
        <f>SUM(E39:F39)</f>
        <v>0</v>
      </c>
      <c r="H39" s="49">
        <f>+E39-B39</f>
        <v>-80</v>
      </c>
      <c r="I39" s="113"/>
      <c r="J39" s="49">
        <f>J19-J38</f>
        <v>-100</v>
      </c>
      <c r="K39" s="50">
        <f>K19-K38</f>
        <v>100</v>
      </c>
      <c r="L39" s="54">
        <f>SUM(J39:K39)</f>
        <v>0</v>
      </c>
      <c r="M39" s="49"/>
      <c r="N39" s="113"/>
    </row>
    <row r="40" spans="1:14" ht="24" thickBot="1">
      <c r="A40" s="31" t="s">
        <v>33</v>
      </c>
      <c r="B40" s="166">
        <v>0</v>
      </c>
      <c r="C40" s="167"/>
      <c r="D40" s="168"/>
      <c r="E40" s="161">
        <v>0</v>
      </c>
      <c r="F40" s="164"/>
      <c r="G40" s="165"/>
      <c r="H40" s="49"/>
      <c r="I40" s="113"/>
      <c r="J40" s="161">
        <v>0</v>
      </c>
      <c r="K40" s="162"/>
      <c r="L40" s="163"/>
      <c r="M40" s="49"/>
      <c r="N40" s="113"/>
    </row>
    <row r="41" spans="1:14" ht="21.75" customHeight="1" thickBot="1">
      <c r="A41" s="32" t="s">
        <v>40</v>
      </c>
      <c r="B41" s="216"/>
      <c r="C41" s="167"/>
      <c r="D41" s="167"/>
      <c r="E41" s="161">
        <f>+E40+F40</f>
        <v>0</v>
      </c>
      <c r="F41" s="164"/>
      <c r="G41" s="165"/>
      <c r="H41" s="24"/>
      <c r="I41" s="147"/>
      <c r="J41" s="115"/>
      <c r="K41" s="115"/>
      <c r="L41" s="115"/>
      <c r="M41" s="24"/>
      <c r="N41" s="24"/>
    </row>
    <row r="42" spans="1:14" s="119" customFormat="1" ht="16.5" customHeight="1">
      <c r="A42" s="227"/>
      <c r="B42" s="227"/>
      <c r="C42" s="227"/>
      <c r="D42" s="227"/>
      <c r="E42" s="227"/>
      <c r="F42" s="227"/>
      <c r="G42" s="227"/>
      <c r="H42" s="227"/>
      <c r="I42" s="227"/>
      <c r="J42" s="227"/>
      <c r="K42" s="227"/>
      <c r="L42" s="227"/>
      <c r="M42" s="227"/>
      <c r="N42" s="118"/>
    </row>
    <row r="43" spans="1:11" ht="14.25" customHeight="1" thickBot="1">
      <c r="A43" s="88" t="s">
        <v>45</v>
      </c>
      <c r="B43" s="173" t="s">
        <v>84</v>
      </c>
      <c r="C43" s="173"/>
      <c r="D43" s="173"/>
      <c r="E43" s="173"/>
      <c r="F43" s="173"/>
      <c r="G43" s="173"/>
      <c r="H43" s="173"/>
      <c r="I43" s="173"/>
      <c r="K43" t="s">
        <v>26</v>
      </c>
    </row>
    <row r="44" spans="1:14" ht="14.25" customHeight="1">
      <c r="A44" s="191" t="s">
        <v>32</v>
      </c>
      <c r="B44" s="158" t="s">
        <v>85</v>
      </c>
      <c r="C44" s="174" t="s">
        <v>86</v>
      </c>
      <c r="D44" s="175"/>
      <c r="E44" s="175"/>
      <c r="F44" s="175"/>
      <c r="G44" s="175"/>
      <c r="H44" s="175"/>
      <c r="I44" s="175"/>
      <c r="J44" s="176"/>
      <c r="K44" s="169" t="s">
        <v>87</v>
      </c>
      <c r="L44" s="116"/>
      <c r="N44" s="84"/>
    </row>
    <row r="45" spans="1:11" ht="14.25" customHeight="1">
      <c r="A45" s="192"/>
      <c r="B45" s="159"/>
      <c r="C45" s="215" t="s">
        <v>30</v>
      </c>
      <c r="D45" s="223" t="s">
        <v>31</v>
      </c>
      <c r="E45" s="215"/>
      <c r="F45" s="215"/>
      <c r="G45" s="215"/>
      <c r="H45" s="215"/>
      <c r="I45" s="215"/>
      <c r="J45" s="224"/>
      <c r="K45" s="170"/>
    </row>
    <row r="46" spans="1:11" ht="14.25" customHeight="1">
      <c r="A46" s="193"/>
      <c r="B46" s="160"/>
      <c r="C46" s="202"/>
      <c r="D46" s="63">
        <v>1</v>
      </c>
      <c r="E46" s="63">
        <v>2</v>
      </c>
      <c r="F46" s="63">
        <v>3</v>
      </c>
      <c r="G46" s="63">
        <v>4</v>
      </c>
      <c r="H46" s="64">
        <v>5</v>
      </c>
      <c r="I46" s="64">
        <v>6</v>
      </c>
      <c r="J46" s="64">
        <v>7</v>
      </c>
      <c r="K46" s="171"/>
    </row>
    <row r="47" spans="1:11" ht="14.25" customHeight="1" thickBot="1">
      <c r="A47" s="121">
        <v>4107</v>
      </c>
      <c r="B47" s="65">
        <v>1832</v>
      </c>
      <c r="C47" s="120">
        <f>SUM(D47:I47)</f>
        <v>617</v>
      </c>
      <c r="D47" s="66">
        <v>617</v>
      </c>
      <c r="E47" s="65">
        <v>0</v>
      </c>
      <c r="F47" s="65">
        <v>0</v>
      </c>
      <c r="G47" s="65">
        <v>0</v>
      </c>
      <c r="H47" s="67">
        <v>0</v>
      </c>
      <c r="I47" s="107">
        <v>0</v>
      </c>
      <c r="J47" s="107">
        <v>0</v>
      </c>
      <c r="K47" s="78">
        <f>A47-B47-C47</f>
        <v>1658</v>
      </c>
    </row>
    <row r="48" spans="1:11" ht="14.25" customHeight="1">
      <c r="A48" s="154" t="s">
        <v>101</v>
      </c>
      <c r="B48" s="153"/>
      <c r="C48" s="153"/>
      <c r="D48" s="153">
        <v>334</v>
      </c>
      <c r="E48" s="151"/>
      <c r="F48" s="151"/>
      <c r="G48" s="151"/>
      <c r="H48" s="151"/>
      <c r="I48" s="152"/>
      <c r="J48" s="152"/>
      <c r="K48" s="151"/>
    </row>
    <row r="49" spans="1:9" ht="14.25" customHeight="1">
      <c r="A49" s="14"/>
      <c r="B49" s="15"/>
      <c r="C49" s="15"/>
      <c r="D49" s="15"/>
      <c r="E49" s="15"/>
      <c r="F49" s="15"/>
      <c r="G49" s="15"/>
      <c r="H49" s="15"/>
      <c r="I49" s="15"/>
    </row>
    <row r="50" spans="1:12" ht="14.25" customHeight="1" thickBot="1">
      <c r="A50" s="172" t="s">
        <v>54</v>
      </c>
      <c r="B50" s="172"/>
      <c r="C50" s="172"/>
      <c r="D50" s="172"/>
      <c r="E50" s="172"/>
      <c r="F50" s="172"/>
      <c r="G50" s="172"/>
      <c r="H50" s="172"/>
      <c r="I50" s="172"/>
      <c r="J50" s="172"/>
      <c r="K50" s="172"/>
      <c r="L50" s="172"/>
    </row>
    <row r="51" spans="1:12" ht="21.75" customHeight="1">
      <c r="A51" s="206" t="s">
        <v>34</v>
      </c>
      <c r="B51" s="231" t="s">
        <v>96</v>
      </c>
      <c r="C51" s="207" t="s">
        <v>97</v>
      </c>
      <c r="D51" s="208"/>
      <c r="E51" s="208"/>
      <c r="F51" s="233"/>
      <c r="G51" s="203" t="s">
        <v>98</v>
      </c>
      <c r="H51" s="203" t="s">
        <v>41</v>
      </c>
      <c r="I51" s="209" t="s">
        <v>88</v>
      </c>
      <c r="J51" s="208"/>
      <c r="K51" s="208"/>
      <c r="L51" s="233"/>
    </row>
    <row r="52" spans="1:12" ht="21" thickBot="1">
      <c r="A52" s="230"/>
      <c r="B52" s="232"/>
      <c r="C52" s="68" t="s">
        <v>76</v>
      </c>
      <c r="D52" s="69" t="s">
        <v>35</v>
      </c>
      <c r="E52" s="69" t="s">
        <v>36</v>
      </c>
      <c r="F52" s="70" t="s">
        <v>77</v>
      </c>
      <c r="G52" s="234"/>
      <c r="H52" s="234"/>
      <c r="I52" s="68" t="s">
        <v>89</v>
      </c>
      <c r="J52" s="69" t="s">
        <v>35</v>
      </c>
      <c r="K52" s="69" t="s">
        <v>36</v>
      </c>
      <c r="L52" s="79" t="s">
        <v>90</v>
      </c>
    </row>
    <row r="53" spans="1:12" ht="14.25" customHeight="1">
      <c r="A53" s="112" t="s">
        <v>37</v>
      </c>
      <c r="B53" s="103">
        <f>B54+B55+B56+B57</f>
        <v>21</v>
      </c>
      <c r="C53" s="139" t="s">
        <v>38</v>
      </c>
      <c r="D53" s="139" t="s">
        <v>38</v>
      </c>
      <c r="E53" s="139" t="s">
        <v>38</v>
      </c>
      <c r="F53" s="140" t="s">
        <v>38</v>
      </c>
      <c r="G53" s="103">
        <f>26+45</f>
        <v>71</v>
      </c>
      <c r="H53" s="92" t="s">
        <v>38</v>
      </c>
      <c r="I53" s="105" t="s">
        <v>38</v>
      </c>
      <c r="J53" s="105" t="s">
        <v>38</v>
      </c>
      <c r="K53" s="105" t="s">
        <v>38</v>
      </c>
      <c r="L53" s="106" t="s">
        <v>38</v>
      </c>
    </row>
    <row r="54" spans="1:12" ht="14.25" customHeight="1">
      <c r="A54" s="89" t="s">
        <v>56</v>
      </c>
      <c r="B54" s="90">
        <v>21</v>
      </c>
      <c r="C54" s="87">
        <v>21</v>
      </c>
      <c r="D54" s="87">
        <v>5</v>
      </c>
      <c r="E54" s="87">
        <v>0</v>
      </c>
      <c r="F54" s="114">
        <f>+C54+D54-E54</f>
        <v>26</v>
      </c>
      <c r="G54" s="90">
        <v>26</v>
      </c>
      <c r="H54" s="93">
        <v>0</v>
      </c>
      <c r="I54" s="87">
        <f>F54</f>
        <v>26</v>
      </c>
      <c r="J54" s="87">
        <v>0</v>
      </c>
      <c r="K54" s="87">
        <v>0</v>
      </c>
      <c r="L54" s="93">
        <f>+I54+J54-K54</f>
        <v>26</v>
      </c>
    </row>
    <row r="55" spans="1:12" ht="14.25" customHeight="1">
      <c r="A55" s="89" t="s">
        <v>57</v>
      </c>
      <c r="B55" s="90">
        <v>0</v>
      </c>
      <c r="C55" s="87">
        <v>710</v>
      </c>
      <c r="D55" s="87">
        <v>81</v>
      </c>
      <c r="E55" s="87">
        <v>791</v>
      </c>
      <c r="F55" s="114">
        <f>+C55+D55-E55</f>
        <v>0</v>
      </c>
      <c r="G55" s="90">
        <v>0</v>
      </c>
      <c r="H55" s="93">
        <f>+G55-F55</f>
        <v>0</v>
      </c>
      <c r="I55" s="87">
        <v>0</v>
      </c>
      <c r="J55" s="87">
        <v>0</v>
      </c>
      <c r="K55" s="87">
        <v>0</v>
      </c>
      <c r="L55" s="93">
        <f>+I55+J55-K55</f>
        <v>0</v>
      </c>
    </row>
    <row r="56" spans="1:12" ht="14.25" customHeight="1">
      <c r="A56" s="89" t="s">
        <v>58</v>
      </c>
      <c r="B56" s="90">
        <v>0</v>
      </c>
      <c r="C56" s="87">
        <v>1492</v>
      </c>
      <c r="D56" s="87">
        <v>617</v>
      </c>
      <c r="E56" s="87">
        <v>2109</v>
      </c>
      <c r="F56" s="114">
        <f>+C56+D56-E56</f>
        <v>0</v>
      </c>
      <c r="G56" s="90">
        <v>0</v>
      </c>
      <c r="H56" s="93">
        <f>+G56-F56</f>
        <v>0</v>
      </c>
      <c r="I56" s="87">
        <v>0</v>
      </c>
      <c r="J56" s="87">
        <v>617</v>
      </c>
      <c r="K56" s="87">
        <v>0</v>
      </c>
      <c r="L56" s="93">
        <f>+I56+J56-K56</f>
        <v>617</v>
      </c>
    </row>
    <row r="57" spans="1:12" ht="14.25" customHeight="1">
      <c r="A57" s="144" t="s">
        <v>59</v>
      </c>
      <c r="B57" s="90">
        <v>0</v>
      </c>
      <c r="C57" s="139" t="s">
        <v>38</v>
      </c>
      <c r="D57" s="139" t="s">
        <v>38</v>
      </c>
      <c r="E57" s="139" t="s">
        <v>38</v>
      </c>
      <c r="F57" s="140" t="s">
        <v>38</v>
      </c>
      <c r="G57" s="90">
        <v>45</v>
      </c>
      <c r="H57" s="94" t="s">
        <v>38</v>
      </c>
      <c r="I57" s="105" t="s">
        <v>38</v>
      </c>
      <c r="J57" s="105" t="s">
        <v>38</v>
      </c>
      <c r="K57" s="105" t="s">
        <v>38</v>
      </c>
      <c r="L57" s="106" t="s">
        <v>38</v>
      </c>
    </row>
    <row r="58" spans="1:12" ht="14.25" customHeight="1" thickBot="1">
      <c r="A58" s="143" t="s">
        <v>39</v>
      </c>
      <c r="B58" s="91">
        <v>43</v>
      </c>
      <c r="C58" s="141">
        <v>40</v>
      </c>
      <c r="D58" s="141">
        <v>20</v>
      </c>
      <c r="E58" s="141">
        <v>21</v>
      </c>
      <c r="F58" s="142">
        <f>+C58+D58-E58</f>
        <v>39</v>
      </c>
      <c r="G58" s="150">
        <v>37</v>
      </c>
      <c r="H58" s="95">
        <f>+G58-F58</f>
        <v>-2</v>
      </c>
      <c r="I58" s="82">
        <v>39</v>
      </c>
      <c r="J58" s="82">
        <v>19</v>
      </c>
      <c r="K58" s="82">
        <v>22</v>
      </c>
      <c r="L58" s="95">
        <f>+I58+J58-K58</f>
        <v>36</v>
      </c>
    </row>
    <row r="59" spans="1:12" ht="14.25" customHeight="1">
      <c r="A59" s="146" t="s">
        <v>81</v>
      </c>
      <c r="B59" s="145"/>
      <c r="C59" s="145"/>
      <c r="D59" s="145"/>
      <c r="E59" s="145"/>
      <c r="F59" s="145"/>
      <c r="G59" s="145"/>
      <c r="H59" s="85"/>
      <c r="I59" s="85"/>
      <c r="J59" s="85"/>
      <c r="K59" s="85"/>
      <c r="L59" s="85"/>
    </row>
    <row r="60" spans="1:12" ht="14.25" customHeight="1">
      <c r="A60" s="126"/>
      <c r="B60" s="85"/>
      <c r="C60" s="85"/>
      <c r="D60" s="85"/>
      <c r="E60" s="85"/>
      <c r="F60" s="85"/>
      <c r="G60" s="85"/>
      <c r="H60" s="85"/>
      <c r="I60" s="85"/>
      <c r="J60" s="85"/>
      <c r="K60" s="85"/>
      <c r="L60" s="85"/>
    </row>
    <row r="61" spans="1:12" ht="12.75" customHeight="1">
      <c r="A61" s="235" t="s">
        <v>100</v>
      </c>
      <c r="B61" s="236"/>
      <c r="C61" s="236"/>
      <c r="D61" s="236"/>
      <c r="E61" s="236"/>
      <c r="F61" s="236"/>
      <c r="G61" s="236"/>
      <c r="H61" s="236"/>
      <c r="I61" s="236"/>
      <c r="J61" s="236"/>
      <c r="K61" s="236"/>
      <c r="L61" s="236"/>
    </row>
    <row r="62" spans="1:12" ht="12.75">
      <c r="A62" s="236"/>
      <c r="B62" s="236"/>
      <c r="C62" s="236"/>
      <c r="D62" s="236"/>
      <c r="E62" s="236"/>
      <c r="F62" s="236"/>
      <c r="G62" s="236"/>
      <c r="H62" s="236"/>
      <c r="I62" s="236"/>
      <c r="J62" s="236"/>
      <c r="K62" s="236"/>
      <c r="L62" s="236"/>
    </row>
    <row r="63" spans="1:8" ht="12.75">
      <c r="A63" s="237" t="s">
        <v>72</v>
      </c>
      <c r="B63" s="237"/>
      <c r="C63" s="237"/>
      <c r="D63" s="237"/>
      <c r="E63" s="125" t="s">
        <v>105</v>
      </c>
      <c r="F63" s="125" t="s">
        <v>78</v>
      </c>
      <c r="G63" s="125" t="s">
        <v>91</v>
      </c>
      <c r="H63" s="125" t="s">
        <v>73</v>
      </c>
    </row>
    <row r="64" spans="1:8" ht="12.75">
      <c r="A64" s="156" t="s">
        <v>102</v>
      </c>
      <c r="B64" s="157"/>
      <c r="E64" s="137">
        <v>8345</v>
      </c>
      <c r="F64" s="137">
        <f>1135+465</f>
        <v>1600</v>
      </c>
      <c r="G64" s="136">
        <v>3880</v>
      </c>
      <c r="H64" s="148">
        <f>E64-F64-G64</f>
        <v>2865</v>
      </c>
    </row>
    <row r="65" spans="1:8" ht="12.75">
      <c r="A65" s="238" t="s">
        <v>103</v>
      </c>
      <c r="B65" s="239"/>
      <c r="C65" s="239"/>
      <c r="D65" s="240"/>
      <c r="E65" s="138">
        <v>5584</v>
      </c>
      <c r="F65" s="138">
        <f>225+265</f>
        <v>490</v>
      </c>
      <c r="G65" s="127">
        <v>3200</v>
      </c>
      <c r="H65" s="149">
        <f>E65-F65-G65</f>
        <v>1894</v>
      </c>
    </row>
    <row r="66" spans="1:8" ht="12.75">
      <c r="A66" s="238" t="s">
        <v>104</v>
      </c>
      <c r="B66" s="239"/>
      <c r="C66" s="239"/>
      <c r="D66" s="240"/>
      <c r="E66" s="138">
        <v>5070</v>
      </c>
      <c r="F66" s="138">
        <v>0</v>
      </c>
      <c r="G66" s="127">
        <v>3300</v>
      </c>
      <c r="H66" s="149">
        <f>E66-F66-G66</f>
        <v>1770</v>
      </c>
    </row>
    <row r="67" spans="1:8" ht="12.75" customHeight="1">
      <c r="A67" s="241" t="s">
        <v>74</v>
      </c>
      <c r="B67" s="241"/>
      <c r="C67" s="241"/>
      <c r="D67" s="241"/>
      <c r="E67" s="136"/>
      <c r="F67" s="136">
        <f>SUM(F64:F65)</f>
        <v>2090</v>
      </c>
      <c r="G67" s="136">
        <f>SUM(G64:G65)</f>
        <v>7080</v>
      </c>
      <c r="H67" s="148">
        <f>SUM(H64:H65)</f>
        <v>4759</v>
      </c>
    </row>
    <row r="68" spans="1:12" ht="14.25" customHeight="1" thickBot="1">
      <c r="A68" s="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</row>
    <row r="69" spans="1:12" ht="14.25" customHeight="1">
      <c r="A69" s="204" t="s">
        <v>92</v>
      </c>
      <c r="B69" s="205"/>
      <c r="C69" s="205"/>
      <c r="D69" s="205"/>
      <c r="E69" s="205"/>
      <c r="F69" s="205"/>
      <c r="G69" s="205"/>
      <c r="H69" s="205"/>
      <c r="I69" s="205"/>
      <c r="J69" s="205"/>
      <c r="K69" s="9"/>
      <c r="L69" s="10"/>
    </row>
    <row r="70" spans="1:12" ht="14.25" customHeight="1">
      <c r="A70" s="197" t="s">
        <v>29</v>
      </c>
      <c r="B70" s="195"/>
      <c r="C70" s="195"/>
      <c r="D70" s="195"/>
      <c r="E70" s="196"/>
      <c r="F70" s="11" t="s">
        <v>28</v>
      </c>
      <c r="G70" s="194" t="s">
        <v>42</v>
      </c>
      <c r="H70" s="195"/>
      <c r="I70" s="195"/>
      <c r="J70" s="195"/>
      <c r="K70" s="196"/>
      <c r="L70" s="13" t="s">
        <v>28</v>
      </c>
    </row>
    <row r="71" spans="1:12" s="131" customFormat="1" ht="14.25" customHeight="1" thickBot="1">
      <c r="A71" s="242"/>
      <c r="B71" s="243"/>
      <c r="C71" s="243"/>
      <c r="D71" s="243"/>
      <c r="E71" s="244"/>
      <c r="F71" s="134">
        <v>0</v>
      </c>
      <c r="G71" s="132"/>
      <c r="H71" s="132"/>
      <c r="I71" s="132"/>
      <c r="J71" s="132"/>
      <c r="K71" s="133"/>
      <c r="L71" s="155">
        <v>0</v>
      </c>
    </row>
    <row r="72" spans="1:14" s="131" customFormat="1" ht="14.25" customHeight="1" thickBot="1">
      <c r="A72" s="217" t="s">
        <v>46</v>
      </c>
      <c r="B72" s="218"/>
      <c r="C72" s="218"/>
      <c r="D72" s="218"/>
      <c r="E72" s="219"/>
      <c r="F72" s="135">
        <f>SUM(F71:F71)</f>
        <v>0</v>
      </c>
      <c r="G72" s="221" t="s">
        <v>46</v>
      </c>
      <c r="H72" s="222"/>
      <c r="I72" s="222"/>
      <c r="J72" s="222"/>
      <c r="K72" s="220"/>
      <c r="L72" s="23">
        <v>0</v>
      </c>
      <c r="M72"/>
      <c r="N72"/>
    </row>
    <row r="73" ht="14.25" customHeight="1">
      <c r="A73" s="2"/>
    </row>
    <row r="74" spans="2:9" ht="14.25" customHeight="1">
      <c r="B74" s="190" t="s">
        <v>93</v>
      </c>
      <c r="C74" s="190"/>
      <c r="D74" s="190"/>
      <c r="E74" s="190"/>
      <c r="F74" s="190"/>
      <c r="G74" s="190"/>
      <c r="H74" s="190"/>
      <c r="I74" s="190"/>
    </row>
    <row r="75" ht="14.25" customHeight="1" thickBot="1">
      <c r="B75" s="88"/>
    </row>
    <row r="76" spans="2:9" ht="14.25" customHeight="1" thickBot="1">
      <c r="B76" s="16" t="s">
        <v>47</v>
      </c>
      <c r="C76" s="17"/>
      <c r="D76" s="18"/>
      <c r="E76" s="211" t="s">
        <v>48</v>
      </c>
      <c r="F76" s="212"/>
      <c r="G76" s="213"/>
      <c r="H76" s="198" t="s">
        <v>43</v>
      </c>
      <c r="I76" s="199"/>
    </row>
    <row r="77" spans="2:9" ht="12.75">
      <c r="B77" s="71" t="s">
        <v>44</v>
      </c>
      <c r="C77" s="72" t="s">
        <v>49</v>
      </c>
      <c r="D77" s="73" t="s">
        <v>50</v>
      </c>
      <c r="E77" s="71" t="s">
        <v>44</v>
      </c>
      <c r="F77" s="72" t="s">
        <v>49</v>
      </c>
      <c r="G77" s="73" t="s">
        <v>51</v>
      </c>
      <c r="H77" s="200" t="s">
        <v>52</v>
      </c>
      <c r="I77" s="201"/>
    </row>
    <row r="78" spans="2:9" ht="13.5" thickBot="1">
      <c r="B78" s="74">
        <v>2013</v>
      </c>
      <c r="C78" s="75">
        <v>2014</v>
      </c>
      <c r="D78" s="76"/>
      <c r="E78" s="74">
        <v>2013</v>
      </c>
      <c r="F78" s="75">
        <v>2014</v>
      </c>
      <c r="G78" s="76" t="s">
        <v>99</v>
      </c>
      <c r="H78" s="188" t="s">
        <v>55</v>
      </c>
      <c r="I78" s="189"/>
    </row>
    <row r="79" spans="1:15" s="3" customFormat="1" ht="16.5" customHeight="1" thickBot="1">
      <c r="A79"/>
      <c r="B79" s="19">
        <v>5</v>
      </c>
      <c r="C79" s="20">
        <v>5</v>
      </c>
      <c r="D79" s="21">
        <f>SUM(C79-B79)</f>
        <v>0</v>
      </c>
      <c r="E79" s="22">
        <f>H80/(12*C79)*1000</f>
        <v>30183.333333333332</v>
      </c>
      <c r="F79" s="104">
        <f>H79/(12*C79)*1000</f>
        <v>30183.333333333332</v>
      </c>
      <c r="G79" s="86">
        <f>PRODUCT(F79/E79*100)</f>
        <v>100</v>
      </c>
      <c r="H79" s="225">
        <f>L29</f>
        <v>1811</v>
      </c>
      <c r="I79" s="226"/>
      <c r="J79" s="229"/>
      <c r="K79" s="229"/>
      <c r="L79"/>
      <c r="M79"/>
      <c r="N79"/>
      <c r="O79"/>
    </row>
    <row r="80" spans="8:9" ht="12.75" customHeight="1" hidden="1">
      <c r="H80" s="210">
        <f>G29</f>
        <v>1811</v>
      </c>
      <c r="I80" s="210"/>
    </row>
    <row r="81" ht="13.5" customHeight="1"/>
    <row r="92" ht="14.25" customHeight="1">
      <c r="A92" s="2"/>
    </row>
    <row r="93" ht="15.75" customHeight="1"/>
    <row r="94" ht="6.75" customHeight="1"/>
    <row r="95" ht="10.5" customHeight="1"/>
    <row r="96" ht="10.5" customHeight="1"/>
    <row r="97" ht="10.5" customHeight="1"/>
    <row r="98" ht="10.5" customHeight="1"/>
    <row r="99" ht="10.5" customHeight="1"/>
    <row r="100" ht="10.5" customHeight="1"/>
    <row r="101" ht="10.5" customHeight="1"/>
    <row r="102" ht="10.5" customHeight="1"/>
    <row r="103" ht="10.5" customHeight="1"/>
    <row r="104" ht="10.5" customHeight="1"/>
    <row r="105" ht="10.5" customHeight="1"/>
    <row r="106" ht="13.5" customHeight="1"/>
    <row r="107" ht="18.75" customHeight="1"/>
    <row r="108" spans="1:15" s="3" customFormat="1" ht="12.75" customHeight="1">
      <c r="A108"/>
      <c r="B108" s="2"/>
      <c r="C108" s="2"/>
      <c r="D108" s="2"/>
      <c r="E108" s="2"/>
      <c r="F108" s="2"/>
      <c r="G108" s="2"/>
      <c r="H108" s="2"/>
      <c r="I108"/>
      <c r="J108"/>
      <c r="K108"/>
      <c r="L108"/>
      <c r="M108"/>
      <c r="N108"/>
      <c r="O108"/>
    </row>
    <row r="109" spans="1:15" s="3" customFormat="1" ht="12.75" customHeight="1">
      <c r="A109"/>
      <c r="B109" s="2"/>
      <c r="C109" s="2"/>
      <c r="D109" s="2"/>
      <c r="E109" s="2"/>
      <c r="F109" s="2"/>
      <c r="G109" s="2"/>
      <c r="H109" s="2"/>
      <c r="I109"/>
      <c r="J109"/>
      <c r="K109"/>
      <c r="L109"/>
      <c r="M109"/>
      <c r="N109"/>
      <c r="O109"/>
    </row>
    <row r="110" spans="1:15" s="3" customFormat="1" ht="12.75" customHeight="1">
      <c r="A110"/>
      <c r="B110" s="2"/>
      <c r="C110" s="2"/>
      <c r="D110" s="2"/>
      <c r="E110" s="2"/>
      <c r="F110" s="2"/>
      <c r="G110" s="2"/>
      <c r="H110" s="2"/>
      <c r="I110"/>
      <c r="J110"/>
      <c r="K110"/>
      <c r="L110"/>
      <c r="M110"/>
      <c r="N110"/>
      <c r="O110"/>
    </row>
    <row r="111" spans="1:15" s="3" customFormat="1" ht="16.5" customHeight="1">
      <c r="A111"/>
      <c r="B111" s="2"/>
      <c r="C111" s="2"/>
      <c r="D111" s="2"/>
      <c r="E111" s="2"/>
      <c r="F111" s="2"/>
      <c r="G111" s="2"/>
      <c r="H111" s="2"/>
      <c r="I111"/>
      <c r="J111"/>
      <c r="K111"/>
      <c r="L111"/>
      <c r="M111"/>
      <c r="N111"/>
      <c r="O111"/>
    </row>
    <row r="112" spans="1:15" s="3" customFormat="1" ht="18.75" customHeight="1">
      <c r="A112"/>
      <c r="B112" s="2"/>
      <c r="C112" s="2"/>
      <c r="D112" s="2"/>
      <c r="E112" s="2"/>
      <c r="F112" s="2"/>
      <c r="G112" s="2"/>
      <c r="H112" s="2"/>
      <c r="I112"/>
      <c r="J112"/>
      <c r="K112"/>
      <c r="L112"/>
      <c r="M112"/>
      <c r="N112"/>
      <c r="O112"/>
    </row>
    <row r="113" spans="1:15" s="4" customFormat="1" ht="19.5" customHeight="1">
      <c r="A113"/>
      <c r="B113" s="2"/>
      <c r="C113" s="2"/>
      <c r="D113" s="2"/>
      <c r="E113" s="2"/>
      <c r="F113" s="2"/>
      <c r="G113" s="2"/>
      <c r="H113" s="2"/>
      <c r="I113"/>
      <c r="J113"/>
      <c r="K113"/>
      <c r="L113"/>
      <c r="M113"/>
      <c r="N113"/>
      <c r="O113"/>
    </row>
    <row r="114" spans="1:15" s="4" customFormat="1" ht="12.75">
      <c r="A114"/>
      <c r="B114" s="2"/>
      <c r="C114" s="2"/>
      <c r="D114" s="2"/>
      <c r="E114" s="2"/>
      <c r="F114" s="2"/>
      <c r="G114" s="2"/>
      <c r="H114" s="2"/>
      <c r="I114"/>
      <c r="J114"/>
      <c r="K114"/>
      <c r="L114"/>
      <c r="M114"/>
      <c r="N114"/>
      <c r="O114"/>
    </row>
    <row r="115" spans="1:15" s="7" customFormat="1" ht="13.5" customHeight="1">
      <c r="A115"/>
      <c r="B115" s="2"/>
      <c r="C115" s="2"/>
      <c r="D115" s="2"/>
      <c r="E115" s="2"/>
      <c r="F115" s="2"/>
      <c r="G115" s="2"/>
      <c r="H115" s="2"/>
      <c r="I115"/>
      <c r="J115"/>
      <c r="K115"/>
      <c r="L115"/>
      <c r="M115"/>
      <c r="N115"/>
      <c r="O115"/>
    </row>
    <row r="116" spans="1:15" s="7" customFormat="1" ht="13.5" customHeight="1">
      <c r="A116"/>
      <c r="B116" s="2"/>
      <c r="C116" s="2"/>
      <c r="D116" s="2"/>
      <c r="E116" s="2"/>
      <c r="F116" s="2"/>
      <c r="G116" s="2"/>
      <c r="H116" s="2"/>
      <c r="I116"/>
      <c r="J116"/>
      <c r="K116"/>
      <c r="L116"/>
      <c r="M116"/>
      <c r="N116"/>
      <c r="O116"/>
    </row>
    <row r="117" spans="1:15" s="7" customFormat="1" ht="13.5" customHeight="1">
      <c r="A117"/>
      <c r="B117" s="2"/>
      <c r="C117" s="2"/>
      <c r="D117" s="2"/>
      <c r="E117" s="2"/>
      <c r="F117" s="2"/>
      <c r="G117" s="2"/>
      <c r="H117" s="2"/>
      <c r="I117"/>
      <c r="J117"/>
      <c r="K117"/>
      <c r="L117"/>
      <c r="M117"/>
      <c r="N117"/>
      <c r="O117"/>
    </row>
    <row r="118" spans="1:15" s="7" customFormat="1" ht="13.5" customHeight="1">
      <c r="A118"/>
      <c r="B118" s="2"/>
      <c r="C118" s="2"/>
      <c r="D118" s="2"/>
      <c r="E118" s="2"/>
      <c r="F118" s="2"/>
      <c r="G118" s="2"/>
      <c r="H118" s="2"/>
      <c r="I118"/>
      <c r="J118"/>
      <c r="K118"/>
      <c r="L118"/>
      <c r="M118"/>
      <c r="N118"/>
      <c r="O118"/>
    </row>
    <row r="119" spans="1:15" s="7" customFormat="1" ht="13.5" customHeight="1">
      <c r="A119"/>
      <c r="B119" s="2"/>
      <c r="C119" s="2"/>
      <c r="D119" s="2"/>
      <c r="E119" s="2"/>
      <c r="F119" s="2"/>
      <c r="G119" s="2"/>
      <c r="H119" s="2"/>
      <c r="I119"/>
      <c r="J119"/>
      <c r="K119"/>
      <c r="L119"/>
      <c r="M119"/>
      <c r="N119"/>
      <c r="O119"/>
    </row>
    <row r="120" spans="1:15" s="7" customFormat="1" ht="13.5" customHeight="1">
      <c r="A120"/>
      <c r="B120" s="2"/>
      <c r="C120" s="2"/>
      <c r="D120" s="2"/>
      <c r="E120" s="2"/>
      <c r="F120" s="2"/>
      <c r="G120" s="2"/>
      <c r="H120" s="2"/>
      <c r="I120"/>
      <c r="J120"/>
      <c r="K120"/>
      <c r="L120"/>
      <c r="M120"/>
      <c r="N120"/>
      <c r="O120"/>
    </row>
    <row r="121" ht="18" customHeight="1"/>
    <row r="122" ht="15.75" customHeight="1"/>
    <row r="126" ht="16.5" customHeight="1"/>
    <row r="127" spans="1:15" s="6" customFormat="1" ht="13.5" customHeight="1">
      <c r="A127"/>
      <c r="B127" s="2"/>
      <c r="C127" s="2"/>
      <c r="D127" s="2"/>
      <c r="E127" s="2"/>
      <c r="F127" s="2"/>
      <c r="G127" s="2"/>
      <c r="H127" s="2"/>
      <c r="I127"/>
      <c r="J127"/>
      <c r="K127"/>
      <c r="L127"/>
      <c r="M127"/>
      <c r="N127"/>
      <c r="O127"/>
    </row>
    <row r="128" spans="1:15" s="8" customFormat="1" ht="21.75" customHeight="1">
      <c r="A128"/>
      <c r="B128" s="2"/>
      <c r="C128" s="2"/>
      <c r="D128" s="2"/>
      <c r="E128" s="2"/>
      <c r="F128" s="2"/>
      <c r="G128" s="2"/>
      <c r="H128" s="2"/>
      <c r="I128"/>
      <c r="J128"/>
      <c r="K128"/>
      <c r="L128"/>
      <c r="M128"/>
      <c r="N128"/>
      <c r="O128"/>
    </row>
    <row r="129" spans="1:15" s="8" customFormat="1" ht="21.75" customHeight="1">
      <c r="A129"/>
      <c r="B129" s="2"/>
      <c r="C129" s="2"/>
      <c r="D129" s="2"/>
      <c r="E129" s="2"/>
      <c r="F129" s="2"/>
      <c r="G129" s="2"/>
      <c r="H129" s="2"/>
      <c r="I129"/>
      <c r="J129"/>
      <c r="K129"/>
      <c r="L129"/>
      <c r="M129"/>
      <c r="N129"/>
      <c r="O129"/>
    </row>
    <row r="133" spans="1:15" s="5" customFormat="1" ht="14.25" customHeight="1">
      <c r="A133"/>
      <c r="B133" s="2"/>
      <c r="C133" s="2"/>
      <c r="D133" s="2"/>
      <c r="E133" s="2"/>
      <c r="F133" s="2"/>
      <c r="G133" s="2"/>
      <c r="H133" s="2"/>
      <c r="I133"/>
      <c r="J133"/>
      <c r="K133"/>
      <c r="L133"/>
      <c r="M133"/>
      <c r="N133"/>
      <c r="O133"/>
    </row>
    <row r="134" spans="1:15" s="5" customFormat="1" ht="14.25" customHeight="1">
      <c r="A134"/>
      <c r="B134" s="2"/>
      <c r="C134" s="2"/>
      <c r="D134" s="2"/>
      <c r="E134" s="2"/>
      <c r="F134" s="2"/>
      <c r="G134" s="2"/>
      <c r="H134" s="2"/>
      <c r="I134"/>
      <c r="J134"/>
      <c r="K134"/>
      <c r="L134"/>
      <c r="M134"/>
      <c r="N134"/>
      <c r="O134"/>
    </row>
    <row r="135" spans="1:15" s="5" customFormat="1" ht="14.25" customHeight="1">
      <c r="A135"/>
      <c r="B135" s="2"/>
      <c r="C135" s="2"/>
      <c r="D135" s="2"/>
      <c r="E135" s="2"/>
      <c r="F135" s="2"/>
      <c r="G135" s="2"/>
      <c r="H135" s="2"/>
      <c r="I135"/>
      <c r="J135"/>
      <c r="K135"/>
      <c r="L135"/>
      <c r="M135"/>
      <c r="N135"/>
      <c r="O135"/>
    </row>
    <row r="136" spans="1:15" s="5" customFormat="1" ht="14.25" customHeight="1">
      <c r="A136"/>
      <c r="B136" s="2"/>
      <c r="C136" s="2"/>
      <c r="D136" s="2"/>
      <c r="E136" s="2"/>
      <c r="F136" s="2"/>
      <c r="G136" s="2"/>
      <c r="H136" s="2"/>
      <c r="I136"/>
      <c r="J136"/>
      <c r="K136"/>
      <c r="L136"/>
      <c r="M136"/>
      <c r="N136"/>
      <c r="O136"/>
    </row>
    <row r="137" spans="1:15" s="5" customFormat="1" ht="14.25" customHeight="1">
      <c r="A137"/>
      <c r="B137" s="2"/>
      <c r="C137" s="2"/>
      <c r="D137" s="2"/>
      <c r="E137" s="2"/>
      <c r="F137" s="2"/>
      <c r="G137" s="2"/>
      <c r="H137" s="2"/>
      <c r="I137"/>
      <c r="J137"/>
      <c r="K137"/>
      <c r="L137"/>
      <c r="M137"/>
      <c r="N137"/>
      <c r="O137"/>
    </row>
    <row r="138" spans="1:15" s="5" customFormat="1" ht="14.25" customHeight="1">
      <c r="A138"/>
      <c r="B138" s="2"/>
      <c r="C138" s="2"/>
      <c r="D138" s="2"/>
      <c r="E138" s="2"/>
      <c r="F138" s="2"/>
      <c r="G138" s="2"/>
      <c r="H138" s="2"/>
      <c r="I138"/>
      <c r="J138"/>
      <c r="K138"/>
      <c r="L138"/>
      <c r="M138"/>
      <c r="N138"/>
      <c r="O138"/>
    </row>
    <row r="139" spans="1:15" s="5" customFormat="1" ht="14.25" customHeight="1">
      <c r="A139"/>
      <c r="B139" s="2"/>
      <c r="C139" s="2"/>
      <c r="D139" s="2"/>
      <c r="E139" s="2"/>
      <c r="F139" s="2"/>
      <c r="G139" s="2"/>
      <c r="H139" s="2"/>
      <c r="I139"/>
      <c r="J139"/>
      <c r="K139"/>
      <c r="L139"/>
      <c r="M139"/>
      <c r="N139"/>
      <c r="O139"/>
    </row>
    <row r="140" spans="1:15" s="5" customFormat="1" ht="14.25" customHeight="1">
      <c r="A140"/>
      <c r="B140" s="2"/>
      <c r="C140" s="2"/>
      <c r="D140" s="2"/>
      <c r="E140" s="2"/>
      <c r="F140" s="2"/>
      <c r="G140" s="2"/>
      <c r="H140" s="2"/>
      <c r="I140"/>
      <c r="J140"/>
      <c r="K140"/>
      <c r="L140"/>
      <c r="M140"/>
      <c r="N140"/>
      <c r="O140"/>
    </row>
    <row r="141" spans="1:15" s="5" customFormat="1" ht="19.5" customHeight="1">
      <c r="A141"/>
      <c r="B141" s="2"/>
      <c r="C141" s="2"/>
      <c r="D141" s="2"/>
      <c r="E141" s="2"/>
      <c r="F141" s="2"/>
      <c r="G141" s="2"/>
      <c r="H141" s="2"/>
      <c r="I141"/>
      <c r="J141"/>
      <c r="K141"/>
      <c r="L141"/>
      <c r="M141"/>
      <c r="N141"/>
      <c r="O141"/>
    </row>
    <row r="142" spans="1:15" s="5" customFormat="1" ht="14.25" customHeight="1">
      <c r="A142"/>
      <c r="B142" s="2"/>
      <c r="C142" s="2"/>
      <c r="D142" s="2"/>
      <c r="E142" s="2"/>
      <c r="F142" s="2"/>
      <c r="G142" s="2"/>
      <c r="H142" s="2"/>
      <c r="I142"/>
      <c r="J142"/>
      <c r="K142"/>
      <c r="L142"/>
      <c r="M142"/>
      <c r="N142"/>
      <c r="O142"/>
    </row>
    <row r="144" ht="24.75" customHeight="1"/>
    <row r="145" ht="24.75" customHeight="1"/>
  </sheetData>
  <sheetProtection/>
  <mergeCells count="46">
    <mergeCell ref="A71:E71"/>
    <mergeCell ref="A72:E72"/>
    <mergeCell ref="G72:K72"/>
    <mergeCell ref="B74:I74"/>
    <mergeCell ref="E76:G76"/>
    <mergeCell ref="G70:K70"/>
    <mergeCell ref="A63:D63"/>
    <mergeCell ref="A65:D65"/>
    <mergeCell ref="A67:D67"/>
    <mergeCell ref="A66:D66"/>
    <mergeCell ref="H80:I80"/>
    <mergeCell ref="H78:I78"/>
    <mergeCell ref="H79:I79"/>
    <mergeCell ref="H76:I76"/>
    <mergeCell ref="H77:I77"/>
    <mergeCell ref="A70:E70"/>
    <mergeCell ref="J79:K79"/>
    <mergeCell ref="A50:L50"/>
    <mergeCell ref="A51:A52"/>
    <mergeCell ref="B51:B52"/>
    <mergeCell ref="C51:F51"/>
    <mergeCell ref="G51:G52"/>
    <mergeCell ref="H51:H52"/>
    <mergeCell ref="I51:L51"/>
    <mergeCell ref="A61:L62"/>
    <mergeCell ref="A69:J69"/>
    <mergeCell ref="A44:A46"/>
    <mergeCell ref="B44:B46"/>
    <mergeCell ref="K44:K46"/>
    <mergeCell ref="C45:C46"/>
    <mergeCell ref="C44:J44"/>
    <mergeCell ref="D45:J45"/>
    <mergeCell ref="B43:I43"/>
    <mergeCell ref="O18:O19"/>
    <mergeCell ref="O30:O32"/>
    <mergeCell ref="B40:D40"/>
    <mergeCell ref="E40:G40"/>
    <mergeCell ref="J40:L40"/>
    <mergeCell ref="A42:M42"/>
    <mergeCell ref="A3:N3"/>
    <mergeCell ref="A5:A8"/>
    <mergeCell ref="B5:N5"/>
    <mergeCell ref="H6:I6"/>
    <mergeCell ref="M6:N6"/>
    <mergeCell ref="B41:D41"/>
    <mergeCell ref="E41:G41"/>
  </mergeCells>
  <conditionalFormatting sqref="I37">
    <cfRule type="cellIs" priority="1" dxfId="3" operator="between" stopIfTrue="1">
      <formula>1.05</formula>
      <formula>1.49</formula>
    </cfRule>
    <cfRule type="cellIs" priority="2" dxfId="4" operator="between" stopIfTrue="1">
      <formula>0.95</formula>
      <formula>0.05</formula>
    </cfRule>
    <cfRule type="cellIs" priority="3" dxfId="0" operator="greaterThan" stopIfTrue="1">
      <formula>1.5</formula>
    </cfRule>
  </conditionalFormatting>
  <printOptions/>
  <pageMargins left="0.24" right="0.25" top="0.4330708661417323" bottom="0.2362204724409449" header="0.2362204724409449" footer="0.1968503937007874"/>
  <pageSetup fitToHeight="1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Trideus</dc:creator>
  <cp:keywords/>
  <dc:description/>
  <cp:lastModifiedBy>Jakoubková Marie</cp:lastModifiedBy>
  <cp:lastPrinted>2014-03-18T08:42:46Z</cp:lastPrinted>
  <dcterms:created xsi:type="dcterms:W3CDTF">2004-02-26T11:39:43Z</dcterms:created>
  <dcterms:modified xsi:type="dcterms:W3CDTF">2014-03-20T14:25:02Z</dcterms:modified>
  <cp:category/>
  <cp:version/>
  <cp:contentType/>
  <cp:contentStatus/>
</cp:coreProperties>
</file>