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03-2014-47, př. 1" sheetId="1" r:id="rId1"/>
  </sheets>
  <definedNames>
    <definedName name="_xlnm.Print_Titles" localSheetId="0">'RK-03-2014-47, př. 1'!$1:$14</definedName>
    <definedName name="_xlnm.Print_Area" localSheetId="0">'RK-03-2014-47, př. 1'!$A$1:$W$60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<sst xmlns="http://schemas.openxmlformats.org/spreadsheetml/2006/main" count="242" uniqueCount="178">
  <si>
    <t>Soupiska výdajů vynaložených  partnerem - příloha Finanční zprávy za období  ….</t>
  </si>
  <si>
    <t>A</t>
  </si>
  <si>
    <t>Mzdové výdaje</t>
  </si>
  <si>
    <t>počet stran: 2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</si>
  <si>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</si>
  <si>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</si>
  <si>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</si>
  <si>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</si>
  <si>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</si>
  <si>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</si>
  <si>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</si>
  <si>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Zdraví bez hranic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</si>
  <si>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</si>
  <si>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</si>
  <si>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</si>
  <si>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</si>
  <si>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</si>
  <si>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</si>
  <si>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</si>
  <si>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</si>
  <si>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</si>
  <si>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</si>
  <si>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</si>
  <si>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</si>
  <si>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</si>
  <si>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</si>
  <si>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</si>
  <si>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</si>
  <si>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</si>
  <si>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</si>
  <si>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</si>
  <si>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</si>
  <si>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</si>
  <si>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</si>
  <si>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</si>
  <si>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</si>
  <si>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</si>
  <si>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</si>
  <si>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</si>
  <si>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</si>
  <si>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</si>
  <si>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</si>
  <si>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</si>
  <si>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</si>
  <si>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</si>
  <si>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</si>
  <si>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</si>
  <si>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</si>
  <si>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</si>
  <si>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</si>
  <si>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</si>
  <si>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</si>
  <si>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</si>
  <si>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</si>
  <si>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</si>
  <si>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</si>
  <si>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</si>
  <si>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</si>
  <si>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</si>
  <si>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</si>
  <si>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</si>
  <si>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</si>
  <si>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</si>
  <si>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</si>
  <si>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</si>
  <si>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1.1.1/1</t>
  </si>
  <si>
    <t>mzdy 01/2013 - 12/2013</t>
  </si>
  <si>
    <t>mzdy 01/2013 - 12/2013 - hrubá mzda</t>
  </si>
  <si>
    <t>NIV</t>
  </si>
  <si>
    <t>201304870</t>
  </si>
  <si>
    <t>1.1.1/2</t>
  </si>
  <si>
    <t>mzdy 01/2013 - 12/2013 - SP + ZP zaměstnavatel</t>
  </si>
  <si>
    <t>1.1.1/3</t>
  </si>
  <si>
    <t>mzdy 01/2013 - 12/2013 - povinné pojištění zaměstnavatel</t>
  </si>
  <si>
    <t>1.2.1</t>
  </si>
  <si>
    <t>cestovní náhrady v CZK</t>
  </si>
  <si>
    <t>cestovní náhrady za tuzemské a zahraniční pracovní cesty vyúčtované v CZK</t>
  </si>
  <si>
    <t>201315233</t>
  </si>
  <si>
    <t>Mezisoučet kapitoly 1: Personální výdaje</t>
  </si>
  <si>
    <r>
      <t xml:space="preserve">Kap.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Věcné a externí výdaje</t>
    </r>
  </si>
  <si>
    <t>2.2.2/1</t>
  </si>
  <si>
    <t>tlumočení</t>
  </si>
  <si>
    <t>konsekutivní tlumočení na setkání pracovní skupiny TO Lidské zdroje ve zdravotnictví, 21. 5. 2013, Jihlava</t>
  </si>
  <si>
    <t>130100060</t>
  </si>
  <si>
    <t>201302156</t>
  </si>
  <si>
    <t>PhDr. Jitka Píbilová</t>
  </si>
  <si>
    <t>10583742</t>
  </si>
  <si>
    <t>2.2.2/2</t>
  </si>
  <si>
    <t>konsekutivní tlumočení na setkání pracovní skupiny TO Lidské zdroje ve zdravotnictví, 4. 7. 2013, Jihlava</t>
  </si>
  <si>
    <t>130100091</t>
  </si>
  <si>
    <t>201303065</t>
  </si>
  <si>
    <t>2.2.3</t>
  </si>
  <si>
    <t>simultánní tlumočení na závěrečném zasedání pracovní skupiny TO Lidské zdroje ve zdravotnictví, 13. 12. 2013, Jihlava</t>
  </si>
  <si>
    <t>0060/2013</t>
  </si>
  <si>
    <t>201306704</t>
  </si>
  <si>
    <t>Milan Vacha - překlady, tlumočení</t>
  </si>
  <si>
    <t>45106363</t>
  </si>
  <si>
    <t>2.2.4</t>
  </si>
  <si>
    <t>analýza</t>
  </si>
  <si>
    <t>analýza lidských zdrojů ve zdravotnictví v Kraji Vysočina, Jihomoravském kraji a spolkové zemi Dolní Rakousko</t>
  </si>
  <si>
    <t>439/2013</t>
  </si>
  <si>
    <t>201306581</t>
  </si>
  <si>
    <t>AUGUR Consulting s.r.o.</t>
  </si>
  <si>
    <t>25358014</t>
  </si>
  <si>
    <t>2.2.6/1</t>
  </si>
  <si>
    <t>občerstvení</t>
  </si>
  <si>
    <t>občerstvení na setkání pracovní skupiny TO Lidské zdroje ve zdravotnictví, 21. 5. 2013, Jihlava</t>
  </si>
  <si>
    <t>190205</t>
  </si>
  <si>
    <t>201302247</t>
  </si>
  <si>
    <t>Střední škola obchodu a služeb Jihlava</t>
  </si>
  <si>
    <t>00836591</t>
  </si>
  <si>
    <t>2.2.6/2</t>
  </si>
  <si>
    <t>občerstvení na setkání pracovní skupiny TO Lidské zdroje ve zdravotnictví, 4. 7. 2013, Jihlava</t>
  </si>
  <si>
    <t>190273</t>
  </si>
  <si>
    <t>201303200</t>
  </si>
  <si>
    <t>2.2.6/3</t>
  </si>
  <si>
    <t>občerstvení na setkání pracovní skupiny TO Lidské zdroje ve zdravotnictví, 16. 10. 2013, Jihlava</t>
  </si>
  <si>
    <t>190381</t>
  </si>
  <si>
    <t>201305346</t>
  </si>
  <si>
    <t>2.2.6/4</t>
  </si>
  <si>
    <t>občerstvení na závěrečném zasedání pracovní skupiny TO Lidské zdroje ve zdravotnictví, 13. 12. 2013, Jihlava</t>
  </si>
  <si>
    <t>190517</t>
  </si>
  <si>
    <t>201400059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</si>
  <si>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</si>
  <si>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</si>
  <si>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</si>
  <si>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</si>
  <si>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</si>
  <si>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</si>
  <si>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</si>
  <si>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</si>
  <si>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</si>
  <si>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</si>
  <si>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</si>
  <si>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</si>
  <si>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</si>
  <si>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</si>
  <si>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</si>
  <si>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</si>
  <si>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</si>
  <si>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</si>
  <si>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</si>
  <si>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</si>
  <si>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</si>
  <si>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</si>
  <si>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</si>
  <si>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</si>
  <si>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</si>
  <si>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</si>
  <si>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</si>
  <si>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</si>
  <si>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</si>
  <si>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</si>
  <si>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</si>
  <si>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</si>
  <si>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</si>
  <si>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</si>
  <si>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</si>
  <si>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</si>
  <si>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</si>
  <si>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</si>
  <si>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</si>
  <si>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</si>
  <si>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</si>
  <si>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</si>
  <si>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</si>
  <si>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</si>
  <si>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</si>
  <si>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</si>
  <si>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</si>
  <si>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</si>
  <si>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</si>
  <si>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</si>
  <si>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</si>
  <si>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</si>
  <si>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</si>
  <si>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</si>
  <si>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RK-03-2014-47,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</si>
</sst>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9" fillId="0" borderId="23" xfId="0" applyNumberFormat="1" applyFont="1" applyFill="1" applyBorder="1" applyAlignment="1" applyProtection="1">
      <alignment vertical="center" wrapText="1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5" xfId="0" applyNumberFormat="1" applyFont="1" applyBorder="1" applyAlignment="1" applyProtection="1">
      <alignment horizontal="right" vertical="center"/>
      <protection locked="0"/>
    </xf>
    <xf numFmtId="49" fontId="6" fillId="0" borderId="26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7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8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0" fontId="4" fillId="36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5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4" fontId="0" fillId="0" borderId="25" xfId="0" applyNumberFormat="1" applyFont="1" applyBorder="1" applyAlignment="1" applyProtection="1">
      <alignment horizontal="right"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hidden="1" locked="0"/>
    </xf>
    <xf numFmtId="49" fontId="9" fillId="0" borderId="14" xfId="0" applyNumberFormat="1" applyFont="1" applyFill="1" applyBorder="1" applyAlignment="1" applyProtection="1">
      <alignment vertical="center"/>
      <protection hidden="1" locked="0"/>
    </xf>
    <xf numFmtId="49" fontId="9" fillId="0" borderId="14" xfId="0" applyNumberFormat="1" applyFont="1" applyFill="1" applyBorder="1" applyAlignment="1" applyProtection="1">
      <alignment vertical="center" wrapText="1"/>
      <protection hidden="1" locked="0"/>
    </xf>
    <xf numFmtId="49" fontId="4" fillId="0" borderId="25" xfId="0" applyNumberFormat="1" applyFont="1" applyFill="1" applyBorder="1" applyAlignment="1" applyProtection="1">
      <alignment vertical="center"/>
      <protection hidden="1" locked="0"/>
    </xf>
    <xf numFmtId="49" fontId="4" fillId="0" borderId="14" xfId="0" applyNumberFormat="1" applyFont="1" applyFill="1" applyBorder="1" applyAlignment="1" applyProtection="1">
      <alignment vertical="center"/>
      <protection hidden="1" locked="0"/>
    </xf>
    <xf numFmtId="165" fontId="14" fillId="0" borderId="25" xfId="0" applyNumberFormat="1" applyFont="1" applyFill="1" applyBorder="1" applyAlignment="1" applyProtection="1">
      <alignment horizontal="right" vertical="center"/>
      <protection locked="0"/>
    </xf>
    <xf numFmtId="165" fontId="14" fillId="0" borderId="14" xfId="0" applyNumberFormat="1" applyFont="1" applyFill="1" applyBorder="1" applyAlignment="1" applyProtection="1">
      <alignment horizontal="right" vertical="center"/>
      <protection hidden="1" locked="0"/>
    </xf>
    <xf numFmtId="4" fontId="4" fillId="0" borderId="14" xfId="0" applyNumberFormat="1" applyFont="1" applyBorder="1" applyAlignment="1" applyProtection="1">
      <alignment horizontal="right" vertical="center"/>
      <protection hidden="1" locked="0"/>
    </xf>
    <xf numFmtId="4" fontId="16" fillId="35" borderId="32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3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0" applyNumberFormat="1" applyFont="1" applyFill="1" applyBorder="1" applyAlignment="1" applyProtection="1">
      <alignment vertical="center"/>
      <protection hidden="1" locked="0"/>
    </xf>
    <xf numFmtId="49" fontId="4" fillId="0" borderId="25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3" fontId="15" fillId="37" borderId="31" xfId="0" applyNumberFormat="1" applyFont="1" applyFill="1" applyBorder="1" applyAlignment="1" applyProtection="1">
      <alignment horizontal="center" vertical="center"/>
      <protection hidden="1" locked="0"/>
    </xf>
    <xf numFmtId="49" fontId="13" fillId="0" borderId="22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15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39" xfId="0" applyNumberFormat="1" applyFont="1" applyBorder="1" applyAlignment="1" applyProtection="1">
      <alignment horizontal="center" vertical="center"/>
      <protection hidden="1" locked="0"/>
    </xf>
    <xf numFmtId="49" fontId="9" fillId="0" borderId="39" xfId="0" applyNumberFormat="1" applyFont="1" applyBorder="1" applyAlignment="1" applyProtection="1">
      <alignment vertical="center"/>
      <protection hidden="1" locked="0"/>
    </xf>
    <xf numFmtId="49" fontId="4" fillId="0" borderId="40" xfId="0" applyNumberFormat="1" applyFont="1" applyBorder="1" applyAlignment="1" applyProtection="1">
      <alignment vertical="center"/>
      <protection hidden="1" locked="0"/>
    </xf>
    <xf numFmtId="49" fontId="6" fillId="0" borderId="39" xfId="0" applyNumberFormat="1" applyFont="1" applyFill="1" applyBorder="1" applyAlignment="1" applyProtection="1">
      <alignment horizontal="left" vertical="center"/>
      <protection hidden="1" locked="0"/>
    </xf>
    <xf numFmtId="49" fontId="4" fillId="0" borderId="39" xfId="0" applyNumberFormat="1" applyFont="1" applyBorder="1" applyAlignment="1" applyProtection="1">
      <alignment vertical="center"/>
      <protection hidden="1" locked="0"/>
    </xf>
    <xf numFmtId="165" fontId="14" fillId="0" borderId="39" xfId="0" applyNumberFormat="1" applyFont="1" applyFill="1" applyBorder="1" applyAlignment="1" applyProtection="1">
      <alignment vertical="center"/>
      <protection hidden="1" locked="0"/>
    </xf>
    <xf numFmtId="49" fontId="6" fillId="0" borderId="41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9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2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39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8" borderId="36" xfId="0" applyNumberFormat="1" applyFont="1" applyFill="1" applyBorder="1" applyAlignment="1" applyProtection="1">
      <alignment/>
      <protection hidden="1"/>
    </xf>
    <xf numFmtId="0" fontId="19" fillId="0" borderId="38" xfId="0" applyFont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 vertical="center"/>
      <protection hidden="1" locked="0"/>
    </xf>
    <xf numFmtId="0" fontId="4" fillId="0" borderId="43" xfId="0" applyFont="1" applyFill="1" applyBorder="1" applyAlignment="1" applyProtection="1">
      <alignment vertical="center"/>
      <protection hidden="1" locked="0"/>
    </xf>
    <xf numFmtId="3" fontId="4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>
      <alignment/>
    </xf>
    <xf numFmtId="168" fontId="5" fillId="38" borderId="30" xfId="0" applyNumberFormat="1" applyFont="1" applyFill="1" applyBorder="1" applyAlignment="1">
      <alignment horizontal="right"/>
    </xf>
    <xf numFmtId="0" fontId="5" fillId="39" borderId="29" xfId="0" applyFont="1" applyFill="1" applyBorder="1" applyAlignment="1">
      <alignment horizontal="right"/>
    </xf>
    <xf numFmtId="167" fontId="6" fillId="40" borderId="36" xfId="0" applyNumberFormat="1" applyFont="1" applyFill="1" applyBorder="1" applyAlignment="1" applyProtection="1">
      <alignment/>
      <protection hidden="1"/>
    </xf>
    <xf numFmtId="167" fontId="22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6" xfId="0" applyFill="1" applyBorder="1" applyAlignment="1">
      <alignment/>
    </xf>
    <xf numFmtId="168" fontId="5" fillId="38" borderId="12" xfId="0" applyNumberFormat="1" applyFont="1" applyFill="1" applyBorder="1" applyAlignment="1">
      <alignment horizontal="right"/>
    </xf>
    <xf numFmtId="0" fontId="5" fillId="39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9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5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14" fontId="0" fillId="41" borderId="36" xfId="0" applyNumberFormat="1" applyFont="1" applyFill="1" applyBorder="1" applyAlignment="1" applyProtection="1">
      <alignment horizontal="center"/>
      <protection hidden="1" locked="0"/>
    </xf>
    <xf numFmtId="14" fontId="0" fillId="41" borderId="34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39" xfId="0" applyFont="1" applyFill="1" applyBorder="1" applyAlignment="1" applyProtection="1">
      <alignment horizontal="left"/>
      <protection hidden="1" locked="0"/>
    </xf>
    <xf numFmtId="0" fontId="5" fillId="41" borderId="41" xfId="0" applyFont="1" applyFill="1" applyBorder="1" applyAlignment="1" applyProtection="1">
      <alignment horizontal="left"/>
      <protection locked="0"/>
    </xf>
    <xf numFmtId="0" fontId="5" fillId="41" borderId="49" xfId="0" applyFont="1" applyFill="1" applyBorder="1" applyAlignment="1" applyProtection="1">
      <alignment horizontal="left"/>
      <protection locked="0"/>
    </xf>
    <xf numFmtId="0" fontId="8" fillId="33" borderId="50" xfId="0" applyFont="1" applyFill="1" applyBorder="1" applyAlignment="1" applyProtection="1">
      <alignment horizontal="center"/>
      <protection hidden="1" locked="0"/>
    </xf>
    <xf numFmtId="0" fontId="8" fillId="33" borderId="49" xfId="0" applyFont="1" applyFill="1" applyBorder="1" applyAlignment="1" applyProtection="1">
      <alignment horizontal="center"/>
      <protection hidden="1" locked="0"/>
    </xf>
    <xf numFmtId="0" fontId="0" fillId="41" borderId="50" xfId="0" applyFont="1" applyFill="1" applyBorder="1" applyAlignment="1">
      <alignment horizontal="left"/>
    </xf>
    <xf numFmtId="0" fontId="0" fillId="41" borderId="42" xfId="0" applyFont="1" applyFill="1" applyBorder="1" applyAlignment="1">
      <alignment horizontal="left"/>
    </xf>
    <xf numFmtId="0" fontId="0" fillId="41" borderId="49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1" borderId="51" xfId="0" applyFont="1" applyFill="1" applyBorder="1" applyAlignment="1" applyProtection="1">
      <alignment horizontal="left"/>
      <protection locked="0"/>
    </xf>
    <xf numFmtId="0" fontId="5" fillId="41" borderId="52" xfId="0" applyFont="1" applyFill="1" applyBorder="1" applyAlignment="1" applyProtection="1">
      <alignment horizontal="left"/>
      <protection locked="0"/>
    </xf>
    <xf numFmtId="0" fontId="8" fillId="33" borderId="53" xfId="0" applyFont="1" applyFill="1" applyBorder="1" applyAlignment="1" applyProtection="1">
      <alignment horizontal="center"/>
      <protection hidden="1" locked="0"/>
    </xf>
    <xf numFmtId="0" fontId="8" fillId="33" borderId="52" xfId="0" applyFont="1" applyFill="1" applyBorder="1" applyAlignment="1" applyProtection="1">
      <alignment horizontal="center"/>
      <protection hidden="1" locked="0"/>
    </xf>
    <xf numFmtId="0" fontId="0" fillId="41" borderId="53" xfId="0" applyFont="1" applyFill="1" applyBorder="1" applyAlignment="1">
      <alignment horizontal="left"/>
    </xf>
    <xf numFmtId="0" fontId="0" fillId="41" borderId="54" xfId="0" applyFont="1" applyFill="1" applyBorder="1" applyAlignment="1">
      <alignment horizontal="left"/>
    </xf>
    <xf numFmtId="0" fontId="0" fillId="41" borderId="52" xfId="0" applyFont="1" applyFill="1" applyBorder="1" applyAlignment="1">
      <alignment horizontal="left"/>
    </xf>
    <xf numFmtId="0" fontId="5" fillId="33" borderId="50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 wrapText="1"/>
    </xf>
    <xf numFmtId="0" fontId="0" fillId="33" borderId="56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0" fontId="0" fillId="33" borderId="57" xfId="0" applyFont="1" applyFill="1" applyBorder="1" applyAlignment="1">
      <alignment horizontal="left" wrapText="1"/>
    </xf>
    <xf numFmtId="0" fontId="0" fillId="33" borderId="47" xfId="0" applyFont="1" applyFill="1" applyBorder="1" applyAlignment="1">
      <alignment horizontal="left" wrapText="1"/>
    </xf>
    <xf numFmtId="0" fontId="0" fillId="33" borderId="58" xfId="0" applyFont="1" applyFill="1" applyBorder="1" applyAlignment="1">
      <alignment horizontal="left" wrapText="1"/>
    </xf>
    <xf numFmtId="0" fontId="0" fillId="0" borderId="59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4" fontId="0" fillId="0" borderId="51" xfId="0" applyNumberFormat="1" applyFont="1" applyFill="1" applyBorder="1" applyAlignment="1">
      <alignment horizontal="center"/>
    </xf>
    <xf numFmtId="14" fontId="0" fillId="0" borderId="54" xfId="0" applyNumberFormat="1" applyFont="1" applyFill="1" applyBorder="1" applyAlignment="1">
      <alignment horizontal="center"/>
    </xf>
    <xf numFmtId="14" fontId="0" fillId="0" borderId="52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60" xfId="0" applyFont="1" applyFill="1" applyBorder="1" applyAlignment="1" applyProtection="1">
      <alignment horizontal="center"/>
      <protection hidden="1" locked="0"/>
    </xf>
    <xf numFmtId="0" fontId="8" fillId="0" borderId="34" xfId="0" applyFont="1" applyFill="1" applyBorder="1" applyAlignment="1" applyProtection="1">
      <alignment horizontal="center"/>
      <protection hidden="1" locked="0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33" borderId="62" xfId="0" applyFont="1" applyFill="1" applyBorder="1" applyAlignment="1" applyProtection="1">
      <alignment horizontal="center" vertical="center" wrapText="1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4" fillId="33" borderId="40" xfId="0" applyFont="1" applyFill="1" applyBorder="1" applyAlignment="1" applyProtection="1">
      <alignment horizontal="center" vertical="center"/>
      <protection hidden="1"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4" xfId="0" applyFont="1" applyFill="1" applyBorder="1" applyAlignment="1" applyProtection="1">
      <alignment horizontal="center" vertical="center" wrapText="1"/>
      <protection hidden="1" locked="0"/>
    </xf>
    <xf numFmtId="0" fontId="4" fillId="33" borderId="65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38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8" fillId="33" borderId="73" xfId="51" applyFont="1" applyFill="1" applyBorder="1" applyAlignment="1" applyProtection="1">
      <alignment horizontal="center" vertical="center" wrapText="1"/>
      <protection hidden="1" locked="0"/>
    </xf>
    <xf numFmtId="0" fontId="8" fillId="33" borderId="74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12" fillId="33" borderId="61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2" borderId="70" xfId="0" applyFont="1" applyFill="1" applyBorder="1" applyAlignment="1" applyProtection="1">
      <alignment horizontal="center" vertical="center" textRotation="90" wrapText="1"/>
      <protection locked="0"/>
    </xf>
    <xf numFmtId="0" fontId="5" fillId="42" borderId="71" xfId="0" applyFont="1" applyFill="1" applyBorder="1" applyAlignment="1" applyProtection="1">
      <alignment horizontal="center" vertical="center" textRotation="90" wrapText="1"/>
      <protection locked="0"/>
    </xf>
    <xf numFmtId="0" fontId="5" fillId="42" borderId="72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60" xfId="0" applyFont="1" applyFill="1" applyBorder="1" applyAlignment="1" applyProtection="1">
      <alignment horizontal="center"/>
      <protection locked="0"/>
    </xf>
    <xf numFmtId="0" fontId="5" fillId="35" borderId="75" xfId="0" applyFont="1" applyFill="1" applyBorder="1" applyAlignment="1" applyProtection="1">
      <alignment horizontal="center"/>
      <protection locked="0"/>
    </xf>
    <xf numFmtId="0" fontId="5" fillId="0" borderId="71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70" xfId="0" applyFont="1" applyBorder="1" applyAlignment="1" applyProtection="1">
      <alignment horizontal="center" vertical="center" textRotation="90" wrapText="1"/>
      <protection locked="0"/>
    </xf>
    <xf numFmtId="0" fontId="0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8" fillId="35" borderId="36" xfId="0" applyNumberFormat="1" applyFont="1" applyFill="1" applyBorder="1" applyAlignment="1" applyProtection="1">
      <alignment horizontal="center" vertical="center"/>
      <protection locked="0"/>
    </xf>
    <xf numFmtId="0" fontId="18" fillId="35" borderId="60" xfId="0" applyNumberFormat="1" applyFont="1" applyFill="1" applyBorder="1" applyAlignment="1" applyProtection="1">
      <alignment horizontal="center" vertical="center"/>
      <protection locked="0"/>
    </xf>
    <xf numFmtId="0" fontId="18" fillId="35" borderId="34" xfId="0" applyNumberFormat="1" applyFont="1" applyFill="1" applyBorder="1" applyAlignment="1" applyProtection="1">
      <alignment horizontal="center" vertical="center"/>
      <protection locked="0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0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4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76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6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0" xfId="0" applyFont="1" applyFill="1" applyBorder="1" applyAlignment="1" applyProtection="1">
      <alignment horizontal="center" vertical="center" textRotation="90" wrapText="1"/>
      <protection locked="0"/>
    </xf>
    <xf numFmtId="0" fontId="0" fillId="0" borderId="47" xfId="0" applyFont="1" applyFill="1" applyBorder="1" applyAlignment="1" applyProtection="1">
      <alignment horizontal="center" vertical="center" textRotation="90" wrapText="1"/>
      <protection locked="0"/>
    </xf>
    <xf numFmtId="3" fontId="4" fillId="38" borderId="36" xfId="0" applyNumberFormat="1" applyFont="1" applyFill="1" applyBorder="1" applyAlignment="1" applyProtection="1">
      <alignment horizontal="left" vertical="center"/>
      <protection hidden="1" locked="0"/>
    </xf>
    <xf numFmtId="3" fontId="4" fillId="38" borderId="60" xfId="0" applyNumberFormat="1" applyFont="1" applyFill="1" applyBorder="1" applyAlignment="1" applyProtection="1">
      <alignment horizontal="left" vertical="center"/>
      <protection hidden="1" locked="0"/>
    </xf>
    <xf numFmtId="3" fontId="4" fillId="38" borderId="34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8" borderId="60" xfId="0" applyFont="1" applyFill="1" applyBorder="1" applyAlignment="1" applyProtection="1">
      <alignment horizontal="left" vertical="center"/>
      <protection hidden="1" locked="0"/>
    </xf>
    <xf numFmtId="0" fontId="4" fillId="38" borderId="34" xfId="0" applyFont="1" applyFill="1" applyBorder="1" applyAlignment="1" applyProtection="1">
      <alignment horizontal="left" vertical="center"/>
      <protection hidden="1" locked="0"/>
    </xf>
    <xf numFmtId="0" fontId="4" fillId="40" borderId="60" xfId="0" applyFont="1" applyFill="1" applyBorder="1" applyAlignment="1" applyProtection="1">
      <alignment horizontal="center" vertical="center"/>
      <protection hidden="1" locked="0"/>
    </xf>
    <xf numFmtId="0" fontId="4" fillId="40" borderId="34" xfId="0" applyFont="1" applyFill="1" applyBorder="1" applyAlignment="1" applyProtection="1">
      <alignment horizontal="center" vertical="center"/>
      <protection hidden="1" locked="0"/>
    </xf>
    <xf numFmtId="167" fontId="21" fillId="0" borderId="43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3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0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17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tabSelected="1" view="pageBreakPreview" zoomScale="70" zoomScaleNormal="118" zoomScaleSheetLayoutView="70" workbookViewId="0" topLeftCell="K1">
      <selection activeCell="S7" sqref="S7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31.421875" style="8" bestFit="1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4.28125" style="8" customWidth="1"/>
    <col min="9" max="10" width="15.0039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6.85156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73" t="str">
        <f>#REF!</f>
        <v>č. 3, 4 od 01/01/2013 - 31/12/2013</v>
      </c>
      <c r="J1" s="174"/>
      <c r="K1" s="5"/>
      <c r="L1" s="6"/>
      <c r="M1" s="4"/>
      <c r="N1" s="4"/>
      <c r="O1" s="4"/>
      <c r="P1" s="4"/>
      <c r="Q1" s="4"/>
      <c r="R1" s="7"/>
      <c r="S1" s="7"/>
      <c r="W1" s="320" t="s">
        <v>177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321" t="s">
        <v>3</v>
      </c>
      <c r="AP2"/>
      <c r="AQ2" s="9" t="s">
        <v>4</v>
      </c>
    </row>
    <row r="3" spans="1:43" s="14" customFormat="1" ht="15">
      <c r="A3" s="15"/>
      <c r="B3" s="175" t="s">
        <v>5</v>
      </c>
      <c r="C3" s="176"/>
      <c r="D3" s="176"/>
      <c r="E3" s="176"/>
      <c r="F3" s="177">
        <f>#REF!</f>
        <v>3</v>
      </c>
      <c r="G3" s="178"/>
      <c r="H3" s="179" t="s">
        <v>6</v>
      </c>
      <c r="I3" s="180"/>
      <c r="J3" s="181" t="str">
        <f>#REF!</f>
        <v>Kraj Vysočina</v>
      </c>
      <c r="K3" s="182"/>
      <c r="L3" s="182"/>
      <c r="M3" s="182"/>
      <c r="N3" s="182"/>
      <c r="O3" s="182"/>
      <c r="P3" s="182"/>
      <c r="Q3" s="183"/>
      <c r="R3" s="12"/>
      <c r="S3" s="12"/>
      <c r="T3" s="12"/>
      <c r="U3" s="12"/>
      <c r="V3" s="13"/>
      <c r="AP3" t="s">
        <v>7</v>
      </c>
      <c r="AQ3" s="9" t="s">
        <v>8</v>
      </c>
    </row>
    <row r="4" spans="1:43" s="14" customFormat="1" ht="15.75" thickBot="1">
      <c r="A4" s="10"/>
      <c r="B4" s="184" t="s">
        <v>9</v>
      </c>
      <c r="C4" s="185"/>
      <c r="D4" s="185"/>
      <c r="E4" s="185"/>
      <c r="F4" s="186" t="str">
        <f>#REF!</f>
        <v>M00214</v>
      </c>
      <c r="G4" s="187"/>
      <c r="H4" s="188" t="s">
        <v>10</v>
      </c>
      <c r="I4" s="189"/>
      <c r="J4" s="190" t="s">
        <v>11</v>
      </c>
      <c r="K4" s="191"/>
      <c r="L4" s="191"/>
      <c r="M4" s="191"/>
      <c r="N4" s="191"/>
      <c r="O4" s="191"/>
      <c r="P4" s="191"/>
      <c r="Q4" s="192"/>
      <c r="R4" s="12"/>
      <c r="S4" s="12"/>
      <c r="T4" s="12"/>
      <c r="U4" s="12"/>
      <c r="V4" s="13"/>
      <c r="AP4" t="s">
        <v>12</v>
      </c>
      <c r="AQ4" s="9" t="s">
        <v>13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14</v>
      </c>
      <c r="AQ5" s="9" t="s">
        <v>15</v>
      </c>
    </row>
    <row r="6" spans="1:43" s="14" customFormat="1" ht="15.75" thickBot="1">
      <c r="A6" s="15"/>
      <c r="B6" s="193" t="s">
        <v>16</v>
      </c>
      <c r="C6" s="194"/>
      <c r="D6" s="16" t="s">
        <v>17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18</v>
      </c>
      <c r="AQ6" s="9" t="s">
        <v>19</v>
      </c>
    </row>
    <row r="7" spans="1:43" s="14" customFormat="1" ht="15.75" customHeight="1">
      <c r="A7" s="15"/>
      <c r="B7" s="195" t="s">
        <v>20</v>
      </c>
      <c r="C7" s="196"/>
      <c r="D7" s="201" t="s">
        <v>21</v>
      </c>
      <c r="E7" s="11"/>
      <c r="F7" s="11"/>
      <c r="G7" s="11"/>
      <c r="H7" s="18" t="s">
        <v>22</v>
      </c>
      <c r="I7" s="204">
        <v>27.48</v>
      </c>
      <c r="J7" s="205"/>
      <c r="K7" s="206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23</v>
      </c>
      <c r="AQ7" s="9" t="s">
        <v>24</v>
      </c>
    </row>
    <row r="8" spans="1:43" s="14" customFormat="1" ht="15.75" thickBot="1">
      <c r="A8" s="10"/>
      <c r="B8" s="197"/>
      <c r="C8" s="198"/>
      <c r="D8" s="202"/>
      <c r="E8" s="11"/>
      <c r="F8" s="11"/>
      <c r="G8" s="11"/>
      <c r="H8" s="19" t="s">
        <v>25</v>
      </c>
      <c r="I8" s="207">
        <v>41654</v>
      </c>
      <c r="J8" s="208"/>
      <c r="K8" s="209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26</v>
      </c>
      <c r="AQ8" s="9" t="s">
        <v>27</v>
      </c>
    </row>
    <row r="9" spans="1:43" s="14" customFormat="1" ht="18.75" customHeight="1" thickBot="1">
      <c r="A9" s="10"/>
      <c r="B9" s="199"/>
      <c r="C9" s="200"/>
      <c r="D9" s="203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28</v>
      </c>
      <c r="AQ9" s="9" t="s">
        <v>29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30</v>
      </c>
      <c r="AQ10" s="9" t="s">
        <v>31</v>
      </c>
    </row>
    <row r="11" spans="1:43" ht="13.5" customHeight="1" thickBot="1">
      <c r="A11" s="27"/>
      <c r="B11" s="210" t="s">
        <v>32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2"/>
      <c r="T11" s="213" t="s">
        <v>33</v>
      </c>
      <c r="U11" s="214"/>
      <c r="V11" s="214"/>
      <c r="W11" s="215"/>
      <c r="AP11" t="s">
        <v>34</v>
      </c>
      <c r="AQ11" s="9" t="s">
        <v>35</v>
      </c>
    </row>
    <row r="12" spans="1:43" ht="12.75" customHeight="1">
      <c r="A12" s="216"/>
      <c r="B12" s="218" t="s">
        <v>36</v>
      </c>
      <c r="C12" s="221" t="s">
        <v>37</v>
      </c>
      <c r="D12" s="222"/>
      <c r="E12" s="222"/>
      <c r="F12" s="223"/>
      <c r="G12" s="224" t="s">
        <v>38</v>
      </c>
      <c r="H12" s="227" t="s">
        <v>39</v>
      </c>
      <c r="I12" s="221" t="s">
        <v>40</v>
      </c>
      <c r="J12" s="223"/>
      <c r="K12" s="227" t="s">
        <v>41</v>
      </c>
      <c r="L12" s="227" t="s">
        <v>42</v>
      </c>
      <c r="M12" s="230" t="s">
        <v>43</v>
      </c>
      <c r="N12" s="233" t="s">
        <v>44</v>
      </c>
      <c r="O12" s="234"/>
      <c r="P12" s="234"/>
      <c r="Q12" s="235"/>
      <c r="R12" s="239" t="s">
        <v>45</v>
      </c>
      <c r="S12" s="242" t="s">
        <v>46</v>
      </c>
      <c r="T12" s="245" t="s">
        <v>47</v>
      </c>
      <c r="U12" s="246"/>
      <c r="V12" s="245" t="s">
        <v>48</v>
      </c>
      <c r="W12" s="249" t="s">
        <v>49</v>
      </c>
      <c r="AQ12" s="9" t="s">
        <v>50</v>
      </c>
    </row>
    <row r="13" spans="1:23" ht="12.75" customHeight="1">
      <c r="A13" s="217"/>
      <c r="B13" s="219"/>
      <c r="C13" s="251" t="s">
        <v>51</v>
      </c>
      <c r="D13" s="252" t="s">
        <v>52</v>
      </c>
      <c r="E13" s="251" t="s">
        <v>53</v>
      </c>
      <c r="F13" s="251" t="s">
        <v>54</v>
      </c>
      <c r="G13" s="225"/>
      <c r="H13" s="228"/>
      <c r="I13" s="251" t="s">
        <v>55</v>
      </c>
      <c r="J13" s="251" t="s">
        <v>56</v>
      </c>
      <c r="K13" s="228"/>
      <c r="L13" s="228"/>
      <c r="M13" s="231"/>
      <c r="N13" s="236"/>
      <c r="O13" s="237"/>
      <c r="P13" s="237"/>
      <c r="Q13" s="238"/>
      <c r="R13" s="240"/>
      <c r="S13" s="243"/>
      <c r="T13" s="247"/>
      <c r="U13" s="247"/>
      <c r="V13" s="248"/>
      <c r="W13" s="250"/>
    </row>
    <row r="14" spans="1:23" ht="51.75" customHeight="1" thickBot="1">
      <c r="A14" s="217"/>
      <c r="B14" s="220"/>
      <c r="C14" s="229"/>
      <c r="D14" s="253"/>
      <c r="E14" s="229"/>
      <c r="F14" s="229"/>
      <c r="G14" s="226"/>
      <c r="H14" s="229"/>
      <c r="I14" s="229"/>
      <c r="J14" s="229"/>
      <c r="K14" s="229"/>
      <c r="L14" s="229"/>
      <c r="M14" s="232"/>
      <c r="N14" s="29" t="s">
        <v>57</v>
      </c>
      <c r="O14" s="30" t="s">
        <v>58</v>
      </c>
      <c r="P14" s="31" t="s">
        <v>59</v>
      </c>
      <c r="Q14" s="31" t="s">
        <v>60</v>
      </c>
      <c r="R14" s="241"/>
      <c r="S14" s="244"/>
      <c r="T14" s="28" t="s">
        <v>61</v>
      </c>
      <c r="U14" s="28" t="s">
        <v>62</v>
      </c>
      <c r="V14" s="248"/>
      <c r="W14" s="250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63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41.25">
      <c r="A16" s="254" t="s">
        <v>64</v>
      </c>
      <c r="B16" s="38" t="s">
        <v>65</v>
      </c>
      <c r="C16" s="39" t="s">
        <v>66</v>
      </c>
      <c r="D16" s="40" t="s">
        <v>2</v>
      </c>
      <c r="E16" s="39" t="s">
        <v>67</v>
      </c>
      <c r="F16" s="41" t="s">
        <v>68</v>
      </c>
      <c r="G16" s="42"/>
      <c r="H16" s="43" t="s">
        <v>69</v>
      </c>
      <c r="I16" s="44"/>
      <c r="J16" s="45"/>
      <c r="K16" s="46">
        <v>41465</v>
      </c>
      <c r="L16" s="46">
        <v>41466</v>
      </c>
      <c r="M16" s="47" t="s">
        <v>61</v>
      </c>
      <c r="N16" s="48">
        <v>75901</v>
      </c>
      <c r="O16" s="49">
        <v>0</v>
      </c>
      <c r="P16" s="50">
        <f>IF($D$6="ANO",IF($D$7="NE",SUM(N16:O16),N16),SUM(N16:O16))</f>
        <v>75901</v>
      </c>
      <c r="Q16" s="49">
        <v>0</v>
      </c>
      <c r="R16" s="50">
        <f>ROUND(IF(M16="EUR",P16,(P16/$I$7)),2)</f>
        <v>2762.05</v>
      </c>
      <c r="S16" s="51">
        <v>29</v>
      </c>
      <c r="T16" s="52"/>
      <c r="U16" s="52"/>
      <c r="V16" s="53">
        <f>ROUND(IF(M16="CZK",R16-(T16/$I$7),R16-U16),2)</f>
        <v>2762.05</v>
      </c>
      <c r="W16" s="54"/>
      <c r="AQ16" s="8"/>
    </row>
    <row r="17" spans="1:43" ht="54.75">
      <c r="A17" s="255"/>
      <c r="B17" s="38" t="s">
        <v>70</v>
      </c>
      <c r="C17" s="39" t="s">
        <v>66</v>
      </c>
      <c r="D17" s="40" t="s">
        <v>4</v>
      </c>
      <c r="E17" s="39" t="s">
        <v>71</v>
      </c>
      <c r="F17" s="41" t="s">
        <v>68</v>
      </c>
      <c r="G17" s="42"/>
      <c r="H17" s="43" t="s">
        <v>69</v>
      </c>
      <c r="I17" s="44"/>
      <c r="J17" s="45"/>
      <c r="K17" s="46">
        <v>41465</v>
      </c>
      <c r="L17" s="46">
        <v>41466</v>
      </c>
      <c r="M17" s="47" t="s">
        <v>61</v>
      </c>
      <c r="N17" s="48">
        <v>19642</v>
      </c>
      <c r="O17" s="49">
        <v>0</v>
      </c>
      <c r="P17" s="50">
        <f>IF($D$6="ANO",IF($D$7="NE",SUM(N17:O17),N17),SUM(N17:O17))</f>
        <v>19642</v>
      </c>
      <c r="Q17" s="49">
        <v>0</v>
      </c>
      <c r="R17" s="50">
        <f>ROUND(IF(M17="EUR",P17,(P17/$I$7)),2)</f>
        <v>714.77</v>
      </c>
      <c r="S17" s="51">
        <v>0</v>
      </c>
      <c r="T17" s="52"/>
      <c r="U17" s="52"/>
      <c r="V17" s="53">
        <f>ROUND(IF(M17="CZK",R17-(T17/$I$7),R17-U17),2)</f>
        <v>714.77</v>
      </c>
      <c r="W17" s="55"/>
      <c r="AQ17" s="14"/>
    </row>
    <row r="18" spans="1:23" ht="69">
      <c r="A18" s="255"/>
      <c r="B18" s="38" t="s">
        <v>72</v>
      </c>
      <c r="C18" s="39" t="s">
        <v>66</v>
      </c>
      <c r="D18" s="40" t="s">
        <v>8</v>
      </c>
      <c r="E18" s="39" t="s">
        <v>73</v>
      </c>
      <c r="F18" s="41" t="s">
        <v>68</v>
      </c>
      <c r="G18" s="56"/>
      <c r="H18" s="43" t="s">
        <v>69</v>
      </c>
      <c r="I18" s="56"/>
      <c r="J18" s="56"/>
      <c r="K18" s="46">
        <v>41465</v>
      </c>
      <c r="L18" s="46">
        <v>41466</v>
      </c>
      <c r="M18" s="47" t="s">
        <v>61</v>
      </c>
      <c r="N18" s="57">
        <v>246</v>
      </c>
      <c r="O18" s="58">
        <v>0</v>
      </c>
      <c r="P18" s="50">
        <f>IF($D$6="ANO",IF($D$7="NE",SUM(N18:O18),N18),SUM(N18:O18))</f>
        <v>246</v>
      </c>
      <c r="Q18" s="58">
        <v>0</v>
      </c>
      <c r="R18" s="50">
        <f>ROUND(IF(M18="EUR",P18,(P18/$I$7)),2)</f>
        <v>8.95</v>
      </c>
      <c r="S18" s="59">
        <v>0</v>
      </c>
      <c r="T18" s="52"/>
      <c r="U18" s="52"/>
      <c r="V18" s="53">
        <f>ROUND(IF(M18="CZK",R18-(T18/$I$7),R18-U18),2)</f>
        <v>8.95</v>
      </c>
      <c r="W18" s="55"/>
    </row>
    <row r="19" spans="1:23" ht="96.75" thickBot="1">
      <c r="A19" s="255"/>
      <c r="B19" s="38" t="s">
        <v>74</v>
      </c>
      <c r="C19" s="60" t="s">
        <v>75</v>
      </c>
      <c r="D19" s="40" t="s">
        <v>13</v>
      </c>
      <c r="E19" s="61" t="s">
        <v>76</v>
      </c>
      <c r="F19" s="41" t="s">
        <v>68</v>
      </c>
      <c r="G19" s="62"/>
      <c r="H19" s="43" t="s">
        <v>77</v>
      </c>
      <c r="I19" s="62"/>
      <c r="J19" s="63"/>
      <c r="K19" s="64">
        <v>41627</v>
      </c>
      <c r="L19" s="65">
        <v>41631</v>
      </c>
      <c r="M19" s="47" t="s">
        <v>61</v>
      </c>
      <c r="N19" s="57">
        <v>2798</v>
      </c>
      <c r="O19" s="66">
        <v>0</v>
      </c>
      <c r="P19" s="50">
        <f>IF($D$6="ANO",IF($D$7="NE",SUM(N19:O19),N19),SUM(N19:O19))</f>
        <v>2798</v>
      </c>
      <c r="Q19" s="66">
        <v>0</v>
      </c>
      <c r="R19" s="50">
        <f>ROUND(IF(M19="EUR",P19,(P19/$I$7)),2)</f>
        <v>101.82</v>
      </c>
      <c r="S19" s="59">
        <v>96</v>
      </c>
      <c r="T19" s="52"/>
      <c r="U19" s="52"/>
      <c r="V19" s="53">
        <f>ROUND(IF(M19="CZK",R19-(T19/$I$7),R19-U19),2)</f>
        <v>101.82</v>
      </c>
      <c r="W19" s="55"/>
    </row>
    <row r="20" spans="1:23" ht="13.5" thickBot="1">
      <c r="A20" s="256"/>
      <c r="B20" s="257" t="s">
        <v>78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9"/>
      <c r="Q20" s="67">
        <f aca="true" t="shared" si="0" ref="Q20:V20">SUM(Q16:Q19)</f>
        <v>0</v>
      </c>
      <c r="R20" s="68">
        <f t="shared" si="0"/>
        <v>3587.59</v>
      </c>
      <c r="S20" s="69">
        <f t="shared" si="0"/>
        <v>125</v>
      </c>
      <c r="T20" s="68">
        <f t="shared" si="0"/>
        <v>0</v>
      </c>
      <c r="U20" s="68">
        <f t="shared" si="0"/>
        <v>0</v>
      </c>
      <c r="V20" s="68">
        <f t="shared" si="0"/>
        <v>3587.59</v>
      </c>
      <c r="W20" s="70"/>
    </row>
    <row r="21" spans="1:23" ht="102" customHeight="1">
      <c r="A21" s="260" t="s">
        <v>79</v>
      </c>
      <c r="B21" s="38" t="s">
        <v>80</v>
      </c>
      <c r="C21" s="71" t="s">
        <v>81</v>
      </c>
      <c r="D21" s="72" t="s">
        <v>15</v>
      </c>
      <c r="E21" s="73" t="s">
        <v>82</v>
      </c>
      <c r="F21" s="41" t="s">
        <v>68</v>
      </c>
      <c r="G21" s="74" t="s">
        <v>83</v>
      </c>
      <c r="H21" s="74" t="s">
        <v>84</v>
      </c>
      <c r="I21" s="75" t="s">
        <v>85</v>
      </c>
      <c r="J21" s="76" t="s">
        <v>86</v>
      </c>
      <c r="K21" s="77">
        <v>41415</v>
      </c>
      <c r="L21" s="77">
        <v>41423</v>
      </c>
      <c r="M21" s="47" t="s">
        <v>61</v>
      </c>
      <c r="N21" s="48">
        <v>2150</v>
      </c>
      <c r="O21" s="49">
        <v>451.5</v>
      </c>
      <c r="P21" s="50">
        <v>2602</v>
      </c>
      <c r="Q21" s="49">
        <v>0</v>
      </c>
      <c r="R21" s="50">
        <f aca="true" t="shared" si="1" ref="R21:R28">ROUND(IF(M21="EUR",P21,(P21/$I$7)),2)</f>
        <v>94.69</v>
      </c>
      <c r="S21" s="78">
        <v>5</v>
      </c>
      <c r="T21" s="52"/>
      <c r="U21" s="52"/>
      <c r="V21" s="53">
        <f aca="true" t="shared" si="2" ref="V21:V28">ROUND(IF(M21="CZK",R21-(T21/$I$7),R21-U21),2)</f>
        <v>94.69</v>
      </c>
      <c r="W21" s="55"/>
    </row>
    <row r="22" spans="1:23" ht="102" customHeight="1">
      <c r="A22" s="261"/>
      <c r="B22" s="38" t="s">
        <v>87</v>
      </c>
      <c r="C22" s="71" t="s">
        <v>81</v>
      </c>
      <c r="D22" s="72" t="s">
        <v>15</v>
      </c>
      <c r="E22" s="73" t="s">
        <v>88</v>
      </c>
      <c r="F22" s="41" t="s">
        <v>68</v>
      </c>
      <c r="G22" s="74" t="s">
        <v>89</v>
      </c>
      <c r="H22" s="74" t="s">
        <v>90</v>
      </c>
      <c r="I22" s="75" t="s">
        <v>85</v>
      </c>
      <c r="J22" s="76" t="s">
        <v>86</v>
      </c>
      <c r="K22" s="77">
        <v>41459</v>
      </c>
      <c r="L22" s="77">
        <v>41467</v>
      </c>
      <c r="M22" s="47" t="s">
        <v>61</v>
      </c>
      <c r="N22" s="48">
        <v>2150</v>
      </c>
      <c r="O22" s="49">
        <v>451.5</v>
      </c>
      <c r="P22" s="50">
        <v>2602</v>
      </c>
      <c r="Q22" s="49">
        <v>0</v>
      </c>
      <c r="R22" s="50">
        <f t="shared" si="1"/>
        <v>94.69</v>
      </c>
      <c r="S22" s="78">
        <v>5</v>
      </c>
      <c r="T22" s="52"/>
      <c r="U22" s="52"/>
      <c r="V22" s="53">
        <f t="shared" si="2"/>
        <v>94.69</v>
      </c>
      <c r="W22" s="55"/>
    </row>
    <row r="23" spans="1:23" ht="105">
      <c r="A23" s="261"/>
      <c r="B23" s="38" t="s">
        <v>91</v>
      </c>
      <c r="C23" s="71" t="s">
        <v>81</v>
      </c>
      <c r="D23" s="72" t="s">
        <v>15</v>
      </c>
      <c r="E23" s="73" t="s">
        <v>92</v>
      </c>
      <c r="F23" s="41" t="s">
        <v>68</v>
      </c>
      <c r="G23" s="74" t="s">
        <v>93</v>
      </c>
      <c r="H23" s="74" t="s">
        <v>94</v>
      </c>
      <c r="I23" s="75" t="s">
        <v>95</v>
      </c>
      <c r="J23" s="76" t="s">
        <v>96</v>
      </c>
      <c r="K23" s="77">
        <v>41627</v>
      </c>
      <c r="L23" s="77">
        <v>41631</v>
      </c>
      <c r="M23" s="47" t="s">
        <v>61</v>
      </c>
      <c r="N23" s="48">
        <v>16000</v>
      </c>
      <c r="O23" s="49">
        <v>3360</v>
      </c>
      <c r="P23" s="50">
        <f aca="true" t="shared" si="3" ref="P23:P28">IF($D$6="ANO",IF($D$7="NE",SUM(N23:O23),N23),SUM(N23:O23))</f>
        <v>19360</v>
      </c>
      <c r="Q23" s="49">
        <v>0</v>
      </c>
      <c r="R23" s="50">
        <f t="shared" si="1"/>
        <v>704.51</v>
      </c>
      <c r="S23" s="78">
        <v>5</v>
      </c>
      <c r="T23" s="52"/>
      <c r="U23" s="52"/>
      <c r="V23" s="53">
        <f t="shared" si="2"/>
        <v>704.51</v>
      </c>
      <c r="W23" s="55"/>
    </row>
    <row r="24" spans="1:23" ht="102" customHeight="1">
      <c r="A24" s="261"/>
      <c r="B24" s="38" t="s">
        <v>97</v>
      </c>
      <c r="C24" s="71" t="s">
        <v>98</v>
      </c>
      <c r="D24" s="72" t="s">
        <v>15</v>
      </c>
      <c r="E24" s="73" t="s">
        <v>99</v>
      </c>
      <c r="F24" s="41" t="s">
        <v>68</v>
      </c>
      <c r="G24" s="74" t="s">
        <v>100</v>
      </c>
      <c r="H24" s="74" t="s">
        <v>101</v>
      </c>
      <c r="I24" s="75" t="s">
        <v>102</v>
      </c>
      <c r="J24" s="76" t="s">
        <v>103</v>
      </c>
      <c r="K24" s="77">
        <v>41621</v>
      </c>
      <c r="L24" s="77">
        <v>41628</v>
      </c>
      <c r="M24" s="47" t="s">
        <v>61</v>
      </c>
      <c r="N24" s="48">
        <v>1106000</v>
      </c>
      <c r="O24" s="49">
        <v>232260</v>
      </c>
      <c r="P24" s="50">
        <f t="shared" si="3"/>
        <v>1338260</v>
      </c>
      <c r="Q24" s="49">
        <v>0</v>
      </c>
      <c r="R24" s="50">
        <f t="shared" si="1"/>
        <v>48699.42</v>
      </c>
      <c r="S24" s="78">
        <v>4</v>
      </c>
      <c r="T24" s="52"/>
      <c r="U24" s="52"/>
      <c r="V24" s="53">
        <f t="shared" si="2"/>
        <v>48699.42</v>
      </c>
      <c r="W24" s="55"/>
    </row>
    <row r="25" spans="1:23" ht="92.25" customHeight="1">
      <c r="A25" s="261"/>
      <c r="B25" s="79" t="s">
        <v>104</v>
      </c>
      <c r="C25" s="80" t="s">
        <v>105</v>
      </c>
      <c r="D25" s="81" t="s">
        <v>15</v>
      </c>
      <c r="E25" s="73" t="s">
        <v>106</v>
      </c>
      <c r="F25" s="41" t="s">
        <v>68</v>
      </c>
      <c r="G25" s="74" t="s">
        <v>107</v>
      </c>
      <c r="H25" s="74" t="s">
        <v>108</v>
      </c>
      <c r="I25" s="75" t="s">
        <v>109</v>
      </c>
      <c r="J25" s="76" t="s">
        <v>110</v>
      </c>
      <c r="K25" s="77">
        <v>41417</v>
      </c>
      <c r="L25" s="77">
        <v>41436</v>
      </c>
      <c r="M25" s="47" t="s">
        <v>61</v>
      </c>
      <c r="N25" s="48">
        <v>3269</v>
      </c>
      <c r="O25" s="49">
        <v>0</v>
      </c>
      <c r="P25" s="50">
        <f t="shared" si="3"/>
        <v>3269</v>
      </c>
      <c r="Q25" s="49">
        <v>0</v>
      </c>
      <c r="R25" s="50">
        <f t="shared" si="1"/>
        <v>118.96</v>
      </c>
      <c r="S25" s="59">
        <v>6</v>
      </c>
      <c r="T25" s="52"/>
      <c r="U25" s="52"/>
      <c r="V25" s="53">
        <f t="shared" si="2"/>
        <v>118.96</v>
      </c>
      <c r="W25" s="55"/>
    </row>
    <row r="26" spans="1:23" ht="92.25" customHeight="1">
      <c r="A26" s="261"/>
      <c r="B26" s="79" t="s">
        <v>111</v>
      </c>
      <c r="C26" s="80" t="s">
        <v>105</v>
      </c>
      <c r="D26" s="81" t="s">
        <v>15</v>
      </c>
      <c r="E26" s="73" t="s">
        <v>112</v>
      </c>
      <c r="F26" s="41" t="s">
        <v>68</v>
      </c>
      <c r="G26" s="74" t="s">
        <v>113</v>
      </c>
      <c r="H26" s="74" t="s">
        <v>114</v>
      </c>
      <c r="I26" s="75" t="s">
        <v>109</v>
      </c>
      <c r="J26" s="76" t="s">
        <v>110</v>
      </c>
      <c r="K26" s="77">
        <v>41464</v>
      </c>
      <c r="L26" s="77">
        <v>41477</v>
      </c>
      <c r="M26" s="47" t="s">
        <v>61</v>
      </c>
      <c r="N26" s="48">
        <v>1944</v>
      </c>
      <c r="O26" s="49">
        <v>0</v>
      </c>
      <c r="P26" s="50">
        <f t="shared" si="3"/>
        <v>1944</v>
      </c>
      <c r="Q26" s="49">
        <v>0</v>
      </c>
      <c r="R26" s="50">
        <f t="shared" si="1"/>
        <v>70.74</v>
      </c>
      <c r="S26" s="59">
        <v>6</v>
      </c>
      <c r="T26" s="52"/>
      <c r="U26" s="52"/>
      <c r="V26" s="53">
        <f t="shared" si="2"/>
        <v>70.74</v>
      </c>
      <c r="W26" s="55"/>
    </row>
    <row r="27" spans="1:23" ht="92.25" customHeight="1">
      <c r="A27" s="261"/>
      <c r="B27" s="79" t="s">
        <v>115</v>
      </c>
      <c r="C27" s="80" t="s">
        <v>105</v>
      </c>
      <c r="D27" s="81" t="s">
        <v>15</v>
      </c>
      <c r="E27" s="73" t="s">
        <v>116</v>
      </c>
      <c r="F27" s="41" t="s">
        <v>68</v>
      </c>
      <c r="G27" s="74" t="s">
        <v>117</v>
      </c>
      <c r="H27" s="74" t="s">
        <v>118</v>
      </c>
      <c r="I27" s="75" t="s">
        <v>109</v>
      </c>
      <c r="J27" s="76" t="s">
        <v>110</v>
      </c>
      <c r="K27" s="77">
        <v>41570</v>
      </c>
      <c r="L27" s="77">
        <v>41589</v>
      </c>
      <c r="M27" s="47" t="s">
        <v>61</v>
      </c>
      <c r="N27" s="48">
        <v>840</v>
      </c>
      <c r="O27" s="49">
        <v>0</v>
      </c>
      <c r="P27" s="50">
        <f t="shared" si="3"/>
        <v>840</v>
      </c>
      <c r="Q27" s="49">
        <v>0</v>
      </c>
      <c r="R27" s="50">
        <f t="shared" si="1"/>
        <v>30.57</v>
      </c>
      <c r="S27" s="59">
        <v>6</v>
      </c>
      <c r="T27" s="52"/>
      <c r="U27" s="52"/>
      <c r="V27" s="53">
        <f t="shared" si="2"/>
        <v>30.57</v>
      </c>
      <c r="W27" s="55"/>
    </row>
    <row r="28" spans="1:23" ht="93" thickBot="1">
      <c r="A28" s="261"/>
      <c r="B28" s="79" t="s">
        <v>119</v>
      </c>
      <c r="C28" s="80" t="s">
        <v>105</v>
      </c>
      <c r="D28" s="81" t="s">
        <v>15</v>
      </c>
      <c r="E28" s="73" t="s">
        <v>120</v>
      </c>
      <c r="F28" s="41" t="s">
        <v>68</v>
      </c>
      <c r="G28" s="74" t="s">
        <v>121</v>
      </c>
      <c r="H28" s="74" t="s">
        <v>122</v>
      </c>
      <c r="I28" s="75" t="s">
        <v>109</v>
      </c>
      <c r="J28" s="76" t="s">
        <v>110</v>
      </c>
      <c r="K28" s="77">
        <v>41625</v>
      </c>
      <c r="L28" s="77">
        <v>41648</v>
      </c>
      <c r="M28" s="47" t="s">
        <v>61</v>
      </c>
      <c r="N28" s="48">
        <v>9051</v>
      </c>
      <c r="O28" s="49">
        <v>0</v>
      </c>
      <c r="P28" s="50">
        <f t="shared" si="3"/>
        <v>9051</v>
      </c>
      <c r="Q28" s="49">
        <v>0</v>
      </c>
      <c r="R28" s="50">
        <f t="shared" si="1"/>
        <v>329.37</v>
      </c>
      <c r="S28" s="59">
        <v>5</v>
      </c>
      <c r="T28" s="52"/>
      <c r="U28" s="52"/>
      <c r="V28" s="53">
        <f t="shared" si="2"/>
        <v>329.37</v>
      </c>
      <c r="W28" s="55"/>
    </row>
    <row r="29" spans="1:23" ht="13.5" thickBot="1">
      <c r="A29" s="262"/>
      <c r="B29" s="257" t="s">
        <v>123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>
        <f>SUM(N21:N21)</f>
        <v>2150</v>
      </c>
      <c r="O29" s="258">
        <f>SUM(O21:O21)</f>
        <v>451.5</v>
      </c>
      <c r="P29" s="259">
        <f>SUM(P21:P21)</f>
        <v>2602</v>
      </c>
      <c r="Q29" s="67">
        <f>SUM(Q21:Q21)</f>
        <v>0</v>
      </c>
      <c r="R29" s="68">
        <f>SUM(R21:R28)</f>
        <v>50142.95</v>
      </c>
      <c r="S29" s="69">
        <f>SUM(S21:S28)</f>
        <v>42</v>
      </c>
      <c r="T29" s="68">
        <f>SUM(T21:T25)</f>
        <v>0</v>
      </c>
      <c r="U29" s="68">
        <f>SUM(U21:U25)</f>
        <v>0</v>
      </c>
      <c r="V29" s="68">
        <f>SUM(V21:V28)</f>
        <v>50142.95</v>
      </c>
      <c r="W29" s="70"/>
    </row>
    <row r="30" spans="1:23" ht="14.25" thickBot="1">
      <c r="A30" s="263" t="s">
        <v>124</v>
      </c>
      <c r="B30" s="82"/>
      <c r="C30" s="76"/>
      <c r="D30" s="81"/>
      <c r="E30" s="83"/>
      <c r="F30" s="41" t="s">
        <v>68</v>
      </c>
      <c r="G30" s="84"/>
      <c r="H30" s="84"/>
      <c r="I30" s="76"/>
      <c r="J30" s="76"/>
      <c r="K30" s="77"/>
      <c r="L30" s="77"/>
      <c r="M30" s="47" t="s">
        <v>61</v>
      </c>
      <c r="N30" s="48">
        <v>0</v>
      </c>
      <c r="O30" s="49"/>
      <c r="P30" s="50">
        <f>IF($D$6="ANO",IF($D$7="NE",SUM(N30:O30),N30),SUM(N30:O30))</f>
        <v>0</v>
      </c>
      <c r="Q30" s="49">
        <v>0</v>
      </c>
      <c r="R30" s="50">
        <f>ROUND(IF(M30="EUR",P30,(P30/$I$7)),2)</f>
        <v>0</v>
      </c>
      <c r="S30" s="51"/>
      <c r="T30" s="52"/>
      <c r="U30" s="52"/>
      <c r="V30" s="53">
        <f>ROUND(IF(M30="CZK",R30-(T30/$I$7),R30-U30),2)</f>
        <v>0</v>
      </c>
      <c r="W30" s="54"/>
    </row>
    <row r="31" spans="1:23" ht="13.5" thickBot="1">
      <c r="A31" s="262"/>
      <c r="B31" s="257" t="s">
        <v>125</v>
      </c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>
        <f aca="true" t="shared" si="4" ref="N31:V31">SUM(N30:N30)</f>
        <v>0</v>
      </c>
      <c r="O31" s="258">
        <f t="shared" si="4"/>
        <v>0</v>
      </c>
      <c r="P31" s="259">
        <f t="shared" si="4"/>
        <v>0</v>
      </c>
      <c r="Q31" s="67">
        <f t="shared" si="4"/>
        <v>0</v>
      </c>
      <c r="R31" s="68">
        <f t="shared" si="4"/>
        <v>0</v>
      </c>
      <c r="S31" s="69">
        <f t="shared" si="4"/>
        <v>0</v>
      </c>
      <c r="T31" s="68">
        <f t="shared" si="4"/>
        <v>0</v>
      </c>
      <c r="U31" s="68">
        <f t="shared" si="4"/>
        <v>0</v>
      </c>
      <c r="V31" s="68">
        <f t="shared" si="4"/>
        <v>0</v>
      </c>
      <c r="W31" s="70"/>
    </row>
    <row r="32" spans="1:43" s="88" customFormat="1" ht="23.25" customHeight="1" thickBot="1">
      <c r="A32" s="264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85"/>
      <c r="M32" s="85"/>
      <c r="N32" s="85"/>
      <c r="O32" s="85"/>
      <c r="P32" s="85"/>
      <c r="Q32" s="85"/>
      <c r="R32" s="266"/>
      <c r="S32" s="266"/>
      <c r="T32" s="266"/>
      <c r="U32" s="266"/>
      <c r="V32" s="86"/>
      <c r="W32" s="87"/>
      <c r="AQ32" s="8"/>
    </row>
    <row r="33" spans="1:43" ht="26.25" customHeight="1" thickBot="1">
      <c r="A33" s="89" t="s">
        <v>126</v>
      </c>
      <c r="B33" s="267" t="s">
        <v>127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9"/>
      <c r="O33" s="270" t="s">
        <v>62</v>
      </c>
      <c r="P33" s="271"/>
      <c r="Q33" s="272"/>
      <c r="R33" s="90">
        <f>R31+R29+R20</f>
        <v>53730.53999999999</v>
      </c>
      <c r="S33" s="91">
        <f>S31+S29+S20</f>
        <v>167</v>
      </c>
      <c r="T33" s="92">
        <f>T31+T29+T20</f>
        <v>0</v>
      </c>
      <c r="U33" s="92">
        <f>U31+U29+U20</f>
        <v>0</v>
      </c>
      <c r="V33" s="90">
        <f>V31+V29+V20</f>
        <v>53730.53999999999</v>
      </c>
      <c r="W33" s="87"/>
      <c r="AQ33" s="88"/>
    </row>
    <row r="34" spans="1:43" ht="26.25" customHeight="1" thickBot="1">
      <c r="A34" s="93" t="s">
        <v>128</v>
      </c>
      <c r="B34" s="267" t="s">
        <v>129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9"/>
      <c r="O34" s="90" t="s">
        <v>61</v>
      </c>
      <c r="P34" s="94">
        <v>0</v>
      </c>
      <c r="Q34" s="273"/>
      <c r="R34" s="274"/>
      <c r="S34" s="274"/>
      <c r="T34" s="275"/>
      <c r="U34" s="92" t="s">
        <v>62</v>
      </c>
      <c r="V34" s="92">
        <f>ROUND((P34/$I$7),2)</f>
        <v>0</v>
      </c>
      <c r="W34" s="87"/>
      <c r="AQ34" s="88"/>
    </row>
    <row r="35" spans="1:43" ht="26.25" customHeight="1" thickBot="1">
      <c r="A35" s="93" t="s">
        <v>130</v>
      </c>
      <c r="B35" s="267" t="s">
        <v>131</v>
      </c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9"/>
      <c r="O35" s="273"/>
      <c r="P35" s="274"/>
      <c r="Q35" s="274"/>
      <c r="R35" s="274"/>
      <c r="S35" s="274"/>
      <c r="T35" s="275"/>
      <c r="U35" s="92" t="s">
        <v>62</v>
      </c>
      <c r="V35" s="92">
        <f>$V33-$V34</f>
        <v>53730.53999999999</v>
      </c>
      <c r="W35" s="87"/>
      <c r="AQ35" s="88"/>
    </row>
    <row r="36" spans="1:43" s="14" customFormat="1" ht="12.75">
      <c r="A36" s="9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96"/>
      <c r="M36" s="96"/>
      <c r="N36" s="96"/>
      <c r="O36" s="96"/>
      <c r="P36" s="96"/>
      <c r="Q36" s="96"/>
      <c r="R36" s="276"/>
      <c r="S36" s="277"/>
      <c r="T36" s="96"/>
      <c r="U36" s="96"/>
      <c r="V36" s="96"/>
      <c r="W36" s="87"/>
      <c r="AQ36" s="8"/>
    </row>
    <row r="37" spans="1:23" s="14" customFormat="1" ht="22.5" customHeight="1" thickBot="1">
      <c r="A37" s="97" t="s">
        <v>132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96"/>
      <c r="M37" s="96"/>
      <c r="N37" s="96"/>
      <c r="O37" s="96"/>
      <c r="P37" s="96"/>
      <c r="Q37" s="96"/>
      <c r="R37" s="98"/>
      <c r="S37" s="98"/>
      <c r="T37" s="98"/>
      <c r="U37" s="98"/>
      <c r="V37" s="98"/>
      <c r="W37" s="98"/>
    </row>
    <row r="38" spans="1:23" s="14" customFormat="1" ht="15" customHeight="1" thickBot="1">
      <c r="A38" s="278" t="s">
        <v>133</v>
      </c>
      <c r="B38" s="99"/>
      <c r="C38" s="100"/>
      <c r="D38" s="101"/>
      <c r="E38" s="102"/>
      <c r="F38" s="103" t="s">
        <v>68</v>
      </c>
      <c r="G38" s="104"/>
      <c r="H38" s="104"/>
      <c r="I38" s="100"/>
      <c r="J38" s="100"/>
      <c r="K38" s="105"/>
      <c r="L38" s="105"/>
      <c r="M38" s="106" t="s">
        <v>61</v>
      </c>
      <c r="N38" s="107">
        <v>0</v>
      </c>
      <c r="O38" s="108"/>
      <c r="P38" s="109">
        <f>IF($D$6="ANO",IF($D$7="NE",SUM(N38:O38),N38),SUM(N38:O38))</f>
        <v>0</v>
      </c>
      <c r="Q38" s="108">
        <v>0</v>
      </c>
      <c r="R38" s="109">
        <f>ROUND(IF(M38="EUR",P38,(P38/$I$7)),2)</f>
        <v>0</v>
      </c>
      <c r="S38" s="110">
        <v>0</v>
      </c>
      <c r="T38" s="111"/>
      <c r="U38" s="111"/>
      <c r="V38" s="112">
        <f>ROUND(IF(M38="CZK",R38-(T38/$I$7),R38-U38),2)</f>
        <v>0</v>
      </c>
      <c r="W38" s="113"/>
    </row>
    <row r="39" spans="1:23" s="14" customFormat="1" ht="13.5" thickBot="1">
      <c r="A39" s="279"/>
      <c r="B39" s="257" t="s">
        <v>134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9"/>
      <c r="Q39" s="67">
        <f aca="true" t="shared" si="5" ref="Q39:V39">SUM(Q38:Q38)</f>
        <v>0</v>
      </c>
      <c r="R39" s="68">
        <f t="shared" si="5"/>
        <v>0</v>
      </c>
      <c r="S39" s="69">
        <f t="shared" si="5"/>
        <v>0</v>
      </c>
      <c r="T39" s="68">
        <f t="shared" si="5"/>
        <v>0</v>
      </c>
      <c r="U39" s="68">
        <f t="shared" si="5"/>
        <v>0</v>
      </c>
      <c r="V39" s="68">
        <f t="shared" si="5"/>
        <v>0</v>
      </c>
      <c r="W39" s="70"/>
    </row>
    <row r="40" spans="1:23" s="14" customFormat="1" ht="13.5" thickBot="1">
      <c r="A40" s="9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96"/>
      <c r="M40" s="96"/>
      <c r="N40" s="96"/>
      <c r="O40" s="96"/>
      <c r="P40" s="96"/>
      <c r="Q40" s="96"/>
      <c r="R40" s="98"/>
      <c r="S40" s="98"/>
      <c r="T40" s="98"/>
      <c r="U40" s="98"/>
      <c r="V40" s="98"/>
      <c r="W40" s="98"/>
    </row>
    <row r="41" spans="1:43" s="119" customFormat="1" ht="15.75" customHeight="1" thickBot="1">
      <c r="A41" s="114"/>
      <c r="B41" s="115"/>
      <c r="C41" s="116"/>
      <c r="D41" s="116"/>
      <c r="E41" s="117"/>
      <c r="F41" s="117"/>
      <c r="G41" s="117"/>
      <c r="H41" s="117"/>
      <c r="I41" s="116"/>
      <c r="J41" s="116"/>
      <c r="K41" s="118"/>
      <c r="T41" s="280" t="s">
        <v>135</v>
      </c>
      <c r="U41" s="281"/>
      <c r="V41" s="282"/>
      <c r="W41" s="120">
        <f>V35</f>
        <v>53730.53999999999</v>
      </c>
      <c r="X41" s="118"/>
      <c r="Y41" s="119" t="s">
        <v>136</v>
      </c>
      <c r="AC41" s="118"/>
      <c r="AD41" s="118"/>
      <c r="AE41" s="118"/>
      <c r="AF41" s="118"/>
      <c r="AG41" s="118"/>
      <c r="AH41" s="118"/>
      <c r="AI41" s="118"/>
      <c r="AQ41" s="14"/>
    </row>
    <row r="42" spans="1:43" ht="16.5" customHeight="1" thickBot="1">
      <c r="A42" s="121" t="s">
        <v>137</v>
      </c>
      <c r="B42" s="122"/>
      <c r="C42" s="123"/>
      <c r="D42" s="123"/>
      <c r="E42" s="124"/>
      <c r="F42" s="123"/>
      <c r="G42" s="125"/>
      <c r="H42" s="126"/>
      <c r="I42" s="126"/>
      <c r="J42" s="127"/>
      <c r="K42" s="128"/>
      <c r="L42" s="119"/>
      <c r="R42" s="286" t="s">
        <v>138</v>
      </c>
      <c r="S42" s="287"/>
      <c r="T42" s="288" t="s">
        <v>139</v>
      </c>
      <c r="U42" s="288"/>
      <c r="V42" s="289"/>
      <c r="W42" s="120">
        <f>R33-V33</f>
        <v>0</v>
      </c>
      <c r="X42" s="129" t="s">
        <v>140</v>
      </c>
      <c r="Y42" s="130" t="s">
        <v>141</v>
      </c>
      <c r="Z42" s="131" t="s">
        <v>142</v>
      </c>
      <c r="AC42" s="132"/>
      <c r="AD42" s="132"/>
      <c r="AE42" s="132"/>
      <c r="AF42" s="132"/>
      <c r="AG42" s="132"/>
      <c r="AH42" s="132"/>
      <c r="AI42" s="132"/>
      <c r="AQ42" s="119"/>
    </row>
    <row r="43" spans="1:43" s="14" customFormat="1" ht="13.5" customHeight="1" thickBot="1">
      <c r="A43" s="133" t="s">
        <v>143</v>
      </c>
      <c r="B43" s="134" t="s">
        <v>144</v>
      </c>
      <c r="C43" s="135"/>
      <c r="D43" s="135"/>
      <c r="E43" s="135"/>
      <c r="F43" s="136"/>
      <c r="G43" s="132"/>
      <c r="H43" s="128"/>
      <c r="I43" s="128"/>
      <c r="J43" s="137"/>
      <c r="K43" s="128"/>
      <c r="L43" s="134"/>
      <c r="R43" s="138">
        <f>FLOOR(($V49*W43),1)</f>
        <v>0</v>
      </c>
      <c r="S43" s="139" t="s">
        <v>145</v>
      </c>
      <c r="T43" s="290" t="s">
        <v>146</v>
      </c>
      <c r="U43" s="290"/>
      <c r="V43" s="291"/>
      <c r="W43" s="140">
        <f>$X43-($X43/$V33*$V34)</f>
        <v>0</v>
      </c>
      <c r="X43" s="141">
        <f>SUMIF(F16:F31,"IV",V16:V31)</f>
        <v>0</v>
      </c>
      <c r="Y43" s="142">
        <f>W43/V35</f>
        <v>0</v>
      </c>
      <c r="Z43" s="142">
        <f>R43/W49</f>
        <v>0</v>
      </c>
      <c r="AC43" s="118"/>
      <c r="AD43" s="118"/>
      <c r="AE43" s="118"/>
      <c r="AF43" s="118"/>
      <c r="AG43" s="118"/>
      <c r="AH43" s="118"/>
      <c r="AI43" s="118"/>
      <c r="AQ43" s="8"/>
    </row>
    <row r="44" spans="1:35" s="14" customFormat="1" ht="13.5" customHeight="1" thickBot="1">
      <c r="A44" s="133" t="s">
        <v>147</v>
      </c>
      <c r="B44" s="134" t="s">
        <v>148</v>
      </c>
      <c r="C44" s="135"/>
      <c r="D44" s="135"/>
      <c r="E44" s="135"/>
      <c r="F44" s="116"/>
      <c r="G44" s="118"/>
      <c r="H44" s="135"/>
      <c r="I44" s="135"/>
      <c r="J44" s="143"/>
      <c r="K44" s="135"/>
      <c r="L44" s="134"/>
      <c r="R44" s="144">
        <f>W49-R43</f>
        <v>2686</v>
      </c>
      <c r="S44" s="145" t="s">
        <v>68</v>
      </c>
      <c r="T44" s="290" t="s">
        <v>149</v>
      </c>
      <c r="U44" s="290"/>
      <c r="V44" s="291"/>
      <c r="W44" s="140">
        <f>$X44-($X44/$V33*$V34)</f>
        <v>53730.54</v>
      </c>
      <c r="X44" s="141">
        <f>SUMIF(F16:F31,"NIV",V16:V31)</f>
        <v>53730.54</v>
      </c>
      <c r="Y44" s="142">
        <f>W44/V35</f>
        <v>1.0000000000000002</v>
      </c>
      <c r="Z44" s="142">
        <f>R44/W49</f>
        <v>1</v>
      </c>
      <c r="AC44" s="118"/>
      <c r="AD44" s="118"/>
      <c r="AE44" s="118"/>
      <c r="AF44" s="118"/>
      <c r="AG44" s="118"/>
      <c r="AH44" s="118"/>
      <c r="AI44" s="118"/>
    </row>
    <row r="45" spans="1:35" s="14" customFormat="1" ht="13.5" customHeight="1" thickBot="1">
      <c r="A45" s="133" t="s">
        <v>150</v>
      </c>
      <c r="B45" s="134" t="s">
        <v>151</v>
      </c>
      <c r="C45" s="135"/>
      <c r="D45" s="135"/>
      <c r="E45" s="135"/>
      <c r="F45" s="116"/>
      <c r="G45" s="118"/>
      <c r="H45" s="135"/>
      <c r="I45" s="135"/>
      <c r="J45" s="143"/>
      <c r="K45" s="135"/>
      <c r="L45" s="134"/>
      <c r="Q45" s="146" t="s">
        <v>152</v>
      </c>
      <c r="R45" s="147">
        <f>SUM(R43:R44)</f>
        <v>2686</v>
      </c>
      <c r="S45" s="118"/>
      <c r="T45" s="118"/>
      <c r="U45" s="148" t="s">
        <v>136</v>
      </c>
      <c r="V45" s="292" t="str">
        <f>IF((W43+W44)=V35,"OK","ZKONTROLUJ     NIV/IV ")</f>
        <v>OK</v>
      </c>
      <c r="W45" s="292"/>
      <c r="Y45" s="149">
        <f>SUM(Y43:Y44)</f>
        <v>1.0000000000000002</v>
      </c>
      <c r="Z45" s="149">
        <f>SUM(Z43:Z44)</f>
        <v>1</v>
      </c>
      <c r="AC45" s="118"/>
      <c r="AD45" s="118"/>
      <c r="AE45" s="118"/>
      <c r="AF45" s="118"/>
      <c r="AG45" s="118"/>
      <c r="AH45" s="118"/>
      <c r="AI45" s="118"/>
    </row>
    <row r="46" spans="1:43" ht="12.75">
      <c r="A46" s="133" t="s">
        <v>153</v>
      </c>
      <c r="B46" s="134" t="s">
        <v>154</v>
      </c>
      <c r="C46" s="128"/>
      <c r="D46" s="128"/>
      <c r="E46" s="128"/>
      <c r="F46" s="116"/>
      <c r="G46" s="118"/>
      <c r="H46" s="135"/>
      <c r="I46" s="135"/>
      <c r="J46" s="143"/>
      <c r="K46" s="135"/>
      <c r="L46" s="119"/>
      <c r="O46" s="14"/>
      <c r="P46" s="14"/>
      <c r="Q46" s="14"/>
      <c r="R46" s="14"/>
      <c r="S46" s="118"/>
      <c r="T46" s="293" t="s">
        <v>155</v>
      </c>
      <c r="U46" s="294"/>
      <c r="V46" s="294"/>
      <c r="W46" s="295"/>
      <c r="X46" s="150"/>
      <c r="AC46" s="150"/>
      <c r="AD46" s="150"/>
      <c r="AE46" s="150"/>
      <c r="AF46" s="150"/>
      <c r="AG46" s="150"/>
      <c r="AH46" s="150"/>
      <c r="AI46" s="150"/>
      <c r="AQ46" s="14"/>
    </row>
    <row r="47" spans="1:35" ht="12.75">
      <c r="A47" s="133" t="s">
        <v>156</v>
      </c>
      <c r="B47" s="134" t="s">
        <v>157</v>
      </c>
      <c r="C47" s="128"/>
      <c r="D47" s="128"/>
      <c r="E47" s="128"/>
      <c r="F47" s="128"/>
      <c r="G47" s="128"/>
      <c r="H47" s="128"/>
      <c r="I47" s="128"/>
      <c r="J47" s="137"/>
      <c r="K47" s="151"/>
      <c r="L47" s="151"/>
      <c r="M47" s="151"/>
      <c r="O47" s="14"/>
      <c r="P47" s="14"/>
      <c r="Q47" s="14"/>
      <c r="R47" s="14"/>
      <c r="S47" s="152"/>
      <c r="T47" s="314" t="s">
        <v>158</v>
      </c>
      <c r="U47" s="315"/>
      <c r="V47" s="153" t="s">
        <v>159</v>
      </c>
      <c r="W47" s="154" t="s">
        <v>155</v>
      </c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</row>
    <row r="48" spans="1:35" ht="12.75">
      <c r="A48" s="133" t="s">
        <v>160</v>
      </c>
      <c r="B48" s="134" t="s">
        <v>161</v>
      </c>
      <c r="C48" s="128"/>
      <c r="D48" s="128"/>
      <c r="E48" s="128"/>
      <c r="F48" s="128"/>
      <c r="G48" s="128"/>
      <c r="H48" s="128"/>
      <c r="I48" s="128"/>
      <c r="J48" s="137"/>
      <c r="K48" s="151"/>
      <c r="L48" s="151"/>
      <c r="M48" s="151"/>
      <c r="O48" s="14"/>
      <c r="P48" s="14"/>
      <c r="Q48" s="14"/>
      <c r="R48" s="118"/>
      <c r="S48" s="119"/>
      <c r="T48" s="316" t="s">
        <v>162</v>
      </c>
      <c r="U48" s="317"/>
      <c r="V48" s="155">
        <v>0.85</v>
      </c>
      <c r="W48" s="156">
        <f>FLOOR(($V48*$V35),1)</f>
        <v>45670</v>
      </c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</row>
    <row r="49" spans="1:35" ht="12.75">
      <c r="A49" s="133" t="s">
        <v>163</v>
      </c>
      <c r="B49" s="134" t="s">
        <v>164</v>
      </c>
      <c r="C49" s="128"/>
      <c r="D49" s="128"/>
      <c r="E49" s="128"/>
      <c r="F49" s="128"/>
      <c r="G49" s="128"/>
      <c r="H49" s="128"/>
      <c r="I49" s="128"/>
      <c r="J49" s="137"/>
      <c r="K49" s="151"/>
      <c r="L49" s="151"/>
      <c r="M49" s="151"/>
      <c r="R49" s="118"/>
      <c r="S49" s="119"/>
      <c r="T49" s="314" t="s">
        <v>165</v>
      </c>
      <c r="U49" s="315"/>
      <c r="V49" s="158">
        <v>0.05</v>
      </c>
      <c r="W49" s="156">
        <f>IF(V50=0%,V35-W48,FLOOR(($V49*$V35),1))</f>
        <v>2686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</row>
    <row r="50" spans="1:35" ht="12.75">
      <c r="A50" s="133"/>
      <c r="B50" s="134" t="s">
        <v>166</v>
      </c>
      <c r="C50" s="128"/>
      <c r="D50" s="128"/>
      <c r="E50" s="128"/>
      <c r="F50" s="128"/>
      <c r="G50" s="128"/>
      <c r="H50" s="128"/>
      <c r="I50" s="128"/>
      <c r="J50" s="137"/>
      <c r="K50" s="151"/>
      <c r="L50" s="151"/>
      <c r="M50" s="151"/>
      <c r="R50" s="118"/>
      <c r="S50" s="160"/>
      <c r="T50" s="316" t="s">
        <v>167</v>
      </c>
      <c r="U50" s="317"/>
      <c r="V50" s="161">
        <f>V51-V48-V49</f>
        <v>0.10000000000000002</v>
      </c>
      <c r="W50" s="156">
        <f>V35-W48-W49</f>
        <v>5374.539999999994</v>
      </c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</row>
    <row r="51" spans="1:35" ht="13.5" thickBot="1">
      <c r="A51" s="162"/>
      <c r="B51" s="134" t="s">
        <v>168</v>
      </c>
      <c r="C51" s="128"/>
      <c r="D51" s="128"/>
      <c r="E51" s="128"/>
      <c r="F51" s="128"/>
      <c r="G51" s="128"/>
      <c r="H51" s="128"/>
      <c r="I51" s="128"/>
      <c r="J51" s="137"/>
      <c r="K51" s="151"/>
      <c r="L51" s="151"/>
      <c r="M51" s="151"/>
      <c r="R51" s="118"/>
      <c r="S51" s="160"/>
      <c r="T51" s="318" t="s">
        <v>169</v>
      </c>
      <c r="U51" s="319"/>
      <c r="V51" s="163">
        <v>1</v>
      </c>
      <c r="W51" s="164">
        <f>SUM(W48:W50)</f>
        <v>53730.53999999999</v>
      </c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</row>
    <row r="52" spans="1:35" ht="13.5" thickBot="1">
      <c r="A52" s="165" t="s">
        <v>170</v>
      </c>
      <c r="B52" s="166" t="s">
        <v>171</v>
      </c>
      <c r="C52" s="166"/>
      <c r="D52" s="166"/>
      <c r="E52" s="166"/>
      <c r="F52" s="166"/>
      <c r="G52" s="166"/>
      <c r="H52" s="166"/>
      <c r="I52" s="166"/>
      <c r="J52" s="167"/>
      <c r="K52" s="151"/>
      <c r="L52" s="151"/>
      <c r="M52" s="151"/>
      <c r="R52" s="152"/>
      <c r="S52" s="160"/>
      <c r="W52" s="152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</row>
    <row r="53" spans="1:35" ht="15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O53" s="283" t="s">
        <v>172</v>
      </c>
      <c r="P53" s="284"/>
      <c r="Q53" s="284"/>
      <c r="R53" s="285"/>
      <c r="S53" s="119"/>
      <c r="T53" s="283" t="s">
        <v>173</v>
      </c>
      <c r="U53" s="284"/>
      <c r="V53" s="284"/>
      <c r="W53" s="285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</row>
    <row r="54" spans="3:35" ht="12.75">
      <c r="C54" s="151"/>
      <c r="D54" s="151"/>
      <c r="E54" s="169"/>
      <c r="F54" s="169"/>
      <c r="G54" s="169"/>
      <c r="H54" s="169"/>
      <c r="I54" s="170"/>
      <c r="J54" s="171"/>
      <c r="K54" s="170"/>
      <c r="L54" s="170"/>
      <c r="M54" s="170"/>
      <c r="N54" s="170"/>
      <c r="O54" s="296" t="s">
        <v>174</v>
      </c>
      <c r="P54" s="297"/>
      <c r="Q54" s="297"/>
      <c r="R54" s="298"/>
      <c r="S54" s="172"/>
      <c r="T54" s="296" t="s">
        <v>175</v>
      </c>
      <c r="U54" s="297"/>
      <c r="V54" s="297"/>
      <c r="W54" s="29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</row>
    <row r="55" spans="3:35" ht="33.75" customHeight="1">
      <c r="C55" s="134"/>
      <c r="D55" s="134"/>
      <c r="E55" s="169"/>
      <c r="F55" s="169"/>
      <c r="G55" s="169"/>
      <c r="H55" s="169"/>
      <c r="I55" s="170"/>
      <c r="J55" s="171"/>
      <c r="K55" s="170"/>
      <c r="L55" s="170"/>
      <c r="M55" s="170"/>
      <c r="N55" s="170"/>
      <c r="O55" s="299"/>
      <c r="P55" s="300"/>
      <c r="Q55" s="300"/>
      <c r="R55" s="301"/>
      <c r="S55" s="172"/>
      <c r="T55" s="299"/>
      <c r="U55" s="300"/>
      <c r="V55" s="300"/>
      <c r="W55" s="301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</row>
    <row r="56" spans="15:23" ht="12.75">
      <c r="O56" s="299"/>
      <c r="P56" s="300"/>
      <c r="Q56" s="300"/>
      <c r="R56" s="301"/>
      <c r="T56" s="299"/>
      <c r="U56" s="300"/>
      <c r="V56" s="300"/>
      <c r="W56" s="301"/>
    </row>
    <row r="57" spans="15:23" ht="12.75">
      <c r="O57" s="302"/>
      <c r="P57" s="303"/>
      <c r="Q57" s="303"/>
      <c r="R57" s="304"/>
      <c r="T57" s="302"/>
      <c r="U57" s="303"/>
      <c r="V57" s="303"/>
      <c r="W57" s="304"/>
    </row>
    <row r="58" spans="15:23" ht="12.75">
      <c r="O58" s="305" t="s">
        <v>176</v>
      </c>
      <c r="P58" s="306"/>
      <c r="Q58" s="306"/>
      <c r="R58" s="307"/>
      <c r="T58" s="305" t="s">
        <v>176</v>
      </c>
      <c r="U58" s="306"/>
      <c r="V58" s="306"/>
      <c r="W58" s="307"/>
    </row>
    <row r="59" spans="15:23" ht="12.75">
      <c r="O59" s="308"/>
      <c r="P59" s="309"/>
      <c r="Q59" s="309"/>
      <c r="R59" s="310"/>
      <c r="T59" s="308"/>
      <c r="U59" s="309"/>
      <c r="V59" s="309"/>
      <c r="W59" s="310"/>
    </row>
    <row r="60" spans="15:23" ht="13.5" thickBot="1">
      <c r="O60" s="311"/>
      <c r="P60" s="312"/>
      <c r="Q60" s="312"/>
      <c r="R60" s="313"/>
      <c r="T60" s="311"/>
      <c r="U60" s="312"/>
      <c r="V60" s="312"/>
      <c r="W60" s="313"/>
    </row>
  </sheetData>
  <sheetProtection/>
  <mergeCells count="73">
    <mergeCell ref="O54:R57"/>
    <mergeCell ref="T54:W57"/>
    <mergeCell ref="O58:R60"/>
    <mergeCell ref="T58:W60"/>
    <mergeCell ref="T47:U47"/>
    <mergeCell ref="T48:U48"/>
    <mergeCell ref="T49:U49"/>
    <mergeCell ref="T50:U50"/>
    <mergeCell ref="T51:U51"/>
    <mergeCell ref="O53:R53"/>
    <mergeCell ref="T53:W53"/>
    <mergeCell ref="R42:S42"/>
    <mergeCell ref="T42:V42"/>
    <mergeCell ref="T43:V43"/>
    <mergeCell ref="T44:V44"/>
    <mergeCell ref="V45:W45"/>
    <mergeCell ref="T46:W46"/>
    <mergeCell ref="B35:N35"/>
    <mergeCell ref="O35:T35"/>
    <mergeCell ref="R36:S36"/>
    <mergeCell ref="A38:A39"/>
    <mergeCell ref="B39:P39"/>
    <mergeCell ref="T41:V41"/>
    <mergeCell ref="A32:K32"/>
    <mergeCell ref="R32:S32"/>
    <mergeCell ref="T32:U32"/>
    <mergeCell ref="B33:N33"/>
    <mergeCell ref="O33:Q33"/>
    <mergeCell ref="B34:N34"/>
    <mergeCell ref="Q34:T34"/>
    <mergeCell ref="A16:A20"/>
    <mergeCell ref="B20:P20"/>
    <mergeCell ref="A21:A29"/>
    <mergeCell ref="B29:P29"/>
    <mergeCell ref="A30:A31"/>
    <mergeCell ref="B31:P31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38 T30 T21 T17:T19">
    <cfRule type="expression" priority="15" dxfId="15" stopIfTrue="1">
      <formula>M17="EUR"</formula>
    </cfRule>
  </conditionalFormatting>
  <conditionalFormatting sqref="T16">
    <cfRule type="expression" priority="14" dxfId="16" stopIfTrue="1">
      <formula>M16="EUR"</formula>
    </cfRule>
  </conditionalFormatting>
  <conditionalFormatting sqref="U38 U30 U21 U16:U19">
    <cfRule type="expression" priority="13" dxfId="0" stopIfTrue="1">
      <formula>M16="CZK"</formula>
    </cfRule>
  </conditionalFormatting>
  <conditionalFormatting sqref="T25">
    <cfRule type="expression" priority="12" dxfId="15" stopIfTrue="1">
      <formula>M25="EUR"</formula>
    </cfRule>
  </conditionalFormatting>
  <conditionalFormatting sqref="U25">
    <cfRule type="expression" priority="11" dxfId="0" stopIfTrue="1">
      <formula>M25="CZK"</formula>
    </cfRule>
  </conditionalFormatting>
  <conditionalFormatting sqref="T22 T24">
    <cfRule type="expression" priority="10" dxfId="15" stopIfTrue="1">
      <formula>M22="EUR"</formula>
    </cfRule>
  </conditionalFormatting>
  <conditionalFormatting sqref="U22 U24">
    <cfRule type="expression" priority="9" dxfId="0" stopIfTrue="1">
      <formula>M22="CZK"</formula>
    </cfRule>
  </conditionalFormatting>
  <conditionalFormatting sqref="T26">
    <cfRule type="expression" priority="8" dxfId="15" stopIfTrue="1">
      <formula>M26="EUR"</formula>
    </cfRule>
  </conditionalFormatting>
  <conditionalFormatting sqref="U26">
    <cfRule type="expression" priority="7" dxfId="0" stopIfTrue="1">
      <formula>M26="CZK"</formula>
    </cfRule>
  </conditionalFormatting>
  <conditionalFormatting sqref="T27">
    <cfRule type="expression" priority="6" dxfId="15" stopIfTrue="1">
      <formula>M27="EUR"</formula>
    </cfRule>
  </conditionalFormatting>
  <conditionalFormatting sqref="U27">
    <cfRule type="expression" priority="5" dxfId="0" stopIfTrue="1">
      <formula>M27="CZK"</formula>
    </cfRule>
  </conditionalFormatting>
  <conditionalFormatting sqref="T23">
    <cfRule type="expression" priority="4" dxfId="15" stopIfTrue="1">
      <formula>M23="EUR"</formula>
    </cfRule>
  </conditionalFormatting>
  <conditionalFormatting sqref="U23">
    <cfRule type="expression" priority="3" dxfId="0" stopIfTrue="1">
      <formula>M23="CZK"</formula>
    </cfRule>
  </conditionalFormatting>
  <conditionalFormatting sqref="T28">
    <cfRule type="expression" priority="2" dxfId="15" stopIfTrue="1">
      <formula>M28="EUR"</formula>
    </cfRule>
  </conditionalFormatting>
  <conditionalFormatting sqref="U28">
    <cfRule type="expression" priority="1" dxfId="0" stopIfTrue="1">
      <formula>M28="CZK"</formula>
    </cfRule>
  </conditionalFormatting>
  <dataValidations count="5">
    <dataValidation type="custom" allowBlank="1" showInputMessage="1" showErrorMessage="1" sqref="V38 R38 V51:W51 P30 R43:S44 W43:X44 W41:W42 R33:V33 P38 Q39:V39 S31:U31 Q31 Q29 Q20 V34:V35 Y41:Z45 W48:W50 A42:J52 S20:U20 S29:U29 P16:P19 P21:P28 R16:R31 V16:V31">
      <formula1>V38</formula1>
    </dataValidation>
    <dataValidation type="list" allowBlank="1" showInputMessage="1" showErrorMessage="1" sqref="M30 M38 M16:M19 M21:M28">
      <formula1>"CZK,EUR"</formula1>
    </dataValidation>
    <dataValidation type="list" allowBlank="1" showInputMessage="1" showErrorMessage="1" sqref="F30 F38 F16:F19 F21:F28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38 D30 D16:D19 D21:D28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38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rowBreaks count="1" manualBreakCount="1">
    <brk id="27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2014-01-16T16:34:04Z</cp:lastPrinted>
  <dcterms:created xsi:type="dcterms:W3CDTF">2014-01-15T09:53:25Z</dcterms:created>
  <dcterms:modified xsi:type="dcterms:W3CDTF">2014-01-16T16:34:26Z</dcterms:modified>
  <cp:category/>
  <cp:version/>
  <cp:contentType/>
  <cp:contentStatus/>
</cp:coreProperties>
</file>