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3">'Financování'!$A$1:$F$55</definedName>
    <definedName name="_xlnm.Print_Area" localSheetId="7">'Fond strateg.rez. '!$A$1:$F$28</definedName>
    <definedName name="_xlnm.Print_Area" localSheetId="0">'Rozpočet včetně kapitoly EP'!$A$1:$H$49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<sst xmlns="http://schemas.openxmlformats.org/spreadsheetml/2006/main" count="335" uniqueCount="161">
  <si>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</si>
  <si>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</si>
  <si>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</si>
  <si>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</si>
  <si>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</si>
  <si>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</si>
  <si>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</si>
  <si>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</si>
  <si>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</si>
  <si>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</si>
  <si>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</si>
  <si>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</si>
  <si>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</si>
  <si>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</si>
  <si>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</si>
  <si>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</si>
  <si>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</si>
  <si>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</si>
  <si>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</si>
  <si>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</si>
  <si>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</si>
  <si>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</si>
  <si>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</si>
  <si>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</si>
  <si>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</si>
  <si>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</si>
  <si>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</si>
  <si>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</si>
  <si>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</si>
  <si>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</si>
  <si>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</si>
  <si>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</si>
  <si>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</si>
  <si>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</si>
  <si>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</si>
  <si>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</si>
  <si>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</si>
  <si>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</si>
  <si>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</si>
  <si>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</si>
  <si>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</si>
  <si>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</si>
  <si>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</si>
  <si>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</si>
  <si>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</si>
  <si>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</si>
  <si>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</si>
  <si>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</si>
  <si>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</si>
  <si>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</si>
  <si>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</si>
  <si>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</si>
  <si>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</si>
  <si>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</si>
  <si>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</si>
  <si>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</si>
  <si>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</si>
  <si>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</si>
  <si>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</si>
  <si>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</si>
  <si>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</si>
  <si>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</si>
  <si>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</si>
  <si>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</si>
  <si>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</si>
  <si>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</si>
  <si>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</si>
  <si>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</si>
  <si>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</si>
  <si>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</si>
  <si>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</si>
  <si>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</si>
  <si>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</si>
  <si>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</si>
  <si>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</si>
  <si>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</si>
  <si>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</si>
  <si>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</si>
  <si>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</si>
  <si>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</si>
  <si>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</si>
  <si>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</si>
  <si>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</si>
  <si>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</si>
  <si>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</si>
  <si>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</si>
  <si>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</si>
  <si>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</si>
  <si>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</si>
  <si>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</si>
  <si>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</si>
  <si>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</si>
  <si>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</si>
  <si>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</si>
  <si>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</si>
  <si>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</si>
  <si>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</si>
  <si>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</si>
  <si>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</si>
  <si>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</si>
  <si>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</si>
  <si>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</si>
  <si>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</si>
  <si>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</si>
  <si>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</si>
  <si>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</si>
  <si>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Převod do FSR (splátka půjčky od Energetické agentury Vysočiny poskytnuté na projekt "ENERGY FUTURE - Přechod k trvale udržitelného využívání energií v rakousko-českém příhraničí"</t>
  </si>
  <si>
    <t>Převod do FSR (splátka půjčky od Muzea Vysočiny Jihlava poskytnuté na předfinancování projektu "REILA 2009 " (Dolnorakouská zemská výstava 2009)</t>
  </si>
  <si>
    <t>Analýzy a podpora řízení</t>
  </si>
  <si>
    <t xml:space="preserve">Úroky </t>
  </si>
  <si>
    <t>Zůstatek účtu k 31. 12. 2012</t>
  </si>
  <si>
    <t>Ostatní nedaňové příjmy</t>
  </si>
  <si>
    <t xml:space="preserve">Zapojení zůstatku ZBÚ - ISNOV k 31.12. 2012 do rozpočtu kraje 2013 </t>
  </si>
  <si>
    <t xml:space="preserve">Zapojení části disponibilního zůstatku kraje za rok 2012 </t>
  </si>
  <si>
    <t>Převod z rozpočtu kraje na projekt "Podpora primární prevence sociálně patologických jevů - individuální projekt"</t>
  </si>
  <si>
    <t>Převod z rozpočtu na zvláštní účet projektu "Podpora primární prevence sociálně patologických jevů - individuální projekt"</t>
  </si>
  <si>
    <t>Krajský úřad - příděl (§ 6172)</t>
  </si>
  <si>
    <t>Krajský úřad - příděl (EP)</t>
  </si>
  <si>
    <t xml:space="preserve">Čerpání SF dle směrnice o osobních kontech zaměstnanců </t>
  </si>
  <si>
    <t>Převod z FSR - na kapitolu Zdravotnictví na poskytnutí půjčky pro Nemocnici Havlíčkův Brod na pořízení investičního vybavení urgentního příjmu</t>
  </si>
  <si>
    <t>Zapojení zůstatků účtů evropských projektů k 31. 12. 2012 do rozpočtu roku 2013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</si>
  <si>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</si>
  <si>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</si>
  <si>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</si>
  <si>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</si>
  <si>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</si>
  <si>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</si>
  <si>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</si>
  <si>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Převod z rozpočtu na zvláštní účet projektu "Od myšlenky k výrobku"</t>
  </si>
  <si>
    <t>Převod z rozpočtu kraje na projekt "Od myšlenky k výrobku"</t>
  </si>
  <si>
    <t>Převod z FSR - na kapitolu Regionální rozvoj na spolufinancování projektů v rámci ROP Regionální radě regionu soudržnosti Jihovýchod</t>
  </si>
  <si>
    <t>Převod z FSR - na kapitolu Zdravotnictví na poskytnutí půjčky pro Nemocnici Nové Město na Moravě na pořízení přístrojového vybavení v Nemocnici Nové Město na Moravě</t>
  </si>
  <si>
    <t>5) VÝVOJ DAŇOVÝCH PŘÍJMŮ - SROVNÁNÍ VÝVOJE DAŇOVÝCH PŘÍJMŮ V LETECH 2013 A 2012  (bez daně placené krajem, tis.Kč)</t>
  </si>
  <si>
    <t xml:space="preserve">Převod do FSR (splátka půjčky od Vysočina Tourism poskytnuté na předfinancování projektu "NEWMARKETS ") </t>
  </si>
  <si>
    <t>Zapojení části disponibilního zůstatku kraje za rok 2012 - závěrečný účet</t>
  </si>
  <si>
    <t>Převod do FSR (splátka půjčky od Muzea Vysočiny Havlíčkův Brod poskytnuté na předfinancování projektu "Porta culturae")</t>
  </si>
  <si>
    <t>Převod do FSR (splátka půjčky od Nemocnice Jihlava poskytnuté na financování projektu "Modernizace a obnova přístrojového vybavení Iktového centra Nemocnice Jihlava")</t>
  </si>
  <si>
    <t>Zavěrečný účet Kraje Vysočina za rok 2012</t>
  </si>
  <si>
    <t>Počet stran: 9</t>
  </si>
  <si>
    <t xml:space="preserve">Převod z FSR - na kapitolu Kultura na poskytnutí půjčky pro Muzeum Vysočiny Jihlava na projekt Modernizace a dokončení expozic muzea v Jihlavě - rozvoj turistických atraktivit krajského města </t>
  </si>
  <si>
    <t>Převod do rozpočtu kraje (poskytnutí půjčky pro Muzeum Vysočiny Jihlava a Nemocnici Havlíčkův Brod na základě usnesení orgánů kraje)</t>
  </si>
  <si>
    <t>Převod do FSR (splátka půjčky od Vysočina Tourism poskytnuté na předfinancování projektu "Prezentace turistické nabídky kraje Vysočina do roku 2013")</t>
  </si>
  <si>
    <t>6) SOCIÁLNÍ FOND ZA OBDOBÍ 1 - 9/2013</t>
  </si>
  <si>
    <t>7)  FOND VYSOČINY ZA OBDOBÍ 1 - 9/2013</t>
  </si>
  <si>
    <t>8)  FOND STRATEGICKÝCH REZERV ZA OBDOBÍ 1 - 9/2013</t>
  </si>
  <si>
    <t>4)  FINANCOVÁNÍ KRAJE VYSOČINA ZA OBDOBÍ 1 - 9/2013</t>
  </si>
  <si>
    <t>3) HOSPODAŘENÍ KRAJE VYSOČINA ZA OBDOBÍ 1 - 9/2013</t>
  </si>
  <si>
    <t>2) HOSPODAŘENÍ KRAJE VYSOČINA ZA OBDOBÍ 1 - 9/2013</t>
  </si>
  <si>
    <t>1) HOSPODAŘENÍ KRAJE VYSOČINA ZA OBDOBÍ 1 - 9/2013</t>
  </si>
  <si>
    <t>Stav na účtu k  30. 9. 2013</t>
  </si>
  <si>
    <t>Stav na účtu k 30. 9. 2013</t>
  </si>
  <si>
    <t>Převod do FSR (splátka půjčky od SZŠ a VOŠ zdravotnické Jihlava poskytnuté na realizaci projektu "Zdravotnická informatika na středních zdravotnických školách")</t>
  </si>
  <si>
    <t>Převod do FSR (splátka půjčky od Gymnázia dr. A. Hrdličky Humpolec poskytnuté na realizaci projektu "Nové metody interaktivní výuky na gymnáziích kraje Vysočina")</t>
  </si>
  <si>
    <t>Převod z FSR - na kapitolu Kultura na poskytnutí půjčky pro Vysočinu Tourism na realizaci projektu "Propagace turistické nabídky Kraje Vysočina v České republice v letech 2014 - 2015"</t>
  </si>
  <si>
    <t xml:space="preserve">Převod z FSR - na kapitolu Kultura na poskytnutí půjčky pro Vysočinu Tourism na realizaci projektu "Zkvalitnění on-line komunikace a zahraniční marketingové aktivity Kraje Vysočina v oblasti cestovního ruchu" </t>
  </si>
  <si>
    <t>Ve sledovaném období by alikvotní plnění daň. příjmů mělo činit 75%, tj. 2 429 850 tis. Kč. , což je o  190 230 tis. Kč méně než skutečnost.</t>
  </si>
  <si>
    <t>Skutečné plnění daňových příjmů za sledované období činí 2 620 080 tis. Kč, což je o  12 949 tis. Kč více než ze stejné období minulého roku, tj. 100 %.</t>
  </si>
  <si>
    <t>Převod z disponibilního zůstatku kraje za rok 2012</t>
  </si>
  <si>
    <t>Převod z rozpočtu kraje (splátky půjček od Energetické agentury Vysočiny, Muzea Vysočiny Jihlava, Vysočiny Tourism, Muzea Vysočiny Havlíčkuv Brod, Nemocnice Jihlava, Gymnázia dr. A. Hrdličky Humpolec a SZŠ a VOŠ zdravotnické  Jihlava na základě usnesení orgánů kraje)</t>
  </si>
  <si>
    <t>Převod do FSR (splátka půjčky od Energetické agentury Vysočiny poskytnuté na realizaci projektu "FUWA - Future of Waste")</t>
  </si>
  <si>
    <t>RK-35-2013-23,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</si>
</sst>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 wrapText="1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3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2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3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5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6" xfId="0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4" fontId="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vertical="center"/>
    </xf>
    <xf numFmtId="3" fontId="3" fillId="33" borderId="30" xfId="0" applyNumberFormat="1" applyFont="1" applyFill="1" applyBorder="1" applyAlignment="1">
      <alignment vertical="center"/>
    </xf>
    <xf numFmtId="4" fontId="3" fillId="33" borderId="30" xfId="0" applyNumberFormat="1" applyFont="1" applyFill="1" applyBorder="1" applyAlignment="1">
      <alignment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1" fontId="3" fillId="33" borderId="31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9" fillId="0" borderId="0" xfId="51">
      <alignment/>
      <protection/>
    </xf>
    <xf numFmtId="0" fontId="26" fillId="0" borderId="39" xfId="51" applyFont="1" applyBorder="1" applyAlignment="1" applyProtection="1">
      <alignment horizontal="left" vertical="top" wrapText="1" readingOrder="1"/>
      <protection locked="0"/>
    </xf>
    <xf numFmtId="0" fontId="27" fillId="0" borderId="40" xfId="51" applyFont="1" applyBorder="1" applyAlignment="1" applyProtection="1">
      <alignment vertical="top" wrapText="1" readingOrder="1"/>
      <protection locked="0"/>
    </xf>
    <xf numFmtId="0" fontId="28" fillId="38" borderId="41" xfId="51" applyFont="1" applyFill="1" applyBorder="1" applyAlignment="1" applyProtection="1">
      <alignment horizontal="center" vertical="top" wrapText="1" readingOrder="1"/>
      <protection locked="0"/>
    </xf>
    <xf numFmtId="0" fontId="25" fillId="0" borderId="42" xfId="51" applyFont="1" applyBorder="1" applyAlignment="1" applyProtection="1">
      <alignment vertical="top" wrapText="1" readingOrder="1"/>
      <protection locked="0"/>
    </xf>
    <xf numFmtId="0" fontId="28" fillId="0" borderId="43" xfId="51" applyFont="1" applyBorder="1" applyAlignment="1" applyProtection="1">
      <alignment horizontal="center" vertical="top" wrapText="1" readingOrder="1"/>
      <protection locked="0"/>
    </xf>
    <xf numFmtId="165" fontId="28" fillId="0" borderId="41" xfId="51" applyNumberFormat="1" applyFont="1" applyBorder="1" applyAlignment="1" applyProtection="1">
      <alignment horizontal="right" vertical="top" wrapText="1" readingOrder="1"/>
      <protection locked="0"/>
    </xf>
    <xf numFmtId="165" fontId="29" fillId="0" borderId="41" xfId="51" applyNumberFormat="1" applyFont="1" applyBorder="1" applyAlignment="1" applyProtection="1">
      <alignment vertical="top" wrapText="1" readingOrder="1"/>
      <protection locked="0"/>
    </xf>
    <xf numFmtId="0" fontId="29" fillId="0" borderId="44" xfId="51" applyFont="1" applyBorder="1" applyAlignment="1" applyProtection="1">
      <alignment vertical="top" wrapText="1" readingOrder="1"/>
      <protection locked="0"/>
    </xf>
    <xf numFmtId="0" fontId="3" fillId="0" borderId="45" xfId="0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/>
    </xf>
    <xf numFmtId="165" fontId="28" fillId="0" borderId="41" xfId="51" applyNumberFormat="1" applyFont="1" applyBorder="1" applyAlignment="1" applyProtection="1">
      <alignment horizontal="center" vertical="top" wrapText="1" readingOrder="1"/>
      <protection locked="0"/>
    </xf>
    <xf numFmtId="165" fontId="29" fillId="0" borderId="41" xfId="51" applyNumberFormat="1" applyFont="1" applyBorder="1" applyAlignment="1" applyProtection="1">
      <alignment horizontal="center" vertical="top" wrapText="1" readingOrder="1"/>
      <protection locked="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6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3" fontId="0" fillId="36" borderId="33" xfId="0" applyNumberFormat="1" applyFill="1" applyBorder="1" applyAlignment="1">
      <alignment horizontal="right" vertical="center"/>
    </xf>
    <xf numFmtId="0" fontId="0" fillId="0" borderId="46" xfId="0" applyBorder="1" applyAlignment="1">
      <alignment/>
    </xf>
    <xf numFmtId="3" fontId="0" fillId="36" borderId="12" xfId="0" applyNumberFormat="1" applyFill="1" applyBorder="1" applyAlignment="1">
      <alignment vertical="center"/>
    </xf>
    <xf numFmtId="3" fontId="0" fillId="36" borderId="30" xfId="0" applyNumberForma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0" fontId="3" fillId="0" borderId="0" xfId="0" applyFont="1" applyAlignment="1">
      <alignment/>
    </xf>
    <xf numFmtId="0" fontId="0" fillId="36" borderId="47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4" fontId="0" fillId="36" borderId="48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51" applyFont="1" applyAlignment="1" applyProtection="1">
      <alignment vertical="top" wrapText="1" readingOrder="1"/>
      <protection locked="0"/>
    </xf>
    <xf numFmtId="0" fontId="19" fillId="0" borderId="0" xfId="51">
      <alignment/>
      <protection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19" fillId="0" borderId="43" xfId="51" applyBorder="1" applyAlignment="1" applyProtection="1">
      <alignment vertical="top" wrapText="1"/>
      <protection locked="0"/>
    </xf>
    <xf numFmtId="0" fontId="28" fillId="0" borderId="0" xfId="51" applyFont="1" applyAlignment="1" applyProtection="1">
      <alignment vertical="top" wrapText="1" readingOrder="1"/>
      <protection locked="0"/>
    </xf>
    <xf numFmtId="0" fontId="21" fillId="0" borderId="0" xfId="0" applyFont="1" applyFill="1" applyAlignment="1">
      <alignment horizontal="left"/>
    </xf>
    <xf numFmtId="0" fontId="0" fillId="34" borderId="33" xfId="0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" fillId="33" borderId="33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3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0" fillId="0" borderId="28" xfId="0" applyBorder="1" applyAlignment="1">
      <alignment vertical="center" wrapText="1"/>
    </xf>
    <xf numFmtId="0" fontId="2" fillId="0" borderId="0" xfId="0" applyFont="1" applyAlignment="1">
      <alignment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87" t="s">
        <v>160</v>
      </c>
      <c r="E1" s="287"/>
    </row>
    <row r="2" spans="4:5" ht="13.5">
      <c r="D2" s="288" t="s">
        <v>138</v>
      </c>
      <c r="E2" s="288"/>
    </row>
    <row r="3" spans="4:5" ht="12.75" customHeight="1">
      <c r="D3" s="37"/>
      <c r="E3" s="37"/>
    </row>
    <row r="4" spans="1:5" s="184" customFormat="1" ht="21.75" customHeight="1">
      <c r="A4" s="289" t="s">
        <v>148</v>
      </c>
      <c r="B4" s="290"/>
      <c r="C4" s="290"/>
      <c r="D4" s="290"/>
      <c r="E4" s="290"/>
    </row>
    <row r="5" spans="1:5" ht="16.5">
      <c r="A5" s="291" t="s">
        <v>95</v>
      </c>
      <c r="B5" s="292"/>
      <c r="C5" s="292"/>
      <c r="D5" s="292"/>
      <c r="E5" s="29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0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63">
        <v>3271236</v>
      </c>
      <c r="C8" s="139">
        <v>3271236</v>
      </c>
      <c r="D8" s="140">
        <v>2640761</v>
      </c>
      <c r="E8" s="64">
        <f>D8/C8*100</f>
        <v>80.72670391252726</v>
      </c>
      <c r="G8" s="34"/>
      <c r="H8" s="34"/>
      <c r="L8" s="53"/>
      <c r="N8" s="53"/>
    </row>
    <row r="9" spans="1:14" ht="15" customHeight="1">
      <c r="A9" s="65" t="s">
        <v>36</v>
      </c>
      <c r="B9" s="66">
        <v>232791</v>
      </c>
      <c r="C9" s="68">
        <v>262162</v>
      </c>
      <c r="D9" s="141">
        <v>214208</v>
      </c>
      <c r="E9" s="67">
        <f>D9/C9*100</f>
        <v>81.70825672675673</v>
      </c>
      <c r="G9" s="97"/>
      <c r="H9" s="97"/>
      <c r="L9" s="53"/>
      <c r="N9" s="53"/>
    </row>
    <row r="10" spans="1:14" ht="15" customHeight="1">
      <c r="A10" s="65" t="s">
        <v>37</v>
      </c>
      <c r="B10" s="66">
        <v>42000</v>
      </c>
      <c r="C10" s="68">
        <v>42628</v>
      </c>
      <c r="D10" s="141">
        <v>19496</v>
      </c>
      <c r="E10" s="67">
        <f>D10/C10*100</f>
        <v>45.735197522754994</v>
      </c>
      <c r="G10" s="97"/>
      <c r="H10" s="97"/>
      <c r="L10" s="53"/>
      <c r="N10" s="53"/>
    </row>
    <row r="11" spans="1:12" s="13" customFormat="1" ht="15" customHeight="1" thickBot="1">
      <c r="A11" s="192" t="s">
        <v>38</v>
      </c>
      <c r="B11" s="160">
        <v>3762155</v>
      </c>
      <c r="C11" s="160">
        <v>4671185</v>
      </c>
      <c r="D11" s="160">
        <v>4094179</v>
      </c>
      <c r="E11" s="193">
        <f>D11/C11*100</f>
        <v>87.64754553716028</v>
      </c>
      <c r="F11" s="194"/>
      <c r="G11" s="101"/>
      <c r="H11" s="101"/>
      <c r="L11" s="222"/>
    </row>
    <row r="12" spans="1:14" ht="23.25" customHeight="1" thickBot="1">
      <c r="A12" s="161" t="s">
        <v>27</v>
      </c>
      <c r="B12" s="154">
        <f>SUM(B8:B11)</f>
        <v>7308182</v>
      </c>
      <c r="C12" s="154">
        <f>SUM(C8:C11)</f>
        <v>8247211</v>
      </c>
      <c r="D12" s="154">
        <f>SUM(D8:D11)</f>
        <v>6968644</v>
      </c>
      <c r="E12" s="162">
        <f>D12/C12*100</f>
        <v>84.4969772205416</v>
      </c>
      <c r="G12" s="34"/>
      <c r="H12" s="34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4"/>
      <c r="H13" s="34"/>
      <c r="L13" s="53"/>
    </row>
    <row r="14" spans="1:14" ht="23.25" customHeight="1" thickBot="1">
      <c r="A14" s="152" t="s">
        <v>30</v>
      </c>
      <c r="B14" s="153">
        <f>Financování!B25</f>
        <v>272233</v>
      </c>
      <c r="C14" s="153">
        <f>Financování!C25</f>
        <v>1183545</v>
      </c>
      <c r="D14" s="153">
        <f>Financování!D25</f>
        <v>675383</v>
      </c>
      <c r="E14" s="163">
        <f>D14/C14*100</f>
        <v>57.064412422003386</v>
      </c>
      <c r="G14" s="34"/>
      <c r="H14" s="34"/>
      <c r="L14" s="222"/>
      <c r="N14" s="53"/>
    </row>
    <row r="15" spans="1:12" ht="9.75" customHeight="1" thickBot="1">
      <c r="A15" s="71"/>
      <c r="B15" s="72"/>
      <c r="C15" s="72"/>
      <c r="D15" s="72"/>
      <c r="E15" s="72"/>
      <c r="G15" s="34"/>
      <c r="H15" s="34"/>
      <c r="L15" s="222"/>
    </row>
    <row r="16" spans="1:12" ht="23.25" customHeight="1" thickBot="1">
      <c r="A16" s="73" t="s">
        <v>39</v>
      </c>
      <c r="B16" s="74">
        <f>SUM(B14+B12)</f>
        <v>7580415</v>
      </c>
      <c r="C16" s="74">
        <f>SUM(C14+C12)</f>
        <v>9430756</v>
      </c>
      <c r="D16" s="211">
        <f>SUM(D14+D12)</f>
        <v>7644027</v>
      </c>
      <c r="E16" s="75">
        <f>D16/C16*100</f>
        <v>81.05423361605368</v>
      </c>
      <c r="G16" s="34"/>
      <c r="H16" s="34"/>
      <c r="J16" t="s">
        <v>94</v>
      </c>
      <c r="L16" s="53"/>
    </row>
    <row r="17" spans="2:12" ht="13.5" thickBot="1">
      <c r="B17" s="53"/>
      <c r="D17" s="53"/>
      <c r="G17" s="97"/>
      <c r="H17" s="97"/>
      <c r="L17" s="53"/>
    </row>
    <row r="18" spans="1:14" ht="23.25" customHeight="1" thickBot="1">
      <c r="A18" s="73" t="s">
        <v>40</v>
      </c>
      <c r="B18" s="76"/>
      <c r="C18" s="206"/>
      <c r="D18" s="77"/>
      <c r="E18" s="78"/>
      <c r="G18" s="97"/>
      <c r="H18" s="97"/>
      <c r="L18" s="53"/>
      <c r="N18" s="53"/>
    </row>
    <row r="19" spans="1:14" ht="15" customHeight="1">
      <c r="A19" s="79" t="s">
        <v>86</v>
      </c>
      <c r="B19" s="80">
        <v>73795</v>
      </c>
      <c r="C19" s="266">
        <v>75357</v>
      </c>
      <c r="D19" s="267">
        <v>46284</v>
      </c>
      <c r="E19" s="64">
        <f>D19/C19*100</f>
        <v>61.41964250169195</v>
      </c>
      <c r="G19" s="97"/>
      <c r="H19" s="97"/>
      <c r="L19" s="53"/>
      <c r="N19" s="53"/>
    </row>
    <row r="20" spans="1:14" ht="15" customHeight="1">
      <c r="A20" s="81" t="s">
        <v>70</v>
      </c>
      <c r="B20" s="41">
        <v>4048887</v>
      </c>
      <c r="C20" s="268">
        <v>4490087</v>
      </c>
      <c r="D20" s="200">
        <v>3718274</v>
      </c>
      <c r="E20" s="67">
        <f aca="true" t="shared" si="0" ref="E20:E34">D20/C20*100</f>
        <v>82.81073395682533</v>
      </c>
      <c r="G20" s="97"/>
      <c r="H20" s="97"/>
      <c r="L20" s="53"/>
      <c r="N20" s="53"/>
    </row>
    <row r="21" spans="1:14" ht="15" customHeight="1">
      <c r="A21" s="82" t="s">
        <v>71</v>
      </c>
      <c r="B21" s="83">
        <v>167313</v>
      </c>
      <c r="C21" s="200">
        <v>178887</v>
      </c>
      <c r="D21" s="200">
        <v>116860</v>
      </c>
      <c r="E21" s="67">
        <f t="shared" si="0"/>
        <v>65.32615561779224</v>
      </c>
      <c r="G21" s="97"/>
      <c r="H21" s="97"/>
      <c r="L21" s="53"/>
      <c r="N21" s="53"/>
    </row>
    <row r="22" spans="1:14" ht="15" customHeight="1">
      <c r="A22" s="82" t="s">
        <v>72</v>
      </c>
      <c r="B22" s="83">
        <v>352451</v>
      </c>
      <c r="C22" s="200">
        <v>409141</v>
      </c>
      <c r="D22" s="200">
        <v>288306</v>
      </c>
      <c r="E22" s="67">
        <f t="shared" si="0"/>
        <v>70.46617180874075</v>
      </c>
      <c r="G22" s="97"/>
      <c r="H22" s="97"/>
      <c r="L22" s="53"/>
      <c r="N22" s="53"/>
    </row>
    <row r="23" spans="1:14" ht="15" customHeight="1">
      <c r="A23" s="82" t="s">
        <v>73</v>
      </c>
      <c r="B23" s="83">
        <v>9110</v>
      </c>
      <c r="C23" s="200">
        <v>14490</v>
      </c>
      <c r="D23" s="200">
        <v>6483</v>
      </c>
      <c r="E23" s="67">
        <f t="shared" si="0"/>
        <v>44.74120082815735</v>
      </c>
      <c r="G23" s="97"/>
      <c r="H23" s="97"/>
      <c r="L23" s="53"/>
      <c r="N23" s="53"/>
    </row>
    <row r="24" spans="1:14" ht="15" customHeight="1">
      <c r="A24" s="82" t="s">
        <v>74</v>
      </c>
      <c r="B24" s="83">
        <v>6640</v>
      </c>
      <c r="C24" s="200">
        <v>6751</v>
      </c>
      <c r="D24" s="269">
        <v>953</v>
      </c>
      <c r="E24" s="67">
        <f t="shared" si="0"/>
        <v>14.116427195970967</v>
      </c>
      <c r="G24" s="97"/>
      <c r="H24" s="97"/>
      <c r="L24" s="53"/>
      <c r="N24" s="53"/>
    </row>
    <row r="25" spans="1:14" ht="15" customHeight="1">
      <c r="A25" s="82" t="s">
        <v>75</v>
      </c>
      <c r="B25" s="83">
        <v>1439641</v>
      </c>
      <c r="C25" s="200">
        <v>1761755</v>
      </c>
      <c r="D25" s="200">
        <v>1118518</v>
      </c>
      <c r="E25" s="67">
        <f t="shared" si="0"/>
        <v>63.4888506063556</v>
      </c>
      <c r="G25" s="97"/>
      <c r="H25" s="97"/>
      <c r="L25" s="53"/>
      <c r="N25" s="53"/>
    </row>
    <row r="26" spans="1:14" ht="15" customHeight="1">
      <c r="A26" s="82" t="s">
        <v>76</v>
      </c>
      <c r="B26" s="83">
        <v>103995</v>
      </c>
      <c r="C26" s="200">
        <v>134545</v>
      </c>
      <c r="D26" s="200">
        <v>120959</v>
      </c>
      <c r="E26" s="67">
        <f t="shared" si="0"/>
        <v>89.90226318332157</v>
      </c>
      <c r="G26" s="97"/>
      <c r="H26" s="97"/>
      <c r="L26" s="53"/>
      <c r="N26" s="220"/>
    </row>
    <row r="27" spans="1:14" ht="15" customHeight="1">
      <c r="A27" s="82" t="s">
        <v>41</v>
      </c>
      <c r="B27" s="83">
        <v>13380</v>
      </c>
      <c r="C27" s="200">
        <v>17922</v>
      </c>
      <c r="D27" s="200">
        <v>12082</v>
      </c>
      <c r="E27" s="67">
        <f t="shared" si="0"/>
        <v>67.41435107688875</v>
      </c>
      <c r="G27" s="97"/>
      <c r="H27" s="97"/>
      <c r="L27" s="53"/>
      <c r="N27" s="221"/>
    </row>
    <row r="28" spans="1:14" ht="12.75" customHeight="1">
      <c r="A28" s="82" t="s">
        <v>77</v>
      </c>
      <c r="B28" s="83">
        <v>52111</v>
      </c>
      <c r="C28" s="200">
        <v>56483</v>
      </c>
      <c r="D28" s="269">
        <v>33491</v>
      </c>
      <c r="E28" s="67">
        <f t="shared" si="0"/>
        <v>59.29394685126498</v>
      </c>
      <c r="G28" s="97"/>
      <c r="H28" s="97"/>
      <c r="L28" s="53"/>
      <c r="N28" s="221"/>
    </row>
    <row r="29" spans="1:14" ht="15" customHeight="1">
      <c r="A29" s="82" t="s">
        <v>78</v>
      </c>
      <c r="B29" s="83">
        <v>260125</v>
      </c>
      <c r="C29" s="200">
        <v>263448</v>
      </c>
      <c r="D29" s="200">
        <v>179914</v>
      </c>
      <c r="E29" s="67">
        <f t="shared" si="0"/>
        <v>68.29203486076949</v>
      </c>
      <c r="G29" s="97"/>
      <c r="H29" s="97"/>
      <c r="K29" s="53"/>
      <c r="L29" s="53"/>
      <c r="N29" s="53"/>
    </row>
    <row r="30" spans="1:14" ht="15" customHeight="1">
      <c r="A30" s="82" t="s">
        <v>79</v>
      </c>
      <c r="B30" s="83">
        <v>85125</v>
      </c>
      <c r="C30" s="200">
        <v>93755</v>
      </c>
      <c r="D30" s="269">
        <v>30823</v>
      </c>
      <c r="E30" s="67">
        <f t="shared" si="0"/>
        <v>32.87611327395872</v>
      </c>
      <c r="G30" s="97"/>
      <c r="H30" s="97"/>
      <c r="K30" s="53"/>
      <c r="L30" s="53"/>
      <c r="N30" s="53"/>
    </row>
    <row r="31" spans="1:14" ht="15" customHeight="1">
      <c r="A31" s="81" t="s">
        <v>80</v>
      </c>
      <c r="B31" s="41">
        <v>432000</v>
      </c>
      <c r="C31" s="268">
        <v>521023</v>
      </c>
      <c r="D31" s="200">
        <v>285312</v>
      </c>
      <c r="E31" s="67">
        <f t="shared" si="0"/>
        <v>54.759962612015215</v>
      </c>
      <c r="F31" s="13"/>
      <c r="G31" s="97"/>
      <c r="H31" s="97"/>
      <c r="K31" s="53"/>
      <c r="L31" s="53"/>
      <c r="N31" s="53"/>
    </row>
    <row r="32" spans="1:14" ht="15" customHeight="1">
      <c r="A32" s="82" t="s">
        <v>81</v>
      </c>
      <c r="B32" s="66">
        <v>36688</v>
      </c>
      <c r="C32" s="200">
        <v>42054</v>
      </c>
      <c r="D32" s="200">
        <v>18666</v>
      </c>
      <c r="E32" s="67">
        <f t="shared" si="0"/>
        <v>44.38578969895848</v>
      </c>
      <c r="G32" s="97"/>
      <c r="H32" s="97"/>
      <c r="K32" s="53"/>
      <c r="L32" s="53"/>
      <c r="N32" s="53"/>
    </row>
    <row r="33" spans="1:14" ht="15" customHeight="1">
      <c r="A33" s="82" t="s">
        <v>108</v>
      </c>
      <c r="B33" s="66">
        <v>4557</v>
      </c>
      <c r="C33" s="200">
        <v>4850</v>
      </c>
      <c r="D33" s="200">
        <v>1868</v>
      </c>
      <c r="E33" s="67">
        <f t="shared" si="0"/>
        <v>38.51546391752577</v>
      </c>
      <c r="G33" s="97"/>
      <c r="H33" s="97"/>
      <c r="L33" s="53"/>
      <c r="N33" s="53"/>
    </row>
    <row r="34" spans="1:14" ht="15" customHeight="1">
      <c r="A34" s="82" t="s">
        <v>82</v>
      </c>
      <c r="B34" s="83">
        <v>58864</v>
      </c>
      <c r="C34" s="200">
        <v>79278</v>
      </c>
      <c r="D34" s="200">
        <v>57192</v>
      </c>
      <c r="E34" s="67">
        <f t="shared" si="0"/>
        <v>72.14107318549912</v>
      </c>
      <c r="F34" s="194"/>
      <c r="G34" s="97"/>
      <c r="H34" s="97"/>
      <c r="L34" s="53"/>
      <c r="N34" s="53"/>
    </row>
    <row r="35" spans="1:14" ht="12" customHeight="1">
      <c r="A35" s="82" t="s">
        <v>83</v>
      </c>
      <c r="B35" s="83">
        <v>150000</v>
      </c>
      <c r="C35" s="200">
        <v>83928</v>
      </c>
      <c r="D35" s="200" t="s">
        <v>19</v>
      </c>
      <c r="E35" s="67" t="s">
        <v>19</v>
      </c>
      <c r="F35" s="8"/>
      <c r="G35" s="97"/>
      <c r="H35" s="97"/>
      <c r="L35" s="53"/>
      <c r="N35" s="53"/>
    </row>
    <row r="36" spans="1:14" ht="12.75">
      <c r="A36" s="84" t="s">
        <v>42</v>
      </c>
      <c r="B36" s="85">
        <v>100000</v>
      </c>
      <c r="C36" s="270">
        <v>53853</v>
      </c>
      <c r="D36" s="200" t="s">
        <v>19</v>
      </c>
      <c r="E36" s="67" t="s">
        <v>19</v>
      </c>
      <c r="G36" s="97"/>
      <c r="H36" s="97"/>
      <c r="L36" s="53"/>
      <c r="N36" s="53"/>
    </row>
    <row r="37" spans="1:14" ht="12" customHeight="1">
      <c r="A37" s="84" t="s">
        <v>43</v>
      </c>
      <c r="B37" s="85">
        <v>45000</v>
      </c>
      <c r="C37" s="270">
        <v>27209</v>
      </c>
      <c r="D37" s="200" t="s">
        <v>19</v>
      </c>
      <c r="E37" s="67" t="s">
        <v>19</v>
      </c>
      <c r="G37" s="97"/>
      <c r="H37" s="97"/>
      <c r="L37" s="53"/>
      <c r="N37" s="53"/>
    </row>
    <row r="38" spans="1:14" ht="12.75">
      <c r="A38" s="84" t="s">
        <v>44</v>
      </c>
      <c r="B38" s="85">
        <v>5000</v>
      </c>
      <c r="C38" s="270">
        <v>2866</v>
      </c>
      <c r="D38" s="200" t="s">
        <v>19</v>
      </c>
      <c r="E38" s="67" t="s">
        <v>19</v>
      </c>
      <c r="G38" s="97"/>
      <c r="H38" s="97"/>
      <c r="L38" s="53"/>
      <c r="N38" s="53"/>
    </row>
    <row r="39" spans="1:14" ht="15" customHeight="1" thickBot="1">
      <c r="A39" s="87" t="s">
        <v>88</v>
      </c>
      <c r="B39" s="88">
        <v>261333</v>
      </c>
      <c r="C39" s="196">
        <f>'Rozpočet kapitola EP'!C20</f>
        <v>849265</v>
      </c>
      <c r="D39" s="196">
        <f>'Rozpočet kapitola EP'!D20</f>
        <v>342476</v>
      </c>
      <c r="E39" s="67">
        <f>D39/C39*100</f>
        <v>40.326164389207136</v>
      </c>
      <c r="G39" s="97"/>
      <c r="H39" s="97"/>
      <c r="L39" s="221"/>
      <c r="M39" s="216"/>
      <c r="N39" s="53"/>
    </row>
    <row r="40" spans="1:14" ht="23.25" customHeight="1" thickBot="1">
      <c r="A40" s="158" t="s">
        <v>45</v>
      </c>
      <c r="B40" s="156">
        <f>B19+B20+B21+B22+B23+B24+B25+B26+B27+B28+B29+B30+B31+B32+B33+B34+B35+B39</f>
        <v>7556015</v>
      </c>
      <c r="C40" s="156">
        <f>SUM(C19+C20+C21+C22+C23+C24+C25+C26+C27+C28+C29+C30+C31+C32+C33+C34+C35+C39)</f>
        <v>9083019</v>
      </c>
      <c r="D40" s="156">
        <f>SUM(D19:D39)</f>
        <v>6378461</v>
      </c>
      <c r="E40" s="164">
        <f>D40/C40*100</f>
        <v>70.22401912844177</v>
      </c>
      <c r="G40" s="97"/>
      <c r="H40" s="97"/>
      <c r="L40" s="221"/>
      <c r="M40" s="216"/>
      <c r="N40" s="53"/>
    </row>
    <row r="41" spans="1:14" ht="12.75" customHeight="1" thickBot="1">
      <c r="A41" s="55"/>
      <c r="B41" s="89"/>
      <c r="C41" s="49"/>
      <c r="D41" s="49"/>
      <c r="E41" s="89"/>
      <c r="G41" s="97"/>
      <c r="H41" s="97"/>
      <c r="M41" s="217"/>
      <c r="N41" s="53"/>
    </row>
    <row r="42" spans="1:14" ht="23.25" customHeight="1" thickBot="1">
      <c r="A42" s="152" t="s">
        <v>28</v>
      </c>
      <c r="B42" s="153">
        <f>Financování!B50</f>
        <v>24400</v>
      </c>
      <c r="C42" s="153">
        <f>Financování!C50</f>
        <v>347737</v>
      </c>
      <c r="D42" s="153">
        <f>Financování!D50</f>
        <v>286242</v>
      </c>
      <c r="E42" s="165">
        <f>D42/C42*100</f>
        <v>82.31565809793034</v>
      </c>
      <c r="G42" s="97"/>
      <c r="H42" s="97"/>
      <c r="L42" s="216"/>
      <c r="M42" s="216"/>
      <c r="N42" s="53"/>
    </row>
    <row r="43" spans="1:13" ht="12.75" customHeight="1" thickBot="1">
      <c r="A43" s="90"/>
      <c r="B43" s="91"/>
      <c r="C43" s="91"/>
      <c r="D43" s="91"/>
      <c r="E43" s="92"/>
      <c r="G43" s="97"/>
      <c r="H43" s="97"/>
      <c r="L43" s="221"/>
      <c r="M43" s="216"/>
    </row>
    <row r="44" spans="1:13" ht="23.25" customHeight="1" thickBot="1">
      <c r="A44" s="93" t="s">
        <v>84</v>
      </c>
      <c r="B44" s="94">
        <f>SUM(B42+B40)</f>
        <v>7580415</v>
      </c>
      <c r="C44" s="94">
        <f>SUM(C42+C40)</f>
        <v>9430756</v>
      </c>
      <c r="D44" s="94">
        <f>SUM(D42+D40)</f>
        <v>6664703</v>
      </c>
      <c r="E44" s="95">
        <f>D44/C44*100</f>
        <v>70.66986994467888</v>
      </c>
      <c r="G44" s="97"/>
      <c r="H44" s="97"/>
      <c r="L44" s="53"/>
      <c r="M44" s="217"/>
    </row>
    <row r="45" spans="2:12" ht="18.75" customHeight="1" thickBot="1">
      <c r="B45" s="53"/>
      <c r="D45" s="53"/>
      <c r="G45" s="97"/>
      <c r="H45" s="97"/>
      <c r="L45" s="53"/>
    </row>
    <row r="46" spans="1:12" ht="23.25" customHeight="1" thickBot="1">
      <c r="A46" s="93" t="s">
        <v>29</v>
      </c>
      <c r="B46" s="94">
        <f>B16-B44</f>
        <v>0</v>
      </c>
      <c r="C46" s="94">
        <f>C16-C44</f>
        <v>0</v>
      </c>
      <c r="D46" s="94">
        <f>D16-D44</f>
        <v>979324</v>
      </c>
      <c r="E46" s="95" t="s">
        <v>19</v>
      </c>
      <c r="G46" s="99"/>
      <c r="H46" s="99"/>
      <c r="L46" s="53"/>
    </row>
    <row r="47" spans="1:8" ht="9.75" customHeight="1">
      <c r="A47" s="96"/>
      <c r="B47" s="89"/>
      <c r="C47" s="89"/>
      <c r="D47" s="89"/>
      <c r="E47" s="72"/>
      <c r="G47" s="99"/>
      <c r="H47" s="99"/>
    </row>
    <row r="48" spans="1:8" ht="12.75" customHeight="1">
      <c r="A48" t="s">
        <v>101</v>
      </c>
      <c r="B48" s="53"/>
      <c r="D48" s="53"/>
      <c r="G48" s="98"/>
      <c r="H48" s="98"/>
    </row>
    <row r="49" spans="1:8" ht="12.75" customHeight="1">
      <c r="A49" s="100"/>
      <c r="B49" s="101"/>
      <c r="C49" s="12"/>
      <c r="D49" s="101"/>
      <c r="E49" s="7"/>
      <c r="G49" s="34"/>
      <c r="H49" s="34"/>
    </row>
    <row r="50" spans="1:14" ht="12.75" customHeight="1">
      <c r="A50" s="90"/>
      <c r="B50" s="91"/>
      <c r="C50" s="91"/>
      <c r="D50" s="91"/>
      <c r="E50" s="92"/>
      <c r="G50" s="99"/>
      <c r="H50" s="99"/>
      <c r="N50" s="53"/>
    </row>
    <row r="51" spans="1:14" ht="12.75" customHeight="1">
      <c r="A51" s="90"/>
      <c r="B51" s="91"/>
      <c r="C51" s="91"/>
      <c r="D51" s="91"/>
      <c r="E51" s="92"/>
      <c r="G51" s="99"/>
      <c r="H51" s="99"/>
      <c r="N51" s="53"/>
    </row>
    <row r="52" spans="1:14" ht="12.75" customHeight="1">
      <c r="A52" s="55"/>
      <c r="B52" s="89"/>
      <c r="C52" s="89"/>
      <c r="D52" s="89"/>
      <c r="E52" s="72"/>
      <c r="G52" s="98"/>
      <c r="H52" s="98"/>
      <c r="M52" s="53"/>
      <c r="N52" s="53"/>
    </row>
    <row r="53" spans="1:14" ht="12.75" customHeight="1">
      <c r="A53" s="7"/>
      <c r="B53" s="7"/>
      <c r="C53" s="12"/>
      <c r="D53" s="7"/>
      <c r="E53" s="7"/>
      <c r="G53" s="34"/>
      <c r="H53" s="34"/>
      <c r="L53" s="53"/>
      <c r="N53" s="53"/>
    </row>
    <row r="54" spans="1:14" ht="12.75" customHeight="1">
      <c r="A54" s="55"/>
      <c r="B54" s="89"/>
      <c r="C54" s="89"/>
      <c r="D54" s="89"/>
      <c r="E54" s="72"/>
      <c r="G54" s="99"/>
      <c r="H54" s="99"/>
      <c r="L54" s="53"/>
      <c r="N54" s="53"/>
    </row>
    <row r="55" spans="1:14" ht="12.75" customHeight="1">
      <c r="A55" s="55"/>
      <c r="B55" s="89"/>
      <c r="C55" s="89"/>
      <c r="D55" s="89"/>
      <c r="E55" s="72"/>
      <c r="G55" s="99"/>
      <c r="H55" s="99"/>
      <c r="L55" s="53"/>
      <c r="N55" s="53"/>
    </row>
    <row r="56" spans="1:14" ht="12.75">
      <c r="A56" s="7"/>
      <c r="B56" s="7"/>
      <c r="C56" s="12"/>
      <c r="D56" s="7"/>
      <c r="E56" s="7"/>
      <c r="G56" s="99"/>
      <c r="H56" s="99"/>
      <c r="L56" s="53"/>
      <c r="N56" s="53"/>
    </row>
    <row r="57" spans="1:14" ht="12.75" customHeight="1">
      <c r="A57" s="102"/>
      <c r="B57" s="103"/>
      <c r="C57" s="91"/>
      <c r="D57" s="104"/>
      <c r="E57" s="7"/>
      <c r="G57" s="98"/>
      <c r="H57" s="98"/>
      <c r="L57" s="53"/>
      <c r="N57" s="53"/>
    </row>
    <row r="58" spans="1:14" ht="12.75" customHeight="1">
      <c r="A58" s="55"/>
      <c r="B58" s="55"/>
      <c r="C58" s="89"/>
      <c r="D58" s="104"/>
      <c r="E58" s="7"/>
      <c r="G58" s="34"/>
      <c r="H58" s="34"/>
      <c r="L58" s="53"/>
      <c r="N58" s="53"/>
    </row>
    <row r="59" spans="1:14" ht="12.75">
      <c r="A59" s="34"/>
      <c r="B59" s="34"/>
      <c r="C59" s="207"/>
      <c r="D59" s="34"/>
      <c r="E59" s="34"/>
      <c r="G59" s="99"/>
      <c r="H59" s="99"/>
      <c r="L59" s="53"/>
      <c r="N59" s="53"/>
    </row>
    <row r="60" spans="1:14" ht="12.75">
      <c r="A60" s="7"/>
      <c r="B60" s="7"/>
      <c r="C60" s="12"/>
      <c r="D60" s="105"/>
      <c r="E60" s="34"/>
      <c r="G60" s="99"/>
      <c r="H60" s="99"/>
      <c r="L60" s="53"/>
      <c r="N60" s="53"/>
    </row>
    <row r="61" spans="1:14" ht="12.75">
      <c r="A61" s="34"/>
      <c r="B61" s="34"/>
      <c r="C61" s="207"/>
      <c r="D61" s="34"/>
      <c r="E61" s="34"/>
      <c r="G61" s="98"/>
      <c r="H61" s="98"/>
      <c r="L61" s="53"/>
      <c r="N61" s="53"/>
    </row>
    <row r="62" spans="1:12" ht="12.75">
      <c r="A62" s="34"/>
      <c r="B62" s="34"/>
      <c r="C62" s="207"/>
      <c r="D62" s="98"/>
      <c r="E62" s="34"/>
      <c r="G62" s="34"/>
      <c r="H62" s="34"/>
      <c r="L62" s="53"/>
    </row>
    <row r="63" spans="7:8" ht="12.75">
      <c r="G63" s="34"/>
      <c r="H63" s="34"/>
    </row>
    <row r="64" spans="7:8" ht="12.75">
      <c r="G64" s="34"/>
      <c r="H64" s="34"/>
    </row>
    <row r="65" spans="7:8" ht="12.75">
      <c r="G65" s="34"/>
      <c r="H65" s="34"/>
    </row>
    <row r="66" spans="7:8" ht="12.75">
      <c r="G66" s="34"/>
      <c r="H66" s="34"/>
    </row>
    <row r="67" spans="7:8" ht="12.75">
      <c r="G67" s="34"/>
      <c r="H67" s="34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84" customFormat="1" ht="16.5" customHeight="1">
      <c r="A2" s="289" t="s">
        <v>147</v>
      </c>
      <c r="B2" s="290"/>
      <c r="C2" s="290"/>
      <c r="D2" s="290"/>
      <c r="E2" s="290"/>
    </row>
    <row r="3" spans="1:5" ht="16.5">
      <c r="A3" s="293" t="s">
        <v>46</v>
      </c>
      <c r="B3" s="292"/>
      <c r="C3" s="292"/>
      <c r="D3" s="292"/>
      <c r="E3" s="292"/>
    </row>
    <row r="4" spans="1:4" ht="17.25">
      <c r="A4" s="106"/>
      <c r="B4" s="106"/>
      <c r="C4" s="208"/>
      <c r="D4" s="106"/>
    </row>
    <row r="5" ht="13.5" thickBot="1">
      <c r="E5" s="57" t="s">
        <v>20</v>
      </c>
    </row>
    <row r="6" spans="1:5" ht="26.25" customHeight="1" thickBot="1">
      <c r="A6" s="73" t="s">
        <v>31</v>
      </c>
      <c r="B6" s="146" t="s">
        <v>32</v>
      </c>
      <c r="C6" s="209" t="s">
        <v>47</v>
      </c>
      <c r="D6" s="146" t="s">
        <v>48</v>
      </c>
      <c r="E6" s="147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48" t="s">
        <v>19</v>
      </c>
    </row>
    <row r="8" spans="1:5" ht="18" customHeight="1">
      <c r="A8" s="65" t="s">
        <v>36</v>
      </c>
      <c r="B8" s="66">
        <v>5000</v>
      </c>
      <c r="C8" s="181">
        <v>5630</v>
      </c>
      <c r="D8" s="219">
        <v>10164</v>
      </c>
      <c r="E8" s="67">
        <f>D8/C8*100</f>
        <v>180.5328596802842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7" t="s">
        <v>19</v>
      </c>
    </row>
    <row r="10" spans="1:15" ht="18" customHeight="1" thickBot="1">
      <c r="A10" s="69" t="s">
        <v>38</v>
      </c>
      <c r="B10" s="70">
        <v>0</v>
      </c>
      <c r="C10" s="70">
        <v>357493</v>
      </c>
      <c r="D10" s="70">
        <v>377032</v>
      </c>
      <c r="E10" s="108">
        <f>D10/C10*100</f>
        <v>105.4655615634432</v>
      </c>
      <c r="O10" s="53"/>
    </row>
    <row r="11" spans="1:5" ht="23.25" customHeight="1" thickBot="1">
      <c r="A11" s="149" t="s">
        <v>27</v>
      </c>
      <c r="B11" s="153">
        <f>SUM(B7:B10)</f>
        <v>5000</v>
      </c>
      <c r="C11" s="150">
        <f>SUM(C7:C10)</f>
        <v>363123</v>
      </c>
      <c r="D11" s="150">
        <f>SUM(D7:D10)</f>
        <v>387196</v>
      </c>
      <c r="E11" s="151">
        <f>D11/C11*100</f>
        <v>106.62943410359576</v>
      </c>
    </row>
    <row r="12" spans="1:17" ht="12.75" customHeight="1" thickBot="1">
      <c r="A12" s="71"/>
      <c r="B12" s="72"/>
      <c r="C12" s="72"/>
      <c r="D12" s="72"/>
      <c r="E12" s="38"/>
      <c r="Q12" s="53"/>
    </row>
    <row r="13" spans="1:17" ht="23.25" customHeight="1" thickBot="1">
      <c r="A13" s="152" t="s">
        <v>30</v>
      </c>
      <c r="B13" s="154">
        <f>Financování!B23</f>
        <v>256333</v>
      </c>
      <c r="C13" s="154">
        <f>Financování!C23</f>
        <v>785894</v>
      </c>
      <c r="D13" s="154">
        <f>Financování!D23</f>
        <v>487720</v>
      </c>
      <c r="E13" s="151">
        <f>D13/C13*100</f>
        <v>62.0592599001901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8"/>
      <c r="L14" s="53"/>
      <c r="N14" s="53"/>
    </row>
    <row r="15" spans="1:17" ht="23.25" customHeight="1" thickBot="1">
      <c r="A15" s="73" t="s">
        <v>39</v>
      </c>
      <c r="B15" s="74">
        <f>B13+B11</f>
        <v>261333</v>
      </c>
      <c r="C15" s="74">
        <f>C13+C11</f>
        <v>1149017</v>
      </c>
      <c r="D15" s="74">
        <f>D11+D13</f>
        <v>874916</v>
      </c>
      <c r="E15" s="75">
        <f>D15/C15*100</f>
        <v>76.14473937287264</v>
      </c>
      <c r="L15" s="53"/>
      <c r="N15" s="53"/>
      <c r="Q15" s="53"/>
    </row>
    <row r="16" spans="1:10" ht="24.75" customHeight="1" thickBot="1">
      <c r="A16" s="109"/>
      <c r="B16" s="110"/>
      <c r="C16" s="110"/>
      <c r="D16" s="110"/>
      <c r="E16" s="110"/>
      <c r="J16" t="s">
        <v>94</v>
      </c>
    </row>
    <row r="17" spans="1:17" ht="23.25" customHeight="1" thickBot="1">
      <c r="A17" s="111" t="s">
        <v>49</v>
      </c>
      <c r="B17" s="76"/>
      <c r="C17" s="206"/>
      <c r="D17" s="77"/>
      <c r="E17" s="78"/>
      <c r="L17" s="53"/>
      <c r="N17" s="53"/>
      <c r="Q17" s="53"/>
    </row>
    <row r="18" spans="1:17" ht="18" customHeight="1">
      <c r="A18" s="112" t="s">
        <v>50</v>
      </c>
      <c r="B18" s="113">
        <v>20198</v>
      </c>
      <c r="C18" s="274">
        <v>415557</v>
      </c>
      <c r="D18" s="274">
        <v>177386</v>
      </c>
      <c r="E18" s="114">
        <f>D18/C18*100</f>
        <v>42.68632221331851</v>
      </c>
      <c r="F18" s="91"/>
      <c r="L18" s="53"/>
      <c r="N18" s="53"/>
      <c r="Q18" s="53"/>
    </row>
    <row r="19" spans="1:17" ht="18" customHeight="1" thickBot="1">
      <c r="A19" s="115" t="s">
        <v>51</v>
      </c>
      <c r="B19" s="116">
        <v>241135</v>
      </c>
      <c r="C19" s="275">
        <v>433708</v>
      </c>
      <c r="D19" s="275">
        <v>165090</v>
      </c>
      <c r="E19" s="117">
        <f>D19/C19*100</f>
        <v>38.064780912503345</v>
      </c>
      <c r="L19" s="53"/>
      <c r="N19" s="53"/>
      <c r="O19" s="53"/>
      <c r="Q19" s="53"/>
    </row>
    <row r="20" spans="1:17" ht="23.25" customHeight="1" thickBot="1">
      <c r="A20" s="155" t="s">
        <v>52</v>
      </c>
      <c r="B20" s="156">
        <f>SUM(B18:B19)</f>
        <v>261333</v>
      </c>
      <c r="C20" s="156">
        <f>SUM(C18:C19)</f>
        <v>849265</v>
      </c>
      <c r="D20" s="157">
        <f>SUM(D18:D19)</f>
        <v>342476</v>
      </c>
      <c r="E20" s="164">
        <f>D20/C20*100</f>
        <v>40.326164389207136</v>
      </c>
      <c r="N20" s="53"/>
      <c r="O20" s="53"/>
      <c r="Q20" s="53"/>
    </row>
    <row r="21" spans="1:5" ht="12.75" customHeight="1" thickBot="1">
      <c r="A21" s="55"/>
      <c r="B21" s="89"/>
      <c r="C21" s="89"/>
      <c r="D21" s="89"/>
      <c r="E21" s="38"/>
    </row>
    <row r="22" spans="1:17" ht="23.25" customHeight="1" thickBot="1">
      <c r="A22" s="158" t="s">
        <v>28</v>
      </c>
      <c r="B22" s="156">
        <v>0</v>
      </c>
      <c r="C22" s="156">
        <f>Financování!C48</f>
        <v>299752</v>
      </c>
      <c r="D22" s="156">
        <f>Financování!D48</f>
        <v>238267</v>
      </c>
      <c r="E22" s="212">
        <f>D22/C22*100</f>
        <v>79.48804344925138</v>
      </c>
      <c r="N22" s="53"/>
      <c r="Q22" s="53"/>
    </row>
    <row r="23" spans="1:17" ht="12.75" customHeight="1" thickBot="1">
      <c r="A23" s="55"/>
      <c r="B23" s="89"/>
      <c r="C23" s="89"/>
      <c r="D23" s="89"/>
      <c r="E23" s="118"/>
      <c r="N23" s="53"/>
      <c r="Q23" s="53"/>
    </row>
    <row r="24" spans="1:17" ht="23.25" customHeight="1" thickBot="1">
      <c r="A24" s="93" t="s">
        <v>84</v>
      </c>
      <c r="B24" s="94">
        <f>SUM(B20+B22)</f>
        <v>261333</v>
      </c>
      <c r="C24" s="94">
        <f>SUM(C20+C22)</f>
        <v>1149017</v>
      </c>
      <c r="D24" s="94">
        <f>D20+D22</f>
        <v>580743</v>
      </c>
      <c r="E24" s="197">
        <f>D24/C24*100</f>
        <v>50.542594234898175</v>
      </c>
      <c r="N24" s="53"/>
      <c r="Q24" s="53"/>
    </row>
    <row r="25" spans="2:4" ht="20.25" customHeight="1" thickBot="1">
      <c r="B25" s="53"/>
      <c r="D25" s="53"/>
    </row>
    <row r="26" spans="1:5" ht="23.25" customHeight="1" thickBot="1">
      <c r="A26" s="73" t="s">
        <v>29</v>
      </c>
      <c r="B26" s="94">
        <v>0</v>
      </c>
      <c r="C26" s="94">
        <f>C15-C24</f>
        <v>0</v>
      </c>
      <c r="D26" s="94">
        <f>D15-D24</f>
        <v>294173</v>
      </c>
      <c r="E26" s="119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18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101"/>
      <c r="E46" s="7"/>
    </row>
    <row r="47" spans="1:5" ht="12.75" customHeight="1">
      <c r="A47" s="102"/>
      <c r="B47" s="103"/>
      <c r="C47" s="91"/>
      <c r="D47" s="104"/>
      <c r="E47" s="7"/>
    </row>
    <row r="48" spans="1:5" ht="12" customHeight="1">
      <c r="A48" s="102"/>
      <c r="B48" s="103"/>
      <c r="C48" s="91"/>
      <c r="D48" s="104"/>
      <c r="E48" s="7"/>
    </row>
    <row r="49" spans="1:5" ht="12.75" customHeight="1">
      <c r="A49" s="55"/>
      <c r="B49" s="55"/>
      <c r="C49" s="89"/>
      <c r="D49" s="104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89" t="s">
        <v>146</v>
      </c>
      <c r="B2" s="294"/>
      <c r="C2" s="294"/>
      <c r="D2" s="294"/>
      <c r="E2" s="294"/>
    </row>
    <row r="3" spans="1:5" ht="20.25" customHeight="1">
      <c r="A3" s="295" t="s">
        <v>96</v>
      </c>
      <c r="B3" s="296"/>
      <c r="C3" s="296"/>
      <c r="D3" s="296"/>
      <c r="E3" s="296"/>
    </row>
    <row r="4" spans="1:5" ht="20.25" customHeight="1">
      <c r="A4" s="56"/>
      <c r="B4" s="120"/>
      <c r="C4" s="120"/>
      <c r="D4" s="120"/>
      <c r="E4" s="120"/>
    </row>
    <row r="5" ht="13.5" thickBot="1">
      <c r="E5" s="57" t="s">
        <v>20</v>
      </c>
    </row>
    <row r="6" spans="1:5" ht="26.25" customHeight="1">
      <c r="A6" s="121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63">
        <v>3271236</v>
      </c>
      <c r="C7" s="139">
        <f>'Rozpočet včetně kapitoly EP'!C8</f>
        <v>3271236</v>
      </c>
      <c r="D7" s="139">
        <f>'Rozpočet včetně kapitoly EP'!D8</f>
        <v>2640761</v>
      </c>
      <c r="E7" s="64">
        <f>D7/C7*100</f>
        <v>80.72670391252726</v>
      </c>
      <c r="G7" s="34"/>
      <c r="H7" s="34"/>
      <c r="I7" s="34"/>
    </row>
    <row r="8" spans="1:13" ht="15" customHeight="1">
      <c r="A8" s="65" t="s">
        <v>36</v>
      </c>
      <c r="B8" s="66">
        <v>227791</v>
      </c>
      <c r="C8" s="269">
        <f>'Rozpočet včetně kapitoly EP'!C9-'Rozpočet kapitola EP'!C8</f>
        <v>256532</v>
      </c>
      <c r="D8" s="267">
        <v>204045</v>
      </c>
      <c r="E8" s="67">
        <f>D8/C8*100</f>
        <v>79.5397845103145</v>
      </c>
      <c r="G8" s="97"/>
      <c r="H8" s="97"/>
      <c r="I8" s="97"/>
      <c r="M8" s="53"/>
    </row>
    <row r="9" spans="1:13" ht="15" customHeight="1">
      <c r="A9" s="65" t="s">
        <v>37</v>
      </c>
      <c r="B9" s="66">
        <v>42000</v>
      </c>
      <c r="C9" s="68">
        <f>'Rozpočet včetně kapitoly EP'!C10</f>
        <v>42628</v>
      </c>
      <c r="D9" s="68">
        <f>'Rozpočet včetně kapitoly EP'!D10</f>
        <v>19496</v>
      </c>
      <c r="E9" s="67">
        <f>D9/C9*100</f>
        <v>45.735197522754994</v>
      </c>
      <c r="G9" s="97"/>
      <c r="H9" s="97"/>
      <c r="I9" s="97"/>
      <c r="M9" s="53"/>
    </row>
    <row r="10" spans="1:13" ht="15" customHeight="1" thickBot="1">
      <c r="A10" s="69" t="s">
        <v>38</v>
      </c>
      <c r="B10" s="66">
        <v>75375</v>
      </c>
      <c r="C10" s="200">
        <v>383529</v>
      </c>
      <c r="D10" s="272">
        <v>442010</v>
      </c>
      <c r="E10" s="67">
        <f>D10/C10*100</f>
        <v>115.2481298676241</v>
      </c>
      <c r="G10" s="98"/>
      <c r="H10" s="98"/>
      <c r="I10" s="98"/>
      <c r="M10" s="53"/>
    </row>
    <row r="11" spans="1:9" ht="23.25" customHeight="1" thickBot="1">
      <c r="A11" s="166" t="s">
        <v>27</v>
      </c>
      <c r="B11" s="150">
        <f>SUM(B7:B10)</f>
        <v>3616402</v>
      </c>
      <c r="C11" s="150">
        <f>SUM(C7:C10)</f>
        <v>3953925</v>
      </c>
      <c r="D11" s="167">
        <f>SUM(D7:D10)</f>
        <v>3306312</v>
      </c>
      <c r="E11" s="151">
        <f>D11/C11*100</f>
        <v>83.62100950321516</v>
      </c>
      <c r="G11" s="34"/>
      <c r="H11" s="34"/>
      <c r="I11" s="34"/>
    </row>
    <row r="12" spans="2:9" ht="10.5" customHeight="1" thickBot="1">
      <c r="B12" s="53"/>
      <c r="C12" s="138"/>
      <c r="D12" s="138"/>
      <c r="G12" s="97"/>
      <c r="H12" s="97"/>
      <c r="I12" s="97"/>
    </row>
    <row r="13" spans="1:9" ht="23.25" customHeight="1" thickBot="1">
      <c r="A13" s="152" t="s">
        <v>30</v>
      </c>
      <c r="B13" s="153">
        <f>Financování!B15</f>
        <v>15900</v>
      </c>
      <c r="C13" s="153">
        <f>Financování!C15</f>
        <v>397651</v>
      </c>
      <c r="D13" s="153">
        <f>Financování!D15</f>
        <v>187663</v>
      </c>
      <c r="E13" s="165">
        <f>D13/C13*100</f>
        <v>47.19289024798127</v>
      </c>
      <c r="G13" s="97"/>
      <c r="H13" s="97"/>
      <c r="I13" s="97"/>
    </row>
    <row r="14" spans="2:9" ht="11.25" customHeight="1" thickBot="1">
      <c r="B14" s="53"/>
      <c r="C14" s="53"/>
      <c r="D14" s="53"/>
      <c r="G14" s="97"/>
      <c r="H14" s="97"/>
      <c r="I14" s="97"/>
    </row>
    <row r="15" spans="1:9" ht="23.25" customHeight="1" thickBot="1">
      <c r="A15" s="122" t="s">
        <v>39</v>
      </c>
      <c r="B15" s="74">
        <f>SUM(B13+B11)</f>
        <v>3632302</v>
      </c>
      <c r="C15" s="74">
        <f>SUM(C13+C11)</f>
        <v>4351576</v>
      </c>
      <c r="D15" s="74">
        <f>SUM(D13+D11)</f>
        <v>3493975</v>
      </c>
      <c r="E15" s="75">
        <f>D15/C15*100</f>
        <v>80.29217460524647</v>
      </c>
      <c r="G15" s="97"/>
      <c r="H15" s="97"/>
      <c r="I15" s="97"/>
    </row>
    <row r="16" spans="2:9" ht="20.25" customHeight="1" thickBot="1">
      <c r="B16" s="53"/>
      <c r="C16" s="53"/>
      <c r="D16" s="53"/>
      <c r="G16" s="97"/>
      <c r="H16" s="97"/>
      <c r="I16" s="97"/>
    </row>
    <row r="17" spans="1:13" ht="23.25" customHeight="1" thickBot="1">
      <c r="A17" s="111" t="s">
        <v>40</v>
      </c>
      <c r="B17" s="76"/>
      <c r="C17" s="76"/>
      <c r="D17" s="77"/>
      <c r="E17" s="78"/>
      <c r="G17" s="97"/>
      <c r="H17" s="97"/>
      <c r="I17" s="97"/>
      <c r="M17" s="53"/>
    </row>
    <row r="18" spans="1:13" ht="15" customHeight="1">
      <c r="A18" s="79" t="s">
        <v>86</v>
      </c>
      <c r="B18" s="80">
        <f>'Rozpočet včetně kapitoly EP'!B19</f>
        <v>73795</v>
      </c>
      <c r="C18" s="139">
        <f>'Rozpočet včetně kapitoly EP'!C19</f>
        <v>75357</v>
      </c>
      <c r="D18" s="139">
        <f>'Rozpočet včetně kapitoly EP'!D19</f>
        <v>46284</v>
      </c>
      <c r="E18" s="64">
        <f aca="true" t="shared" si="0" ref="E18:E33">D18/C18*100</f>
        <v>61.41964250169195</v>
      </c>
      <c r="G18" s="97"/>
      <c r="H18" s="97"/>
      <c r="I18" s="97"/>
      <c r="M18" s="53"/>
    </row>
    <row r="19" spans="1:13" ht="15" customHeight="1">
      <c r="A19" s="81" t="s">
        <v>70</v>
      </c>
      <c r="B19" s="80">
        <v>362107</v>
      </c>
      <c r="C19" s="268">
        <v>559924</v>
      </c>
      <c r="D19" s="268">
        <v>465589</v>
      </c>
      <c r="E19" s="67">
        <f t="shared" si="0"/>
        <v>83.15217779555798</v>
      </c>
      <c r="G19" s="97"/>
      <c r="H19" s="97"/>
      <c r="I19" s="97"/>
      <c r="M19" s="53"/>
    </row>
    <row r="20" spans="1:15" ht="15" customHeight="1">
      <c r="A20" s="82" t="s">
        <v>71</v>
      </c>
      <c r="B20" s="80">
        <f>'Rozpočet včetně kapitoly EP'!B21</f>
        <v>167313</v>
      </c>
      <c r="C20" s="68">
        <f>'Rozpočet včetně kapitoly EP'!C21</f>
        <v>178887</v>
      </c>
      <c r="D20" s="68">
        <f>'Rozpočet včetně kapitoly EP'!D21</f>
        <v>116860</v>
      </c>
      <c r="E20" s="67">
        <f t="shared" si="0"/>
        <v>65.32615561779224</v>
      </c>
      <c r="G20" s="97"/>
      <c r="H20" s="97"/>
      <c r="I20" s="97"/>
      <c r="M20" s="53"/>
      <c r="O20" s="53"/>
    </row>
    <row r="21" spans="1:15" ht="15" customHeight="1">
      <c r="A21" s="82" t="s">
        <v>72</v>
      </c>
      <c r="B21" s="80">
        <f>'Rozpočet včetně kapitoly EP'!B22</f>
        <v>352451</v>
      </c>
      <c r="C21" s="68">
        <f>'Rozpočet včetně kapitoly EP'!C22</f>
        <v>409141</v>
      </c>
      <c r="D21" s="68">
        <f>'Rozpočet včetně kapitoly EP'!D22</f>
        <v>288306</v>
      </c>
      <c r="E21" s="67">
        <f t="shared" si="0"/>
        <v>70.46617180874075</v>
      </c>
      <c r="G21" s="97"/>
      <c r="H21" s="97"/>
      <c r="I21" s="97"/>
      <c r="O21" s="53"/>
    </row>
    <row r="22" spans="1:15" ht="15" customHeight="1">
      <c r="A22" s="82" t="s">
        <v>73</v>
      </c>
      <c r="B22" s="80">
        <f>'Rozpočet včetně kapitoly EP'!B23</f>
        <v>9110</v>
      </c>
      <c r="C22" s="68">
        <f>'Rozpočet včetně kapitoly EP'!C23</f>
        <v>14490</v>
      </c>
      <c r="D22" s="68">
        <f>'Rozpočet včetně kapitoly EP'!D23</f>
        <v>6483</v>
      </c>
      <c r="E22" s="67">
        <f t="shared" si="0"/>
        <v>44.74120082815735</v>
      </c>
      <c r="G22" s="97"/>
      <c r="H22" s="97"/>
      <c r="I22" s="97"/>
      <c r="M22" s="53"/>
      <c r="O22" s="53"/>
    </row>
    <row r="23" spans="1:13" ht="15" customHeight="1">
      <c r="A23" s="82" t="s">
        <v>74</v>
      </c>
      <c r="B23" s="80">
        <f>'Rozpočet včetně kapitoly EP'!B24</f>
        <v>6640</v>
      </c>
      <c r="C23" s="68">
        <f>'Rozpočet včetně kapitoly EP'!C24</f>
        <v>6751</v>
      </c>
      <c r="D23" s="68">
        <f>'Rozpočet včetně kapitoly EP'!D24</f>
        <v>953</v>
      </c>
      <c r="E23" s="67">
        <f t="shared" si="0"/>
        <v>14.116427195970967</v>
      </c>
      <c r="G23" s="97"/>
      <c r="H23" s="97"/>
      <c r="I23" s="97"/>
      <c r="M23" s="53"/>
    </row>
    <row r="24" spans="1:13" ht="15" customHeight="1">
      <c r="A24" s="82" t="s">
        <v>75</v>
      </c>
      <c r="B24" s="80">
        <f>'Rozpočet včetně kapitoly EP'!B25</f>
        <v>1439641</v>
      </c>
      <c r="C24" s="68">
        <f>'Rozpočet včetně kapitoly EP'!C25</f>
        <v>1761755</v>
      </c>
      <c r="D24" s="68">
        <f>'Rozpočet včetně kapitoly EP'!D25</f>
        <v>1118518</v>
      </c>
      <c r="E24" s="67">
        <f t="shared" si="0"/>
        <v>63.4888506063556</v>
      </c>
      <c r="G24" s="97"/>
      <c r="H24" s="97"/>
      <c r="I24" s="97"/>
      <c r="M24" s="53"/>
    </row>
    <row r="25" spans="1:9" ht="15" customHeight="1">
      <c r="A25" s="82" t="s">
        <v>76</v>
      </c>
      <c r="B25" s="80">
        <f>'Rozpočet včetně kapitoly EP'!B26</f>
        <v>103995</v>
      </c>
      <c r="C25" s="68">
        <f>'Rozpočet včetně kapitoly EP'!C26</f>
        <v>134545</v>
      </c>
      <c r="D25" s="68">
        <f>'Rozpočet včetně kapitoly EP'!D26</f>
        <v>120959</v>
      </c>
      <c r="E25" s="67">
        <f t="shared" si="0"/>
        <v>89.90226318332157</v>
      </c>
      <c r="G25" s="97"/>
      <c r="H25" s="97"/>
      <c r="I25" s="97"/>
    </row>
    <row r="26" spans="1:9" ht="15" customHeight="1">
      <c r="A26" s="82" t="s">
        <v>41</v>
      </c>
      <c r="B26" s="80">
        <f>'Rozpočet včetně kapitoly EP'!B27</f>
        <v>13380</v>
      </c>
      <c r="C26" s="68">
        <f>'Rozpočet včetně kapitoly EP'!C27</f>
        <v>17922</v>
      </c>
      <c r="D26" s="68">
        <f>'Rozpočet včetně kapitoly EP'!D27</f>
        <v>12082</v>
      </c>
      <c r="E26" s="67">
        <f t="shared" si="0"/>
        <v>67.41435107688875</v>
      </c>
      <c r="G26" s="97"/>
      <c r="H26" s="97"/>
      <c r="I26" s="97"/>
    </row>
    <row r="27" spans="1:9" ht="15" customHeight="1">
      <c r="A27" s="82" t="s">
        <v>77</v>
      </c>
      <c r="B27" s="80">
        <f>'Rozpočet včetně kapitoly EP'!B28</f>
        <v>52111</v>
      </c>
      <c r="C27" s="68">
        <f>'Rozpočet včetně kapitoly EP'!C28</f>
        <v>56483</v>
      </c>
      <c r="D27" s="68">
        <f>'Rozpočet včetně kapitoly EP'!D28</f>
        <v>33491</v>
      </c>
      <c r="E27" s="67">
        <f t="shared" si="0"/>
        <v>59.29394685126498</v>
      </c>
      <c r="G27" s="97"/>
      <c r="H27" s="97"/>
      <c r="I27" s="97"/>
    </row>
    <row r="28" spans="1:15" ht="15" customHeight="1">
      <c r="A28" s="82" t="s">
        <v>78</v>
      </c>
      <c r="B28" s="80">
        <f>'Rozpočet včetně kapitoly EP'!B29</f>
        <v>260125</v>
      </c>
      <c r="C28" s="68">
        <f>'Rozpočet včetně kapitoly EP'!C29</f>
        <v>263448</v>
      </c>
      <c r="D28" s="68">
        <f>'Rozpočet včetně kapitoly EP'!D29</f>
        <v>179914</v>
      </c>
      <c r="E28" s="67">
        <f t="shared" si="0"/>
        <v>68.29203486076949</v>
      </c>
      <c r="G28" s="97"/>
      <c r="H28" s="97"/>
      <c r="I28" s="97"/>
      <c r="O28" s="53"/>
    </row>
    <row r="29" spans="1:15" ht="15" customHeight="1">
      <c r="A29" s="82" t="s">
        <v>79</v>
      </c>
      <c r="B29" s="80">
        <f>'Rozpočet včetně kapitoly EP'!B30</f>
        <v>85125</v>
      </c>
      <c r="C29" s="68">
        <f>'Rozpočet včetně kapitoly EP'!C30</f>
        <v>93755</v>
      </c>
      <c r="D29" s="68">
        <f>'Rozpočet včetně kapitoly EP'!D30</f>
        <v>30823</v>
      </c>
      <c r="E29" s="67">
        <f t="shared" si="0"/>
        <v>32.87611327395872</v>
      </c>
      <c r="G29" s="97"/>
      <c r="H29" s="97"/>
      <c r="I29" s="97"/>
      <c r="O29" s="53"/>
    </row>
    <row r="30" spans="1:15" ht="15" customHeight="1">
      <c r="A30" s="81" t="s">
        <v>80</v>
      </c>
      <c r="B30" s="80">
        <f>'Rozpočet včetně kapitoly EP'!B31</f>
        <v>432000</v>
      </c>
      <c r="C30" s="44">
        <f>'Rozpočet včetně kapitoly EP'!C31</f>
        <v>521023</v>
      </c>
      <c r="D30" s="44">
        <f>'Rozpočet včetně kapitoly EP'!D31</f>
        <v>285312</v>
      </c>
      <c r="E30" s="67">
        <f t="shared" si="0"/>
        <v>54.759962612015215</v>
      </c>
      <c r="G30" s="97"/>
      <c r="H30" s="97"/>
      <c r="I30" s="97"/>
      <c r="M30" s="53"/>
      <c r="O30" s="53"/>
    </row>
    <row r="31" spans="1:15" ht="15" customHeight="1">
      <c r="A31" s="82" t="s">
        <v>81</v>
      </c>
      <c r="B31" s="80">
        <f>'Rozpočet včetně kapitoly EP'!B32</f>
        <v>36688</v>
      </c>
      <c r="C31" s="68">
        <f>'Rozpočet včetně kapitoly EP'!C32</f>
        <v>42054</v>
      </c>
      <c r="D31" s="68">
        <f>'Rozpočet včetně kapitoly EP'!D32</f>
        <v>18666</v>
      </c>
      <c r="E31" s="67">
        <f t="shared" si="0"/>
        <v>44.38578969895848</v>
      </c>
      <c r="G31" s="97"/>
      <c r="H31" s="97"/>
      <c r="I31" s="97"/>
      <c r="M31" s="53"/>
      <c r="O31" s="53"/>
    </row>
    <row r="32" spans="1:15" ht="15" customHeight="1">
      <c r="A32" s="82" t="s">
        <v>108</v>
      </c>
      <c r="B32" s="80">
        <f>'Rozpočet včetně kapitoly EP'!B33</f>
        <v>4557</v>
      </c>
      <c r="C32" s="80">
        <f>'Rozpočet včetně kapitoly EP'!C33</f>
        <v>4850</v>
      </c>
      <c r="D32" s="80">
        <f>'Rozpočet včetně kapitoly EP'!D33</f>
        <v>1868</v>
      </c>
      <c r="E32" s="67">
        <f t="shared" si="0"/>
        <v>38.51546391752577</v>
      </c>
      <c r="G32" s="97"/>
      <c r="H32" s="97"/>
      <c r="I32" s="97"/>
      <c r="M32" s="53"/>
      <c r="O32" s="53"/>
    </row>
    <row r="33" spans="1:15" ht="15" customHeight="1">
      <c r="A33" s="82" t="s">
        <v>82</v>
      </c>
      <c r="B33" s="80">
        <f>'Rozpočet včetně kapitoly EP'!B34</f>
        <v>58864</v>
      </c>
      <c r="C33" s="68">
        <f>'Rozpočet včetně kapitoly EP'!C34</f>
        <v>79278</v>
      </c>
      <c r="D33" s="68">
        <f>'Rozpočet včetně kapitoly EP'!D34</f>
        <v>57192</v>
      </c>
      <c r="E33" s="67">
        <f t="shared" si="0"/>
        <v>72.14107318549912</v>
      </c>
      <c r="G33" s="97"/>
      <c r="H33" s="97"/>
      <c r="I33" s="97"/>
      <c r="M33" s="53"/>
      <c r="O33" s="53"/>
    </row>
    <row r="34" spans="1:15" ht="15" customHeight="1">
      <c r="A34" s="82" t="s">
        <v>83</v>
      </c>
      <c r="B34" s="80">
        <v>150000</v>
      </c>
      <c r="C34" s="68">
        <f>'Rozpočet včetně kapitoly EP'!C35</f>
        <v>83928</v>
      </c>
      <c r="D34" s="68" t="s">
        <v>19</v>
      </c>
      <c r="E34" s="67" t="s">
        <v>19</v>
      </c>
      <c r="G34" s="97"/>
      <c r="H34" s="97"/>
      <c r="I34" s="97"/>
      <c r="M34" s="53"/>
      <c r="O34" s="53"/>
    </row>
    <row r="35" spans="1:15" ht="12.75" customHeight="1">
      <c r="A35" s="84" t="s">
        <v>42</v>
      </c>
      <c r="B35" s="86">
        <v>100000</v>
      </c>
      <c r="C35" s="86">
        <f>'Rozpočet včetně kapitoly EP'!C36</f>
        <v>53853</v>
      </c>
      <c r="D35" s="68" t="s">
        <v>19</v>
      </c>
      <c r="E35" s="67" t="s">
        <v>19</v>
      </c>
      <c r="G35" s="97"/>
      <c r="H35" s="97"/>
      <c r="I35" s="97"/>
      <c r="O35" s="53"/>
    </row>
    <row r="36" spans="1:15" ht="12.75">
      <c r="A36" s="84" t="s">
        <v>43</v>
      </c>
      <c r="B36" s="86">
        <v>45000</v>
      </c>
      <c r="C36" s="86">
        <f>'Rozpočet včetně kapitoly EP'!C37</f>
        <v>27209</v>
      </c>
      <c r="D36" s="68" t="s">
        <v>19</v>
      </c>
      <c r="E36" s="67" t="s">
        <v>19</v>
      </c>
      <c r="G36" s="97"/>
      <c r="H36" s="97"/>
      <c r="I36" s="97"/>
      <c r="M36" s="53"/>
      <c r="O36" s="53"/>
    </row>
    <row r="37" spans="1:9" ht="12.75" customHeight="1" thickBot="1">
      <c r="A37" s="84" t="s">
        <v>44</v>
      </c>
      <c r="B37" s="86">
        <v>5000</v>
      </c>
      <c r="C37" s="86">
        <f>'Rozpočet včetně kapitoly EP'!C38</f>
        <v>2866</v>
      </c>
      <c r="D37" s="68" t="s">
        <v>19</v>
      </c>
      <c r="E37" s="67" t="s">
        <v>19</v>
      </c>
      <c r="G37" s="97"/>
      <c r="H37" s="97"/>
      <c r="I37" s="97"/>
    </row>
    <row r="38" spans="1:9" ht="23.25" customHeight="1" thickBot="1">
      <c r="A38" s="158" t="s">
        <v>45</v>
      </c>
      <c r="B38" s="156">
        <f>SUM(B18:B37)-B34</f>
        <v>3607902</v>
      </c>
      <c r="C38" s="156">
        <f>SUM(C18:C37)-C34</f>
        <v>4303591</v>
      </c>
      <c r="D38" s="156">
        <f>SUM(D18:D37)</f>
        <v>2783300</v>
      </c>
      <c r="E38" s="164">
        <f>D38/C38*100</f>
        <v>64.6738967527351</v>
      </c>
      <c r="G38" s="97"/>
      <c r="H38" s="97"/>
      <c r="I38" s="97"/>
    </row>
    <row r="39" spans="2:9" ht="11.25" customHeight="1" thickBot="1">
      <c r="B39" s="53"/>
      <c r="C39" s="53"/>
      <c r="D39" s="138"/>
      <c r="G39" s="97"/>
      <c r="H39" s="97"/>
      <c r="I39" s="97"/>
    </row>
    <row r="40" spans="1:9" ht="23.25" customHeight="1" thickBot="1">
      <c r="A40" s="152" t="s">
        <v>28</v>
      </c>
      <c r="B40" s="153">
        <v>24400</v>
      </c>
      <c r="C40" s="153">
        <f>Financování!C43</f>
        <v>47985</v>
      </c>
      <c r="D40" s="153">
        <f>Financování!D43</f>
        <v>47975</v>
      </c>
      <c r="E40" s="165">
        <f>D40/C40*100</f>
        <v>99.97916015421487</v>
      </c>
      <c r="G40" s="99"/>
      <c r="H40" s="99"/>
      <c r="I40" s="99"/>
    </row>
    <row r="41" spans="1:9" ht="12.75" customHeight="1" thickBot="1">
      <c r="A41" s="100"/>
      <c r="B41" s="123"/>
      <c r="C41" s="123"/>
      <c r="D41" s="123"/>
      <c r="E41" s="124"/>
      <c r="G41" s="99"/>
      <c r="H41" s="99"/>
      <c r="I41" s="99"/>
    </row>
    <row r="42" spans="1:9" ht="23.25" customHeight="1" thickBot="1">
      <c r="A42" s="125" t="s">
        <v>84</v>
      </c>
      <c r="B42" s="94">
        <f>SUM(B40+B38)</f>
        <v>3632302</v>
      </c>
      <c r="C42" s="94">
        <f>SUM(C40+C38)</f>
        <v>4351576</v>
      </c>
      <c r="D42" s="94">
        <f>SUM(D38+D40)</f>
        <v>2831275</v>
      </c>
      <c r="E42" s="95">
        <f>D42/C42*100</f>
        <v>65.06320928325738</v>
      </c>
      <c r="G42" s="99"/>
      <c r="H42" s="99"/>
      <c r="I42" s="99"/>
    </row>
    <row r="43" spans="7:9" ht="12.75" customHeight="1" thickBot="1">
      <c r="G43" s="34"/>
      <c r="H43" s="34"/>
      <c r="I43" s="34"/>
    </row>
    <row r="44" spans="1:9" ht="23.25" customHeight="1" thickBot="1">
      <c r="A44" s="125" t="s">
        <v>29</v>
      </c>
      <c r="B44" s="94">
        <f>B15-B42</f>
        <v>0</v>
      </c>
      <c r="C44" s="94">
        <f>C15-C42</f>
        <v>0</v>
      </c>
      <c r="D44" s="94">
        <f>D15-D42</f>
        <v>662700</v>
      </c>
      <c r="E44" s="95" t="s">
        <v>19</v>
      </c>
      <c r="G44" s="99"/>
      <c r="H44" s="99"/>
      <c r="I44" s="99"/>
    </row>
    <row r="45" spans="1:9" ht="12.75" customHeight="1">
      <c r="A45" s="259"/>
      <c r="B45" s="260"/>
      <c r="C45" s="260"/>
      <c r="D45" s="260"/>
      <c r="E45" s="261"/>
      <c r="G45" s="99"/>
      <c r="H45" s="99"/>
      <c r="I45" s="99"/>
    </row>
    <row r="46" spans="1:9" ht="12.75">
      <c r="A46" s="7" t="s">
        <v>101</v>
      </c>
      <c r="B46" s="101"/>
      <c r="C46" s="101"/>
      <c r="D46" s="7"/>
      <c r="E46" s="7"/>
      <c r="G46" s="99"/>
      <c r="H46" s="97"/>
      <c r="I46" s="99"/>
    </row>
    <row r="47" spans="7:9" ht="12.75">
      <c r="G47" s="99"/>
      <c r="H47" s="97"/>
      <c r="I47" s="99"/>
    </row>
    <row r="48" spans="7:9" ht="12.75">
      <c r="G48" s="99"/>
      <c r="H48" s="97"/>
      <c r="I48" s="99"/>
    </row>
    <row r="49" spans="7:9" ht="12.75">
      <c r="G49" s="99"/>
      <c r="H49" s="97"/>
      <c r="I49" s="99"/>
    </row>
    <row r="50" spans="1:9" ht="12.75" customHeight="1">
      <c r="A50" s="102"/>
      <c r="B50" s="103"/>
      <c r="C50" s="103"/>
      <c r="D50" s="104"/>
      <c r="G50" s="98"/>
      <c r="H50" s="98"/>
      <c r="I50" s="98"/>
    </row>
    <row r="51" spans="1:9" ht="12.75" customHeight="1">
      <c r="A51" s="55"/>
      <c r="B51" s="55"/>
      <c r="C51" s="55"/>
      <c r="D51" s="104"/>
      <c r="G51" s="34"/>
      <c r="H51" s="34"/>
      <c r="I51" s="34"/>
    </row>
    <row r="52" spans="1:9" ht="12.75">
      <c r="A52" s="46"/>
      <c r="B52" s="46"/>
      <c r="C52" s="46"/>
      <c r="D52" s="46"/>
      <c r="G52" s="99"/>
      <c r="H52" s="99"/>
      <c r="I52" s="99"/>
    </row>
    <row r="53" spans="1:9" ht="12.75">
      <c r="A53" s="46"/>
      <c r="B53" s="46"/>
      <c r="C53" s="46"/>
      <c r="D53" s="105"/>
      <c r="E53" s="34"/>
      <c r="G53" s="99"/>
      <c r="H53" s="97"/>
      <c r="I53" s="99"/>
    </row>
    <row r="54" spans="1:9" ht="12.75">
      <c r="A54" s="46"/>
      <c r="B54" s="46"/>
      <c r="C54" s="46"/>
      <c r="D54" s="126"/>
      <c r="G54" s="98"/>
      <c r="H54" s="98"/>
      <c r="I54" s="98"/>
    </row>
    <row r="55" spans="1:9" ht="12.75">
      <c r="A55" s="46"/>
      <c r="B55" s="46"/>
      <c r="C55" s="46"/>
      <c r="D55" s="127"/>
      <c r="G55" s="34"/>
      <c r="H55" s="34"/>
      <c r="I55" s="34"/>
    </row>
    <row r="56" spans="1:9" ht="12.75">
      <c r="A56" s="46"/>
      <c r="B56" s="46"/>
      <c r="C56" s="46"/>
      <c r="D56" s="46"/>
      <c r="G56" s="34"/>
      <c r="H56" s="34"/>
      <c r="I56" s="34"/>
    </row>
    <row r="57" spans="7:9" ht="12.75">
      <c r="G57" s="34"/>
      <c r="H57" s="34"/>
      <c r="I57" s="34"/>
    </row>
    <row r="58" spans="7:9" ht="12.75">
      <c r="G58" s="34"/>
      <c r="H58" s="34"/>
      <c r="I58" s="34"/>
    </row>
    <row r="59" spans="7:9" ht="12.75">
      <c r="G59" s="34"/>
      <c r="H59" s="34"/>
      <c r="I59" s="34"/>
    </row>
    <row r="60" spans="7:9" ht="12.75">
      <c r="G60" s="34"/>
      <c r="H60" s="34"/>
      <c r="I60" s="34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D40" sqref="D40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2" customFormat="1" ht="22.5" customHeight="1">
      <c r="A1" s="297" t="s">
        <v>145</v>
      </c>
      <c r="B1" s="294"/>
      <c r="C1" s="294"/>
      <c r="D1" s="294"/>
      <c r="E1" s="294"/>
    </row>
    <row r="2" spans="1:5" s="142" customFormat="1" ht="22.5" customHeight="1">
      <c r="A2" s="265"/>
      <c r="B2" s="264"/>
      <c r="C2" s="264"/>
      <c r="D2" s="264"/>
      <c r="E2" s="264"/>
    </row>
    <row r="3" spans="1:5" ht="13.5">
      <c r="A3" s="43" t="s">
        <v>30</v>
      </c>
      <c r="E3" s="57" t="s">
        <v>20</v>
      </c>
    </row>
    <row r="4" spans="1:5" ht="13.5">
      <c r="A4" s="43"/>
      <c r="E4" s="57"/>
    </row>
    <row r="5" spans="1:5" ht="26.25">
      <c r="A5" s="198" t="s">
        <v>53</v>
      </c>
      <c r="B5" s="22" t="s">
        <v>54</v>
      </c>
      <c r="C5" s="22" t="s">
        <v>33</v>
      </c>
      <c r="D5" s="22" t="s">
        <v>87</v>
      </c>
      <c r="E5" s="22" t="s">
        <v>34</v>
      </c>
    </row>
    <row r="6" spans="1:5" ht="39">
      <c r="A6" s="228" t="s">
        <v>130</v>
      </c>
      <c r="B6" s="83">
        <v>8000</v>
      </c>
      <c r="C6" s="200">
        <v>8000</v>
      </c>
      <c r="D6" s="200">
        <v>0</v>
      </c>
      <c r="E6" s="83">
        <f aca="true" t="shared" si="0" ref="E6:E15">D6*100/C6</f>
        <v>0</v>
      </c>
    </row>
    <row r="7" spans="1:5" ht="54.75" customHeight="1">
      <c r="A7" s="228" t="s">
        <v>139</v>
      </c>
      <c r="B7" s="83">
        <v>7900</v>
      </c>
      <c r="C7" s="200">
        <v>7900</v>
      </c>
      <c r="D7" s="200">
        <v>4000</v>
      </c>
      <c r="E7" s="83">
        <f t="shared" si="0"/>
        <v>50.63291139240506</v>
      </c>
    </row>
    <row r="8" spans="1:5" ht="43.5" customHeight="1">
      <c r="A8" s="228" t="s">
        <v>119</v>
      </c>
      <c r="B8" s="83">
        <v>0</v>
      </c>
      <c r="C8" s="200">
        <v>3373</v>
      </c>
      <c r="D8" s="200">
        <v>1322</v>
      </c>
      <c r="E8" s="83">
        <f t="shared" si="0"/>
        <v>39.19359620515861</v>
      </c>
    </row>
    <row r="9" spans="1:5" ht="54.75" customHeight="1">
      <c r="A9" s="228" t="s">
        <v>131</v>
      </c>
      <c r="B9" s="83">
        <v>0</v>
      </c>
      <c r="C9" s="200">
        <v>6000</v>
      </c>
      <c r="D9" s="200">
        <v>0</v>
      </c>
      <c r="E9" s="83">
        <f>D9*100/C9</f>
        <v>0</v>
      </c>
    </row>
    <row r="10" spans="1:5" ht="55.5" customHeight="1">
      <c r="A10" s="199" t="s">
        <v>153</v>
      </c>
      <c r="B10" s="200">
        <v>0</v>
      </c>
      <c r="C10" s="200">
        <v>1600</v>
      </c>
      <c r="D10" s="200">
        <v>0</v>
      </c>
      <c r="E10" s="200">
        <f>D10*100/C10</f>
        <v>0</v>
      </c>
    </row>
    <row r="11" spans="1:5" ht="66.75" customHeight="1">
      <c r="A11" s="199" t="s">
        <v>154</v>
      </c>
      <c r="B11" s="200">
        <v>0</v>
      </c>
      <c r="C11" s="200">
        <v>490</v>
      </c>
      <c r="D11" s="200">
        <v>0</v>
      </c>
      <c r="E11" s="200">
        <f>D11*100/C11</f>
        <v>0</v>
      </c>
    </row>
    <row r="12" spans="1:5" ht="25.5" customHeight="1">
      <c r="A12" s="199" t="s">
        <v>112</v>
      </c>
      <c r="B12" s="200">
        <v>0</v>
      </c>
      <c r="C12" s="200">
        <v>3630</v>
      </c>
      <c r="D12" s="200">
        <v>3630</v>
      </c>
      <c r="E12" s="66">
        <f t="shared" si="0"/>
        <v>100</v>
      </c>
    </row>
    <row r="13" spans="1:5" ht="25.5" customHeight="1">
      <c r="A13" s="228" t="s">
        <v>113</v>
      </c>
      <c r="B13" s="83">
        <v>0</v>
      </c>
      <c r="C13" s="200">
        <v>291448</v>
      </c>
      <c r="D13" s="200">
        <v>143888</v>
      </c>
      <c r="E13" s="66">
        <f t="shared" si="0"/>
        <v>49.37004199720019</v>
      </c>
    </row>
    <row r="14" spans="1:5" ht="25.5" customHeight="1">
      <c r="A14" s="228" t="s">
        <v>134</v>
      </c>
      <c r="B14" s="83">
        <v>0</v>
      </c>
      <c r="C14" s="200">
        <v>75210</v>
      </c>
      <c r="D14" s="200">
        <v>34823</v>
      </c>
      <c r="E14" s="66">
        <f t="shared" si="0"/>
        <v>46.30102380002659</v>
      </c>
    </row>
    <row r="15" spans="1:14" ht="20.25" customHeight="1">
      <c r="A15" s="172" t="s">
        <v>55</v>
      </c>
      <c r="B15" s="168">
        <f>SUM(B6:B14)</f>
        <v>15900</v>
      </c>
      <c r="C15" s="168">
        <f>SUM(C6:C14)</f>
        <v>397651</v>
      </c>
      <c r="D15" s="168">
        <f>SUM(D6:D14)</f>
        <v>187663</v>
      </c>
      <c r="E15" s="168">
        <f t="shared" si="0"/>
        <v>47.19289024798127</v>
      </c>
      <c r="N15" s="53"/>
    </row>
    <row r="16" ht="30" customHeight="1">
      <c r="N16" s="53"/>
    </row>
    <row r="17" spans="1:14" ht="26.25">
      <c r="A17" s="171" t="s">
        <v>56</v>
      </c>
      <c r="B17" s="22" t="s">
        <v>54</v>
      </c>
      <c r="C17" s="22" t="s">
        <v>33</v>
      </c>
      <c r="D17" s="22" t="s">
        <v>87</v>
      </c>
      <c r="E17" s="22" t="s">
        <v>34</v>
      </c>
      <c r="N17" s="53"/>
    </row>
    <row r="18" spans="1:14" ht="15.75" customHeight="1">
      <c r="A18" s="199" t="s">
        <v>98</v>
      </c>
      <c r="B18" s="83">
        <v>70000</v>
      </c>
      <c r="C18" s="200">
        <v>305636</v>
      </c>
      <c r="D18" s="200">
        <v>63117</v>
      </c>
      <c r="E18" s="66">
        <f aca="true" t="shared" si="1" ref="E18:E23">D18*100/C18</f>
        <v>20.651035872737506</v>
      </c>
      <c r="N18" s="53"/>
    </row>
    <row r="19" spans="1:14" ht="26.25">
      <c r="A19" s="201" t="s">
        <v>120</v>
      </c>
      <c r="B19" s="83">
        <v>14464</v>
      </c>
      <c r="C19" s="200">
        <v>322875</v>
      </c>
      <c r="D19" s="200">
        <v>322875</v>
      </c>
      <c r="E19" s="66">
        <f t="shared" si="1"/>
        <v>100</v>
      </c>
      <c r="N19" s="53"/>
    </row>
    <row r="20" spans="1:14" ht="15.75" customHeight="1">
      <c r="A20" s="201" t="s">
        <v>57</v>
      </c>
      <c r="B20" s="83">
        <v>171869</v>
      </c>
      <c r="C20" s="200">
        <v>157253</v>
      </c>
      <c r="D20" s="200">
        <v>101598</v>
      </c>
      <c r="E20" s="66">
        <f t="shared" si="1"/>
        <v>64.60798840085722</v>
      </c>
      <c r="F20" s="210"/>
      <c r="N20" s="53"/>
    </row>
    <row r="21" spans="1:14" ht="39">
      <c r="A21" s="201" t="s">
        <v>114</v>
      </c>
      <c r="B21" s="83">
        <v>0</v>
      </c>
      <c r="C21" s="200">
        <v>10</v>
      </c>
      <c r="D21" s="200">
        <v>10</v>
      </c>
      <c r="E21" s="66">
        <f t="shared" si="1"/>
        <v>100</v>
      </c>
      <c r="F21" s="194"/>
      <c r="N21" s="53"/>
    </row>
    <row r="22" spans="1:14" ht="28.5" customHeight="1">
      <c r="A22" s="201" t="s">
        <v>129</v>
      </c>
      <c r="B22" s="83">
        <v>0</v>
      </c>
      <c r="C22" s="200">
        <v>120</v>
      </c>
      <c r="D22" s="200">
        <v>120</v>
      </c>
      <c r="E22" s="66">
        <f t="shared" si="1"/>
        <v>100</v>
      </c>
      <c r="F22" s="194"/>
      <c r="N22" s="53"/>
    </row>
    <row r="23" spans="1:14" ht="25.5" customHeight="1">
      <c r="A23" s="174" t="s">
        <v>58</v>
      </c>
      <c r="B23" s="168">
        <f>SUM(B18:B22)</f>
        <v>256333</v>
      </c>
      <c r="C23" s="168">
        <f>SUM(C18:C22)</f>
        <v>785894</v>
      </c>
      <c r="D23" s="168">
        <f>SUM(D18:D22)</f>
        <v>487720</v>
      </c>
      <c r="E23" s="168">
        <f t="shared" si="1"/>
        <v>62.0592599001901</v>
      </c>
      <c r="N23" s="53"/>
    </row>
    <row r="24" spans="2:14" ht="13.5" thickBot="1">
      <c r="B24" s="8"/>
      <c r="C24" s="8"/>
      <c r="D24" s="8"/>
      <c r="E24" s="8"/>
      <c r="N24" s="53"/>
    </row>
    <row r="25" spans="1:14" ht="18.75" customHeight="1" thickBot="1">
      <c r="A25" s="111" t="s">
        <v>59</v>
      </c>
      <c r="B25" s="74">
        <f>B15+B23</f>
        <v>272233</v>
      </c>
      <c r="C25" s="74">
        <f>SUM(C23+C15)</f>
        <v>1183545</v>
      </c>
      <c r="D25" s="74">
        <f>D23+D15</f>
        <v>675383</v>
      </c>
      <c r="E25" s="75">
        <f>D25/C25*100</f>
        <v>57.064412422003386</v>
      </c>
      <c r="N25" s="53"/>
    </row>
    <row r="26" spans="1:14" ht="14.25" customHeight="1">
      <c r="A26" s="71"/>
      <c r="B26" s="175"/>
      <c r="C26" s="175"/>
      <c r="D26" s="175"/>
      <c r="E26" s="176"/>
      <c r="N26" s="53"/>
    </row>
    <row r="27" spans="1:5" ht="13.5">
      <c r="A27" s="43" t="s">
        <v>28</v>
      </c>
      <c r="E27" s="57" t="s">
        <v>20</v>
      </c>
    </row>
    <row r="28" spans="1:5" ht="13.5">
      <c r="A28" s="43"/>
      <c r="E28" s="57"/>
    </row>
    <row r="29" spans="1:6" ht="12.75" customHeight="1">
      <c r="A29" s="177" t="s">
        <v>60</v>
      </c>
      <c r="B29" s="178" t="s">
        <v>92</v>
      </c>
      <c r="C29" s="178" t="s">
        <v>93</v>
      </c>
      <c r="D29" s="179" t="s">
        <v>87</v>
      </c>
      <c r="E29" s="178" t="s">
        <v>34</v>
      </c>
      <c r="F29" s="183"/>
    </row>
    <row r="30" spans="1:5" ht="9.75" customHeight="1">
      <c r="A30" s="180"/>
      <c r="B30" s="170"/>
      <c r="C30" s="170"/>
      <c r="D30" s="169"/>
      <c r="E30" s="170"/>
    </row>
    <row r="31" spans="1:5" ht="15.75" customHeight="1">
      <c r="A31" s="226" t="s">
        <v>90</v>
      </c>
      <c r="B31" s="83">
        <v>24400</v>
      </c>
      <c r="C31" s="276">
        <v>24400</v>
      </c>
      <c r="D31" s="277">
        <v>24390</v>
      </c>
      <c r="E31" s="223">
        <f aca="true" t="shared" si="2" ref="E31:E43">D31*100/C31</f>
        <v>99.95901639344262</v>
      </c>
    </row>
    <row r="32" spans="1:5" ht="56.25" customHeight="1">
      <c r="A32" s="226" t="s">
        <v>106</v>
      </c>
      <c r="B32" s="83">
        <v>0</v>
      </c>
      <c r="C32" s="276">
        <v>477</v>
      </c>
      <c r="D32" s="277">
        <v>477</v>
      </c>
      <c r="E32" s="223">
        <f t="shared" si="2"/>
        <v>100</v>
      </c>
    </row>
    <row r="33" spans="1:5" ht="52.5">
      <c r="A33" s="227" t="s">
        <v>107</v>
      </c>
      <c r="B33" s="83">
        <v>0</v>
      </c>
      <c r="C33" s="276">
        <v>3106</v>
      </c>
      <c r="D33" s="277">
        <v>3106</v>
      </c>
      <c r="E33" s="223">
        <f t="shared" si="2"/>
        <v>100</v>
      </c>
    </row>
    <row r="34" spans="1:5" ht="39.75" customHeight="1">
      <c r="A34" s="227" t="s">
        <v>133</v>
      </c>
      <c r="B34" s="83">
        <v>0</v>
      </c>
      <c r="C34" s="276">
        <v>85</v>
      </c>
      <c r="D34" s="277">
        <v>85</v>
      </c>
      <c r="E34" s="223">
        <f t="shared" si="2"/>
        <v>100</v>
      </c>
    </row>
    <row r="35" spans="1:5" ht="39">
      <c r="A35" s="227" t="s">
        <v>135</v>
      </c>
      <c r="B35" s="83">
        <v>0</v>
      </c>
      <c r="C35" s="276">
        <v>2109</v>
      </c>
      <c r="D35" s="277">
        <v>2109</v>
      </c>
      <c r="E35" s="223">
        <f t="shared" si="2"/>
        <v>100</v>
      </c>
    </row>
    <row r="36" spans="1:5" ht="51" customHeight="1">
      <c r="A36" s="271" t="s">
        <v>141</v>
      </c>
      <c r="B36" s="83">
        <v>0</v>
      </c>
      <c r="C36" s="276">
        <v>1425</v>
      </c>
      <c r="D36" s="277">
        <v>1425</v>
      </c>
      <c r="E36" s="223">
        <f t="shared" si="2"/>
        <v>100</v>
      </c>
    </row>
    <row r="37" spans="1:5" ht="52.5">
      <c r="A37" s="227" t="s">
        <v>136</v>
      </c>
      <c r="B37" s="83">
        <v>0</v>
      </c>
      <c r="C37" s="276">
        <v>13780</v>
      </c>
      <c r="D37" s="277">
        <v>13780</v>
      </c>
      <c r="E37" s="223">
        <f t="shared" si="2"/>
        <v>100</v>
      </c>
    </row>
    <row r="38" spans="1:5" ht="39">
      <c r="A38" s="227" t="s">
        <v>115</v>
      </c>
      <c r="B38" s="83">
        <v>0</v>
      </c>
      <c r="C38" s="276">
        <v>10</v>
      </c>
      <c r="D38" s="277">
        <v>10</v>
      </c>
      <c r="E38" s="223">
        <f t="shared" si="2"/>
        <v>100</v>
      </c>
    </row>
    <row r="39" spans="1:5" ht="26.25">
      <c r="A39" s="227" t="s">
        <v>128</v>
      </c>
      <c r="B39" s="83">
        <v>0</v>
      </c>
      <c r="C39" s="276">
        <v>120</v>
      </c>
      <c r="D39" s="277">
        <v>120</v>
      </c>
      <c r="E39" s="223">
        <f t="shared" si="2"/>
        <v>100</v>
      </c>
    </row>
    <row r="40" spans="1:5" ht="53.25" customHeight="1">
      <c r="A40" s="280" t="s">
        <v>152</v>
      </c>
      <c r="B40" s="200">
        <v>0</v>
      </c>
      <c r="C40" s="276">
        <v>1352</v>
      </c>
      <c r="D40" s="277">
        <v>1352</v>
      </c>
      <c r="E40" s="276">
        <f t="shared" si="2"/>
        <v>100</v>
      </c>
    </row>
    <row r="41" spans="1:5" ht="51.75" customHeight="1">
      <c r="A41" s="280" t="s">
        <v>151</v>
      </c>
      <c r="B41" s="200">
        <v>0</v>
      </c>
      <c r="C41" s="276">
        <v>645</v>
      </c>
      <c r="D41" s="277">
        <v>645</v>
      </c>
      <c r="E41" s="276">
        <f t="shared" si="2"/>
        <v>100</v>
      </c>
    </row>
    <row r="42" spans="1:5" ht="39">
      <c r="A42" s="280" t="s">
        <v>159</v>
      </c>
      <c r="B42" s="200">
        <v>0</v>
      </c>
      <c r="C42" s="276">
        <v>476</v>
      </c>
      <c r="D42" s="277">
        <v>476</v>
      </c>
      <c r="E42" s="276">
        <f t="shared" si="2"/>
        <v>100</v>
      </c>
    </row>
    <row r="43" spans="1:5" ht="20.25" customHeight="1">
      <c r="A43" s="172" t="s">
        <v>61</v>
      </c>
      <c r="B43" s="168">
        <f>SUM(B31:B31)</f>
        <v>24400</v>
      </c>
      <c r="C43" s="168">
        <f>SUM(C31:C42)</f>
        <v>47985</v>
      </c>
      <c r="D43" s="168">
        <f>SUM(D31:D42)</f>
        <v>47975</v>
      </c>
      <c r="E43" s="168">
        <f t="shared" si="2"/>
        <v>99.97916015421485</v>
      </c>
    </row>
    <row r="44" spans="1:5" ht="30" customHeight="1">
      <c r="A44" s="273"/>
      <c r="B44" s="182"/>
      <c r="C44" s="182"/>
      <c r="D44" s="182"/>
      <c r="E44" s="182"/>
    </row>
    <row r="45" spans="1:5" ht="26.25">
      <c r="A45" s="171" t="s">
        <v>62</v>
      </c>
      <c r="B45" s="22" t="s">
        <v>54</v>
      </c>
      <c r="C45" s="22" t="s">
        <v>47</v>
      </c>
      <c r="D45" s="22" t="s">
        <v>48</v>
      </c>
      <c r="E45" s="22" t="s">
        <v>34</v>
      </c>
    </row>
    <row r="46" spans="1:5" ht="15.75" customHeight="1">
      <c r="A46" s="173" t="s">
        <v>99</v>
      </c>
      <c r="B46" s="83">
        <v>0</v>
      </c>
      <c r="C46" s="200">
        <v>290932</v>
      </c>
      <c r="D46" s="200">
        <v>229447</v>
      </c>
      <c r="E46" s="83">
        <f>D46*100/C46</f>
        <v>78.86619553710145</v>
      </c>
    </row>
    <row r="47" spans="1:5" ht="15.75" customHeight="1">
      <c r="A47" s="173" t="s">
        <v>63</v>
      </c>
      <c r="B47" s="83">
        <v>0</v>
      </c>
      <c r="C47" s="200">
        <v>8820</v>
      </c>
      <c r="D47" s="200">
        <v>8820</v>
      </c>
      <c r="E47" s="83">
        <f>D47*100/C47</f>
        <v>100</v>
      </c>
    </row>
    <row r="48" spans="1:5" ht="26.25" customHeight="1">
      <c r="A48" s="174" t="s">
        <v>64</v>
      </c>
      <c r="B48" s="168">
        <f>SUM(B46:B47)</f>
        <v>0</v>
      </c>
      <c r="C48" s="168">
        <f>SUM(C46:C47)</f>
        <v>299752</v>
      </c>
      <c r="D48" s="168">
        <f>SUM(D46:D47)</f>
        <v>238267</v>
      </c>
      <c r="E48" s="213">
        <f>D48/C48*100</f>
        <v>79.48804344925138</v>
      </c>
    </row>
    <row r="49" spans="2:5" ht="12" customHeight="1" thickBot="1">
      <c r="B49" s="8"/>
      <c r="C49" s="8"/>
      <c r="D49" s="8"/>
      <c r="E49" s="8"/>
    </row>
    <row r="50" spans="1:5" ht="21.75" customHeight="1" thickBot="1">
      <c r="A50" s="111" t="s">
        <v>65</v>
      </c>
      <c r="B50" s="74">
        <f>SUM(B48+B43)</f>
        <v>24400</v>
      </c>
      <c r="C50" s="74">
        <f>SUM(C48+C43)</f>
        <v>347737</v>
      </c>
      <c r="D50" s="74">
        <f>SUM(D48+D43)</f>
        <v>286242</v>
      </c>
      <c r="E50" s="75">
        <f>D50/C50*100</f>
        <v>82.31565809793034</v>
      </c>
    </row>
    <row r="51" ht="12" customHeight="1" thickBot="1"/>
    <row r="52" spans="1:5" ht="22.5" customHeight="1" thickBot="1">
      <c r="A52" s="111" t="s">
        <v>66</v>
      </c>
      <c r="B52" s="74">
        <f>B25-B50</f>
        <v>247833</v>
      </c>
      <c r="C52" s="74">
        <f>C25-C50</f>
        <v>835808</v>
      </c>
      <c r="D52" s="74">
        <f>D25-D50</f>
        <v>389141</v>
      </c>
      <c r="E52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3" r:id="rId1"/>
  <headerFooter alignWithMargins="0">
    <oddFooter>&amp;C&amp;P</oddFooter>
  </headerFooter>
  <rowBreaks count="1" manualBreakCount="1">
    <brk id="2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0" sqref="D40"/>
    </sheetView>
  </sheetViews>
  <sheetFormatPr defaultColWidth="9.00390625" defaultRowHeight="12.75"/>
  <cols>
    <col min="1" max="1" width="2.50390625" style="250" customWidth="1"/>
    <col min="2" max="2" width="20.125" style="250" customWidth="1"/>
    <col min="3" max="3" width="5.375" style="250" customWidth="1"/>
    <col min="4" max="15" width="8.00390625" style="250" customWidth="1"/>
    <col min="16" max="16" width="10.625" style="250" customWidth="1"/>
    <col min="17" max="18" width="9.50390625" style="250" customWidth="1"/>
    <col min="19" max="19" width="0" style="250" hidden="1" customWidth="1"/>
    <col min="20" max="20" width="4.00390625" style="250" customWidth="1"/>
    <col min="21" max="16384" width="8.875" style="250" customWidth="1"/>
  </cols>
  <sheetData>
    <row r="1" ht="21" customHeight="1"/>
    <row r="2" spans="2:18" ht="15" customHeight="1">
      <c r="B2" s="298" t="s">
        <v>132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4" spans="2:18" ht="20.25">
      <c r="B4" s="251">
        <v>2013</v>
      </c>
      <c r="C4" s="252"/>
      <c r="D4" s="253" t="s">
        <v>0</v>
      </c>
      <c r="E4" s="253" t="s">
        <v>1</v>
      </c>
      <c r="F4" s="253" t="s">
        <v>2</v>
      </c>
      <c r="G4" s="253" t="s">
        <v>3</v>
      </c>
      <c r="H4" s="253" t="s">
        <v>4</v>
      </c>
      <c r="I4" s="253" t="s">
        <v>5</v>
      </c>
      <c r="J4" s="253" t="s">
        <v>6</v>
      </c>
      <c r="K4" s="253" t="s">
        <v>7</v>
      </c>
      <c r="L4" s="253" t="s">
        <v>8</v>
      </c>
      <c r="M4" s="253" t="s">
        <v>9</v>
      </c>
      <c r="N4" s="253" t="s">
        <v>10</v>
      </c>
      <c r="O4" s="253" t="s">
        <v>11</v>
      </c>
      <c r="P4" s="253" t="s">
        <v>12</v>
      </c>
      <c r="Q4" s="253" t="s">
        <v>15</v>
      </c>
      <c r="R4" s="253" t="s">
        <v>13</v>
      </c>
    </row>
    <row r="5" spans="2:18" ht="20.25">
      <c r="B5" s="254" t="s">
        <v>122</v>
      </c>
      <c r="C5" s="255">
        <v>1111</v>
      </c>
      <c r="D5" s="256">
        <v>109334.73999</v>
      </c>
      <c r="E5" s="256">
        <v>62408.023</v>
      </c>
      <c r="F5" s="256">
        <v>55215.991</v>
      </c>
      <c r="G5" s="256">
        <v>43169.073</v>
      </c>
      <c r="H5" s="256">
        <v>56141.171</v>
      </c>
      <c r="I5" s="256">
        <v>66232.922</v>
      </c>
      <c r="J5" s="256">
        <v>71048.012</v>
      </c>
      <c r="K5" s="256">
        <v>71114.684</v>
      </c>
      <c r="L5" s="256">
        <v>63230.781</v>
      </c>
      <c r="M5" s="256">
        <v>0</v>
      </c>
      <c r="N5" s="256">
        <v>0</v>
      </c>
      <c r="O5" s="256">
        <v>0</v>
      </c>
      <c r="P5" s="256">
        <v>597895.39699</v>
      </c>
      <c r="Q5" s="256">
        <v>688000</v>
      </c>
      <c r="R5" s="262">
        <v>86.90340072529071</v>
      </c>
    </row>
    <row r="6" spans="2:18" ht="30">
      <c r="B6" s="254" t="s">
        <v>123</v>
      </c>
      <c r="C6" s="255">
        <v>1112</v>
      </c>
      <c r="D6" s="256">
        <v>5350.13452</v>
      </c>
      <c r="E6" s="256">
        <v>765.989</v>
      </c>
      <c r="F6" s="256">
        <v>2110.198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8226.32152</v>
      </c>
      <c r="Q6" s="256">
        <v>20000</v>
      </c>
      <c r="R6" s="262">
        <v>41.131607599999995</v>
      </c>
    </row>
    <row r="7" spans="2:18" ht="20.25">
      <c r="B7" s="254" t="s">
        <v>124</v>
      </c>
      <c r="C7" s="255">
        <v>1113</v>
      </c>
      <c r="D7" s="256">
        <v>8118.2882199999995</v>
      </c>
      <c r="E7" s="256">
        <v>14506.183</v>
      </c>
      <c r="F7" s="256">
        <v>4507.092</v>
      </c>
      <c r="G7" s="256">
        <v>4965.766</v>
      </c>
      <c r="H7" s="256">
        <v>6085.932</v>
      </c>
      <c r="I7" s="256">
        <v>6066.176</v>
      </c>
      <c r="J7" s="256">
        <v>6594.655</v>
      </c>
      <c r="K7" s="256">
        <v>7064.524</v>
      </c>
      <c r="L7" s="256">
        <v>7643.348</v>
      </c>
      <c r="M7" s="256">
        <v>0</v>
      </c>
      <c r="N7" s="256">
        <v>0</v>
      </c>
      <c r="O7" s="256">
        <v>0</v>
      </c>
      <c r="P7" s="256">
        <v>65551.96422</v>
      </c>
      <c r="Q7" s="256">
        <v>65000</v>
      </c>
      <c r="R7" s="262">
        <v>100.84917572307693</v>
      </c>
    </row>
    <row r="8" spans="2:18" ht="20.25">
      <c r="B8" s="254" t="s">
        <v>125</v>
      </c>
      <c r="C8" s="255">
        <v>1121</v>
      </c>
      <c r="D8" s="256">
        <v>129909.91923999999</v>
      </c>
      <c r="E8" s="256">
        <v>5316.487</v>
      </c>
      <c r="F8" s="256">
        <v>148927.992</v>
      </c>
      <c r="G8" s="256">
        <v>35542.587</v>
      </c>
      <c r="H8" s="256">
        <v>0</v>
      </c>
      <c r="I8" s="256">
        <v>88015.282</v>
      </c>
      <c r="J8" s="256">
        <v>211557.455</v>
      </c>
      <c r="K8" s="256">
        <v>0</v>
      </c>
      <c r="L8" s="256">
        <v>38911.908</v>
      </c>
      <c r="M8" s="256">
        <v>0</v>
      </c>
      <c r="N8" s="256">
        <v>0</v>
      </c>
      <c r="O8" s="256">
        <v>0</v>
      </c>
      <c r="P8" s="256">
        <v>658181.63024</v>
      </c>
      <c r="Q8" s="256">
        <v>760000</v>
      </c>
      <c r="R8" s="262">
        <v>86.60284608421053</v>
      </c>
    </row>
    <row r="9" spans="2:18" ht="12.75">
      <c r="B9" s="254" t="s">
        <v>126</v>
      </c>
      <c r="C9" s="255">
        <v>1211</v>
      </c>
      <c r="D9" s="256">
        <v>154897.07353999998</v>
      </c>
      <c r="E9" s="256">
        <v>269836.764</v>
      </c>
      <c r="F9" s="256">
        <v>36850.395</v>
      </c>
      <c r="G9" s="256">
        <v>105131.439</v>
      </c>
      <c r="H9" s="256">
        <v>183014.803</v>
      </c>
      <c r="I9" s="256">
        <v>114138.127</v>
      </c>
      <c r="J9" s="256">
        <v>123298.567</v>
      </c>
      <c r="K9" s="256">
        <v>184147.957</v>
      </c>
      <c r="L9" s="256">
        <v>118909.69</v>
      </c>
      <c r="M9" s="256">
        <v>0</v>
      </c>
      <c r="N9" s="256">
        <v>0</v>
      </c>
      <c r="O9" s="256">
        <v>0</v>
      </c>
      <c r="P9" s="256">
        <v>1290224.8155399999</v>
      </c>
      <c r="Q9" s="256">
        <v>1706800</v>
      </c>
      <c r="R9" s="262">
        <v>75.59320456644012</v>
      </c>
    </row>
    <row r="10" spans="2:18" ht="12.75">
      <c r="B10" s="300" t="s">
        <v>14</v>
      </c>
      <c r="C10" s="301"/>
      <c r="D10" s="257">
        <v>407610.15551000007</v>
      </c>
      <c r="E10" s="257">
        <v>352833.446</v>
      </c>
      <c r="F10" s="257">
        <v>247611.668</v>
      </c>
      <c r="G10" s="257">
        <v>188808.865</v>
      </c>
      <c r="H10" s="257">
        <v>245241.906</v>
      </c>
      <c r="I10" s="257">
        <v>274452.507</v>
      </c>
      <c r="J10" s="257">
        <v>412498.689</v>
      </c>
      <c r="K10" s="257">
        <v>262327.165</v>
      </c>
      <c r="L10" s="257">
        <v>228695.727</v>
      </c>
      <c r="M10" s="257">
        <v>0</v>
      </c>
      <c r="N10" s="257">
        <v>0</v>
      </c>
      <c r="O10" s="257">
        <v>0</v>
      </c>
      <c r="P10" s="257">
        <v>2620080.12851</v>
      </c>
      <c r="Q10" s="257">
        <v>3239800</v>
      </c>
      <c r="R10" s="263">
        <v>80.87166271096982</v>
      </c>
    </row>
    <row r="11" spans="2:18" ht="12.75"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</row>
    <row r="12" ht="3" customHeight="1"/>
    <row r="13" spans="2:18" ht="13.5" customHeight="1">
      <c r="B13" s="302" t="s">
        <v>127</v>
      </c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</row>
    <row r="14" spans="2:18" ht="13.5" customHeight="1">
      <c r="B14" s="302" t="s">
        <v>155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</row>
    <row r="15" spans="2:18" ht="13.5" customHeight="1">
      <c r="B15" s="302" t="s">
        <v>156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</row>
    <row r="16" ht="6.75" customHeight="1"/>
    <row r="17" spans="2:18" ht="30">
      <c r="B17" s="251">
        <v>2012</v>
      </c>
      <c r="C17" s="252"/>
      <c r="D17" s="253" t="s">
        <v>0</v>
      </c>
      <c r="E17" s="253" t="s">
        <v>1</v>
      </c>
      <c r="F17" s="253" t="s">
        <v>2</v>
      </c>
      <c r="G17" s="253" t="s">
        <v>3</v>
      </c>
      <c r="H17" s="253" t="s">
        <v>4</v>
      </c>
      <c r="I17" s="253" t="s">
        <v>5</v>
      </c>
      <c r="J17" s="253" t="s">
        <v>6</v>
      </c>
      <c r="K17" s="253" t="s">
        <v>7</v>
      </c>
      <c r="L17" s="253" t="s">
        <v>8</v>
      </c>
      <c r="M17" s="253" t="s">
        <v>9</v>
      </c>
      <c r="N17" s="253" t="s">
        <v>10</v>
      </c>
      <c r="O17" s="253" t="s">
        <v>11</v>
      </c>
      <c r="P17" s="253" t="s">
        <v>102</v>
      </c>
      <c r="Q17" s="253" t="s">
        <v>16</v>
      </c>
      <c r="R17" s="253" t="s">
        <v>13</v>
      </c>
    </row>
    <row r="18" spans="2:18" ht="20.25">
      <c r="B18" s="254" t="s">
        <v>122</v>
      </c>
      <c r="C18" s="255">
        <v>1111</v>
      </c>
      <c r="D18" s="256">
        <v>101317.66</v>
      </c>
      <c r="E18" s="256">
        <v>70805.978</v>
      </c>
      <c r="F18" s="256">
        <v>54296.157</v>
      </c>
      <c r="G18" s="256">
        <v>44698.108</v>
      </c>
      <c r="H18" s="256">
        <v>52118.758</v>
      </c>
      <c r="I18" s="256">
        <v>66591.147</v>
      </c>
      <c r="J18" s="256">
        <v>64163.601</v>
      </c>
      <c r="K18" s="256">
        <v>70923.55</v>
      </c>
      <c r="L18" s="256">
        <v>63552.065</v>
      </c>
      <c r="M18" s="256">
        <v>0</v>
      </c>
      <c r="N18" s="256">
        <v>0</v>
      </c>
      <c r="O18" s="256">
        <v>0</v>
      </c>
      <c r="P18" s="256">
        <v>588467.024</v>
      </c>
      <c r="Q18" s="256">
        <v>785861.40339</v>
      </c>
      <c r="R18" s="262">
        <v>74.88178213887431</v>
      </c>
    </row>
    <row r="19" spans="2:18" ht="30">
      <c r="B19" s="254" t="s">
        <v>123</v>
      </c>
      <c r="C19" s="255">
        <v>1112</v>
      </c>
      <c r="D19" s="256">
        <v>6294.079</v>
      </c>
      <c r="E19" s="256">
        <v>790.727</v>
      </c>
      <c r="F19" s="256">
        <v>1852.046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8936.851999999999</v>
      </c>
      <c r="Q19" s="256">
        <v>13921.7669</v>
      </c>
      <c r="R19" s="262">
        <v>64.19337476480804</v>
      </c>
    </row>
    <row r="20" spans="2:18" ht="20.25">
      <c r="B20" s="254" t="s">
        <v>124</v>
      </c>
      <c r="C20" s="255">
        <v>1113</v>
      </c>
      <c r="D20" s="256">
        <v>7077.493</v>
      </c>
      <c r="E20" s="256">
        <v>14999.131</v>
      </c>
      <c r="F20" s="256">
        <v>4602.834</v>
      </c>
      <c r="G20" s="256">
        <v>4843.931</v>
      </c>
      <c r="H20" s="256">
        <v>6528.595</v>
      </c>
      <c r="I20" s="256">
        <v>5484.837</v>
      </c>
      <c r="J20" s="256">
        <v>7438.69</v>
      </c>
      <c r="K20" s="256">
        <v>8560.17</v>
      </c>
      <c r="L20" s="256">
        <v>7613.463</v>
      </c>
      <c r="M20" s="256">
        <v>0</v>
      </c>
      <c r="N20" s="256">
        <v>0</v>
      </c>
      <c r="O20" s="256">
        <v>0</v>
      </c>
      <c r="P20" s="256">
        <v>67149.144</v>
      </c>
      <c r="Q20" s="256">
        <v>85969.26323000001</v>
      </c>
      <c r="R20" s="262">
        <v>78.10831624827453</v>
      </c>
    </row>
    <row r="21" spans="2:18" ht="20.25">
      <c r="B21" s="254" t="s">
        <v>125</v>
      </c>
      <c r="C21" s="255">
        <v>1121</v>
      </c>
      <c r="D21" s="256">
        <v>133066.754</v>
      </c>
      <c r="E21" s="256">
        <v>4991.52</v>
      </c>
      <c r="F21" s="256">
        <v>148955.966</v>
      </c>
      <c r="G21" s="256">
        <v>39285.277</v>
      </c>
      <c r="H21" s="256">
        <v>0</v>
      </c>
      <c r="I21" s="256">
        <v>153269.306</v>
      </c>
      <c r="J21" s="256">
        <v>166378.278</v>
      </c>
      <c r="K21" s="256">
        <v>0</v>
      </c>
      <c r="L21" s="256">
        <v>66144.249</v>
      </c>
      <c r="M21" s="256">
        <v>0</v>
      </c>
      <c r="N21" s="256">
        <v>0</v>
      </c>
      <c r="O21" s="256">
        <v>0</v>
      </c>
      <c r="P21" s="256">
        <v>712091.35</v>
      </c>
      <c r="Q21" s="256">
        <v>843291.09162</v>
      </c>
      <c r="R21" s="262">
        <v>84.44193909745218</v>
      </c>
    </row>
    <row r="22" spans="2:18" ht="12.75">
      <c r="B22" s="254" t="s">
        <v>126</v>
      </c>
      <c r="C22" s="255">
        <v>1211</v>
      </c>
      <c r="D22" s="256">
        <v>150626.198</v>
      </c>
      <c r="E22" s="256">
        <v>274565.823</v>
      </c>
      <c r="F22" s="256">
        <v>0</v>
      </c>
      <c r="G22" s="256">
        <v>80981.171</v>
      </c>
      <c r="H22" s="256">
        <v>256311.516</v>
      </c>
      <c r="I22" s="256">
        <v>28913.742</v>
      </c>
      <c r="J22" s="256">
        <v>139617.342</v>
      </c>
      <c r="K22" s="256">
        <v>261721.038</v>
      </c>
      <c r="L22" s="256">
        <v>37750.114</v>
      </c>
      <c r="M22" s="256">
        <v>0</v>
      </c>
      <c r="N22" s="256">
        <v>0</v>
      </c>
      <c r="O22" s="256">
        <v>0</v>
      </c>
      <c r="P22" s="256">
        <v>1230486.944</v>
      </c>
      <c r="Q22" s="256">
        <v>1699621.544</v>
      </c>
      <c r="R22" s="262">
        <v>72.39770220281461</v>
      </c>
    </row>
    <row r="23" spans="2:18" ht="12.75">
      <c r="B23" s="300" t="s">
        <v>14</v>
      </c>
      <c r="C23" s="301"/>
      <c r="D23" s="257">
        <v>398382.184</v>
      </c>
      <c r="E23" s="257">
        <v>366153.179</v>
      </c>
      <c r="F23" s="257">
        <v>209707.003</v>
      </c>
      <c r="G23" s="257">
        <v>169808.487</v>
      </c>
      <c r="H23" s="257">
        <v>314958.869</v>
      </c>
      <c r="I23" s="257">
        <v>254259.032</v>
      </c>
      <c r="J23" s="257">
        <v>377597.911</v>
      </c>
      <c r="K23" s="257">
        <v>341204.758</v>
      </c>
      <c r="L23" s="257">
        <v>175059.891</v>
      </c>
      <c r="M23" s="257">
        <v>0</v>
      </c>
      <c r="N23" s="257">
        <v>0</v>
      </c>
      <c r="O23" s="257">
        <v>0</v>
      </c>
      <c r="P23" s="257">
        <v>2607131.3140000002</v>
      </c>
      <c r="Q23" s="257">
        <v>3428665.06914</v>
      </c>
      <c r="R23" s="263">
        <v>76.0392532203193</v>
      </c>
    </row>
    <row r="24" spans="2:18" ht="12.75"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</row>
  </sheetData>
  <sheetProtection/>
  <mergeCells count="6">
    <mergeCell ref="B2:R2"/>
    <mergeCell ref="B10:C10"/>
    <mergeCell ref="B13:R13"/>
    <mergeCell ref="B14:R14"/>
    <mergeCell ref="B15:R15"/>
    <mergeCell ref="B23:C23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303" t="s">
        <v>142</v>
      </c>
      <c r="B1" s="303"/>
      <c r="C1" s="303"/>
      <c r="D1" s="303"/>
      <c r="E1" s="303"/>
      <c r="F1" s="11"/>
      <c r="O1" s="20"/>
      <c r="P1" s="20"/>
    </row>
    <row r="2" spans="1:16" ht="17.25">
      <c r="A2" s="40"/>
      <c r="B2" s="40"/>
      <c r="C2" s="40"/>
      <c r="D2" s="40"/>
      <c r="E2" s="40"/>
      <c r="F2" s="11"/>
      <c r="O2" s="20"/>
      <c r="P2" s="20"/>
    </row>
    <row r="3" spans="1:2" ht="17.25" customHeight="1">
      <c r="A3" s="1"/>
      <c r="B3" s="1"/>
    </row>
    <row r="4" spans="1:5" ht="18" customHeight="1">
      <c r="A4" s="1" t="s">
        <v>110</v>
      </c>
      <c r="B4" s="1"/>
      <c r="D4" s="51">
        <v>4241472.78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7" customHeight="1">
      <c r="A9" s="248" t="s">
        <v>116</v>
      </c>
      <c r="B9" s="41">
        <v>6331000</v>
      </c>
      <c r="C9" s="268">
        <v>6382000</v>
      </c>
      <c r="D9" s="281">
        <v>4786500</v>
      </c>
      <c r="E9" s="130">
        <f>D9/C9*100</f>
        <v>75</v>
      </c>
    </row>
    <row r="10" spans="1:5" ht="27" customHeight="1">
      <c r="A10" s="248" t="s">
        <v>117</v>
      </c>
      <c r="B10" s="41">
        <v>191000</v>
      </c>
      <c r="C10" s="268">
        <v>234000</v>
      </c>
      <c r="D10" s="281">
        <v>175500</v>
      </c>
      <c r="E10" s="130">
        <f>D10/C10*100</f>
        <v>75</v>
      </c>
    </row>
    <row r="11" spans="1:5" ht="27" customHeight="1">
      <c r="A11" s="248" t="s">
        <v>24</v>
      </c>
      <c r="B11" s="41">
        <v>342000</v>
      </c>
      <c r="C11" s="268">
        <v>342000</v>
      </c>
      <c r="D11" s="281">
        <v>256500</v>
      </c>
      <c r="E11" s="130">
        <f>D11/C11*100</f>
        <v>75</v>
      </c>
    </row>
    <row r="12" spans="1:5" ht="27" customHeight="1">
      <c r="A12" s="249" t="s">
        <v>111</v>
      </c>
      <c r="B12" s="159">
        <v>0</v>
      </c>
      <c r="C12" s="282">
        <v>0</v>
      </c>
      <c r="D12" s="283">
        <v>28737</v>
      </c>
      <c r="E12" s="225" t="s">
        <v>19</v>
      </c>
    </row>
    <row r="13" spans="1:5" ht="26.25" customHeight="1" thickBot="1">
      <c r="A13" s="237" t="s">
        <v>21</v>
      </c>
      <c r="B13" s="238">
        <f>SUM(B9:B12)</f>
        <v>6864000</v>
      </c>
      <c r="C13" s="238">
        <f>SUM(C9:C12)</f>
        <v>6958000</v>
      </c>
      <c r="D13" s="239">
        <f>SUM(D9:D12)</f>
        <v>5247237</v>
      </c>
      <c r="E13" s="240">
        <f>D13/C13*100</f>
        <v>75.41300661109514</v>
      </c>
    </row>
    <row r="14" spans="1:5" ht="16.5" customHeight="1">
      <c r="A14" s="5"/>
      <c r="B14" s="10"/>
      <c r="C14" s="10"/>
      <c r="D14" s="10"/>
      <c r="E14" s="23"/>
    </row>
    <row r="15" spans="1:5" ht="16.5" customHeight="1">
      <c r="A15" s="13"/>
      <c r="B15" s="13"/>
      <c r="C15" s="13"/>
      <c r="D15" s="13"/>
      <c r="E15" s="13"/>
    </row>
    <row r="16" spans="1:5" s="39" customFormat="1" ht="15">
      <c r="A16" s="19" t="s">
        <v>26</v>
      </c>
      <c r="B16" s="13"/>
      <c r="C16" s="13"/>
      <c r="D16" s="51">
        <f>SUM(D4+D13)</f>
        <v>9488709.780000001</v>
      </c>
      <c r="E16" s="19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6.25" customHeight="1">
      <c r="A20" s="131"/>
      <c r="B20" s="186" t="s">
        <v>92</v>
      </c>
      <c r="C20" s="187" t="s">
        <v>93</v>
      </c>
      <c r="D20" s="189" t="s">
        <v>87</v>
      </c>
      <c r="E20" s="129" t="s">
        <v>34</v>
      </c>
    </row>
    <row r="21" spans="1:16" ht="27" customHeight="1">
      <c r="A21" s="241" t="s">
        <v>17</v>
      </c>
      <c r="B21" s="41">
        <v>1591000</v>
      </c>
      <c r="C21" s="268">
        <v>1591000</v>
      </c>
      <c r="D21" s="281">
        <v>1174800</v>
      </c>
      <c r="E21" s="195">
        <f aca="true" t="shared" si="0" ref="E21:E26">D21/C21*100</f>
        <v>73.84035197988686</v>
      </c>
      <c r="F21" s="6"/>
      <c r="O21" s="5"/>
      <c r="P21" s="6"/>
    </row>
    <row r="22" spans="1:16" ht="27" customHeight="1">
      <c r="A22" s="241" t="s">
        <v>18</v>
      </c>
      <c r="B22" s="41">
        <v>2007000</v>
      </c>
      <c r="C22" s="268">
        <v>2007000</v>
      </c>
      <c r="D22" s="281">
        <v>1280000</v>
      </c>
      <c r="E22" s="195">
        <f t="shared" si="0"/>
        <v>63.776781265570506</v>
      </c>
      <c r="F22" s="18"/>
      <c r="N22" s="12"/>
      <c r="O22" s="12"/>
      <c r="P22" s="18"/>
    </row>
    <row r="23" spans="1:16" ht="39" customHeight="1">
      <c r="A23" s="241" t="s">
        <v>121</v>
      </c>
      <c r="B23" s="41">
        <v>106000</v>
      </c>
      <c r="C23" s="268">
        <v>106000</v>
      </c>
      <c r="D23" s="281">
        <v>65000</v>
      </c>
      <c r="E23" s="195">
        <f t="shared" si="0"/>
        <v>61.32075471698113</v>
      </c>
      <c r="F23" s="18"/>
      <c r="P23" s="18"/>
    </row>
    <row r="24" spans="1:16" ht="27" customHeight="1">
      <c r="A24" s="241" t="s">
        <v>118</v>
      </c>
      <c r="B24" s="41">
        <v>0</v>
      </c>
      <c r="C24" s="268">
        <v>4335473</v>
      </c>
      <c r="D24" s="281">
        <v>1702442.3</v>
      </c>
      <c r="E24" s="195">
        <f t="shared" si="0"/>
        <v>39.26774079783221</v>
      </c>
      <c r="F24" s="18"/>
      <c r="O24" s="12"/>
      <c r="P24" s="18"/>
    </row>
    <row r="25" spans="1:16" ht="27" customHeight="1">
      <c r="A25" s="242" t="s">
        <v>100</v>
      </c>
      <c r="B25" s="159">
        <v>3160000</v>
      </c>
      <c r="C25" s="282">
        <v>3160000</v>
      </c>
      <c r="D25" s="281">
        <v>441304.6</v>
      </c>
      <c r="E25" s="195">
        <f t="shared" si="0"/>
        <v>13.965335443037974</v>
      </c>
      <c r="F25" s="18"/>
      <c r="O25" s="12"/>
      <c r="P25" s="18"/>
    </row>
    <row r="26" spans="1:16" ht="26.25" customHeight="1" thickBot="1">
      <c r="A26" s="237" t="s">
        <v>22</v>
      </c>
      <c r="B26" s="238">
        <f>SUM(B21:B25)</f>
        <v>6864000</v>
      </c>
      <c r="C26" s="238">
        <f>SUM(C21:C25)</f>
        <v>11199473</v>
      </c>
      <c r="D26" s="239">
        <f>SUM(D21:D25)</f>
        <v>4663546.899999999</v>
      </c>
      <c r="E26" s="243">
        <f t="shared" si="0"/>
        <v>41.64077095413328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8" customHeight="1">
      <c r="D29" s="13"/>
    </row>
    <row r="30" spans="1:5" ht="15">
      <c r="A30" s="1" t="s">
        <v>149</v>
      </c>
      <c r="B30" s="1"/>
      <c r="D30" s="51">
        <f>SUM(D16-D26)</f>
        <v>4825162.880000002</v>
      </c>
      <c r="E30" s="1" t="s">
        <v>91</v>
      </c>
    </row>
    <row r="31" spans="4:7" ht="15" customHeight="1">
      <c r="D31" s="13"/>
      <c r="F31" s="48"/>
      <c r="G31" s="48"/>
    </row>
    <row r="32" spans="1:4" ht="17.25">
      <c r="A32" s="27"/>
      <c r="D32" s="45"/>
    </row>
    <row r="33" spans="1:4" ht="17.25">
      <c r="A33" s="27"/>
      <c r="D33" s="45"/>
    </row>
    <row r="34" ht="17.25">
      <c r="A34" s="29"/>
    </row>
    <row r="35" ht="17.25">
      <c r="A35" s="29"/>
    </row>
    <row r="36" ht="12" customHeight="1">
      <c r="A36" s="31"/>
    </row>
    <row r="37" ht="17.25">
      <c r="A37" s="29"/>
    </row>
    <row r="38" ht="12" customHeight="1">
      <c r="A38" s="29"/>
    </row>
    <row r="39" ht="17.25">
      <c r="A39" s="29"/>
    </row>
    <row r="40" ht="18">
      <c r="A40" s="33"/>
    </row>
    <row r="41" ht="18">
      <c r="A41" s="33"/>
    </row>
    <row r="42" ht="18">
      <c r="A42" s="33"/>
    </row>
    <row r="43" ht="17.25">
      <c r="A43" s="29"/>
    </row>
    <row r="44" ht="17.25">
      <c r="A44" s="29"/>
    </row>
    <row r="45" ht="15">
      <c r="A45" s="32"/>
    </row>
    <row r="46" ht="18">
      <c r="A46" s="30"/>
    </row>
    <row r="47" ht="18">
      <c r="A47" s="30"/>
    </row>
    <row r="48" ht="18">
      <c r="A48" s="30"/>
    </row>
    <row r="49" ht="17.25">
      <c r="A49" s="28"/>
    </row>
    <row r="50" ht="18">
      <c r="A50" s="30"/>
    </row>
    <row r="51" ht="18">
      <c r="A51" s="30"/>
    </row>
    <row r="52" ht="18">
      <c r="A52" s="30"/>
    </row>
    <row r="53" ht="15">
      <c r="A53" s="31"/>
    </row>
    <row r="54" ht="18">
      <c r="A54" s="30"/>
    </row>
    <row r="55" ht="15">
      <c r="A55" s="32"/>
    </row>
    <row r="56" ht="17.25">
      <c r="A56" s="28"/>
    </row>
    <row r="57" ht="15">
      <c r="A57" s="31"/>
    </row>
    <row r="58" ht="15">
      <c r="A58" s="32"/>
    </row>
    <row r="59" ht="15">
      <c r="A59" s="32"/>
    </row>
    <row r="60" ht="18">
      <c r="A60" s="30"/>
    </row>
    <row r="61" spans="1:2" ht="18">
      <c r="A61" s="30"/>
      <c r="B61" s="28"/>
    </row>
    <row r="62" ht="18">
      <c r="A62" s="30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4" customFormat="1" ht="17.25" customHeight="1">
      <c r="A1" s="303" t="s">
        <v>143</v>
      </c>
      <c r="B1" s="303"/>
      <c r="C1" s="303"/>
      <c r="D1" s="303"/>
      <c r="E1" s="303"/>
    </row>
    <row r="2" spans="1:5" ht="18" customHeight="1">
      <c r="A2" s="25"/>
      <c r="B2" s="40"/>
      <c r="C2" s="40"/>
      <c r="D2" s="40"/>
      <c r="E2" s="40"/>
    </row>
    <row r="3" spans="1:5" ht="18" customHeight="1">
      <c r="A3" s="40"/>
      <c r="B3" s="40"/>
      <c r="C3" s="40"/>
      <c r="D3" s="40"/>
      <c r="E3" s="40"/>
    </row>
    <row r="4" spans="1:5" ht="18" customHeight="1">
      <c r="A4" s="1" t="s">
        <v>110</v>
      </c>
      <c r="B4" s="1" t="s">
        <v>94</v>
      </c>
      <c r="D4" s="50">
        <v>46938852.52</v>
      </c>
      <c r="E4" s="2" t="s">
        <v>91</v>
      </c>
    </row>
    <row r="5" spans="1:5" ht="18" customHeight="1">
      <c r="A5" s="19"/>
      <c r="B5" s="19"/>
      <c r="D5" s="42"/>
      <c r="E5" s="2"/>
    </row>
    <row r="6" spans="1:2" ht="15">
      <c r="A6" s="19"/>
      <c r="B6" s="54"/>
    </row>
    <row r="7" spans="1:5" ht="15.75" thickBot="1">
      <c r="A7" s="19" t="s">
        <v>69</v>
      </c>
      <c r="B7" s="19"/>
      <c r="E7" s="57" t="s">
        <v>85</v>
      </c>
    </row>
    <row r="8" spans="1:5" ht="26.25" customHeight="1">
      <c r="A8" s="128"/>
      <c r="B8" s="186" t="s">
        <v>92</v>
      </c>
      <c r="C8" s="187" t="s">
        <v>93</v>
      </c>
      <c r="D8" s="188" t="s">
        <v>87</v>
      </c>
      <c r="E8" s="129" t="s">
        <v>34</v>
      </c>
    </row>
    <row r="9" spans="1:5" ht="26.25" customHeight="1">
      <c r="A9" s="279" t="s">
        <v>157</v>
      </c>
      <c r="B9" s="159">
        <v>0</v>
      </c>
      <c r="C9" s="283">
        <v>0</v>
      </c>
      <c r="D9" s="268">
        <v>42000000</v>
      </c>
      <c r="E9" s="132" t="s">
        <v>19</v>
      </c>
    </row>
    <row r="10" spans="1:5" ht="30.75" customHeight="1">
      <c r="A10" s="247" t="s">
        <v>109</v>
      </c>
      <c r="B10" s="159">
        <v>0</v>
      </c>
      <c r="C10" s="283">
        <v>0</v>
      </c>
      <c r="D10" s="284">
        <v>308.64</v>
      </c>
      <c r="E10" s="132" t="s">
        <v>19</v>
      </c>
    </row>
    <row r="11" spans="1:5" ht="26.25" customHeight="1" thickBot="1">
      <c r="A11" s="237" t="s">
        <v>21</v>
      </c>
      <c r="B11" s="238">
        <v>0</v>
      </c>
      <c r="C11" s="239">
        <f>SUM(C10:C10)</f>
        <v>0</v>
      </c>
      <c r="D11" s="239">
        <f>D9+D10</f>
        <v>42000308.64</v>
      </c>
      <c r="E11" s="24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2">
        <f>D4+D11</f>
        <v>88939161.16</v>
      </c>
      <c r="E14" s="17" t="s">
        <v>91</v>
      </c>
    </row>
    <row r="15" spans="4:5" ht="18" customHeight="1">
      <c r="D15" s="13"/>
      <c r="E15" s="13"/>
    </row>
    <row r="16" spans="1:10" ht="18" customHeight="1">
      <c r="A16" s="278"/>
      <c r="J16" t="s">
        <v>94</v>
      </c>
    </row>
    <row r="17" spans="1:5" ht="15.75" thickBot="1">
      <c r="A17" s="1" t="s">
        <v>68</v>
      </c>
      <c r="B17" s="1"/>
      <c r="E17" s="57" t="s">
        <v>85</v>
      </c>
    </row>
    <row r="18" spans="1:5" ht="26.25" customHeight="1">
      <c r="A18" s="131"/>
      <c r="B18" s="186" t="s">
        <v>92</v>
      </c>
      <c r="C18" s="187" t="s">
        <v>93</v>
      </c>
      <c r="D18" s="189" t="s">
        <v>87</v>
      </c>
      <c r="E18" s="129" t="s">
        <v>34</v>
      </c>
    </row>
    <row r="19" spans="1:5" ht="30.75" customHeight="1">
      <c r="A19" s="248" t="s">
        <v>23</v>
      </c>
      <c r="B19" s="41">
        <v>0</v>
      </c>
      <c r="C19" s="268">
        <v>88938853</v>
      </c>
      <c r="D19" s="281">
        <v>20801690</v>
      </c>
      <c r="E19" s="130">
        <f>D19/C19*100</f>
        <v>23.388754518792815</v>
      </c>
    </row>
    <row r="20" spans="1:5" ht="26.25" customHeight="1" thickBot="1">
      <c r="A20" s="237" t="s">
        <v>22</v>
      </c>
      <c r="B20" s="238">
        <f>SUM(B19:B19)</f>
        <v>0</v>
      </c>
      <c r="C20" s="214">
        <f>SUM(C19)</f>
        <v>88938853</v>
      </c>
      <c r="D20" s="215">
        <f>D19</f>
        <v>20801690</v>
      </c>
      <c r="E20" s="243">
        <f>D20/C20*100</f>
        <v>23.388754518792815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1"/>
      <c r="E23" s="13"/>
    </row>
    <row r="24" spans="1:5" ht="15">
      <c r="A24" s="52" t="s">
        <v>150</v>
      </c>
      <c r="D24" s="202">
        <f>D14-D20</f>
        <v>68137471.16</v>
      </c>
      <c r="E24" s="134" t="s">
        <v>91</v>
      </c>
    </row>
    <row r="25" spans="4:5" ht="12.75">
      <c r="D25" s="21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1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9.125" style="0" customWidth="1"/>
  </cols>
  <sheetData>
    <row r="1" spans="1:9" s="184" customFormat="1" ht="17.25">
      <c r="A1" s="297" t="s">
        <v>144</v>
      </c>
      <c r="B1" s="297"/>
      <c r="C1" s="297"/>
      <c r="D1" s="297"/>
      <c r="E1" s="297"/>
      <c r="F1" s="297"/>
      <c r="I1" s="185"/>
    </row>
    <row r="2" spans="2:9" ht="18" customHeight="1">
      <c r="B2" s="36"/>
      <c r="C2" s="36"/>
      <c r="D2" s="36"/>
      <c r="E2" s="36"/>
      <c r="F2" s="36"/>
      <c r="I2" s="2"/>
    </row>
    <row r="3" spans="2:9" ht="18" customHeight="1">
      <c r="B3" s="36"/>
      <c r="C3" s="36"/>
      <c r="D3" s="36"/>
      <c r="E3" s="36"/>
      <c r="F3" s="36"/>
      <c r="I3" s="2"/>
    </row>
    <row r="4" spans="1:8" ht="16.5" customHeight="1">
      <c r="A4" s="313" t="s">
        <v>110</v>
      </c>
      <c r="B4" s="313"/>
      <c r="E4" s="202">
        <v>101952027.31</v>
      </c>
      <c r="F4" s="1" t="s">
        <v>91</v>
      </c>
      <c r="H4" s="26"/>
    </row>
    <row r="5" spans="2:8" ht="15" customHeight="1">
      <c r="B5" s="1"/>
      <c r="E5" s="135"/>
      <c r="H5" s="26"/>
    </row>
    <row r="6" spans="2:8" ht="15" customHeight="1">
      <c r="B6" s="1"/>
      <c r="E6" s="26"/>
      <c r="H6" s="26"/>
    </row>
    <row r="7" spans="1:7" ht="15">
      <c r="A7" s="1" t="s">
        <v>97</v>
      </c>
      <c r="C7" s="1"/>
      <c r="F7" s="57" t="s">
        <v>85</v>
      </c>
      <c r="G7" s="142"/>
    </row>
    <row r="8" spans="1:8" ht="26.25" customHeight="1">
      <c r="A8" s="308"/>
      <c r="B8" s="309"/>
      <c r="C8" s="190" t="s">
        <v>92</v>
      </c>
      <c r="D8" s="190" t="s">
        <v>93</v>
      </c>
      <c r="E8" s="3" t="s">
        <v>87</v>
      </c>
      <c r="F8" s="15" t="s">
        <v>34</v>
      </c>
      <c r="G8" s="143"/>
      <c r="H8" s="13"/>
    </row>
    <row r="9" spans="1:8" ht="51.75" customHeight="1">
      <c r="A9" s="314" t="s">
        <v>103</v>
      </c>
      <c r="B9" s="315"/>
      <c r="C9" s="47">
        <v>0</v>
      </c>
      <c r="D9" s="47">
        <v>0</v>
      </c>
      <c r="E9" s="285">
        <v>229447353.75</v>
      </c>
      <c r="F9" s="35" t="s">
        <v>19</v>
      </c>
      <c r="G9" s="143"/>
      <c r="H9" s="144"/>
    </row>
    <row r="10" spans="1:8" ht="93" customHeight="1">
      <c r="A10" s="304" t="s">
        <v>158</v>
      </c>
      <c r="B10" s="305"/>
      <c r="C10" s="47">
        <v>0</v>
      </c>
      <c r="D10" s="47">
        <v>0</v>
      </c>
      <c r="E10" s="285">
        <v>23455987</v>
      </c>
      <c r="F10" s="35" t="s">
        <v>19</v>
      </c>
      <c r="G10" s="143"/>
      <c r="H10" s="144"/>
    </row>
    <row r="11" spans="1:8" ht="26.25" customHeight="1">
      <c r="A11" s="304" t="s">
        <v>137</v>
      </c>
      <c r="B11" s="305"/>
      <c r="C11" s="47">
        <v>0</v>
      </c>
      <c r="D11" s="47">
        <v>0</v>
      </c>
      <c r="E11" s="285">
        <v>100481249.74</v>
      </c>
      <c r="F11" s="35" t="s">
        <v>19</v>
      </c>
      <c r="G11" s="143"/>
      <c r="H11" s="144"/>
    </row>
    <row r="12" spans="1:8" ht="27" customHeight="1">
      <c r="A12" s="316" t="s">
        <v>89</v>
      </c>
      <c r="B12" s="317"/>
      <c r="C12" s="47">
        <v>0</v>
      </c>
      <c r="D12" s="47">
        <v>0</v>
      </c>
      <c r="E12" s="285">
        <v>112381.78</v>
      </c>
      <c r="F12" s="35" t="s">
        <v>19</v>
      </c>
      <c r="G12" s="143"/>
      <c r="H12" s="133"/>
    </row>
    <row r="13" spans="1:8" ht="26.25" customHeight="1">
      <c r="A13" s="308" t="s">
        <v>21</v>
      </c>
      <c r="B13" s="309"/>
      <c r="C13" s="245">
        <f>SUM(C9:C12)</f>
        <v>0</v>
      </c>
      <c r="D13" s="245">
        <f>SUM(D9:D12)</f>
        <v>0</v>
      </c>
      <c r="E13" s="246">
        <f>SUM(E9:E12)</f>
        <v>353496972.27</v>
      </c>
      <c r="F13" s="22" t="s">
        <v>19</v>
      </c>
      <c r="G13" s="143"/>
      <c r="H13" s="13"/>
    </row>
    <row r="14" spans="1:7" ht="12.75" customHeight="1">
      <c r="A14" s="136"/>
      <c r="B14" s="46"/>
      <c r="C14" s="10"/>
      <c r="D14" s="10"/>
      <c r="E14" s="10"/>
      <c r="F14" s="137"/>
      <c r="G14" s="24"/>
    </row>
    <row r="15" spans="1:7" ht="12.75" customHeight="1">
      <c r="A15" s="136"/>
      <c r="B15" s="46"/>
      <c r="C15" s="10"/>
      <c r="D15" s="10"/>
      <c r="E15" s="10"/>
      <c r="F15" s="137"/>
      <c r="G15" s="24"/>
    </row>
    <row r="16" spans="1:10" ht="12.75" customHeight="1">
      <c r="A16" s="13"/>
      <c r="B16" s="5"/>
      <c r="C16" s="10"/>
      <c r="D16" s="10"/>
      <c r="E16" s="10"/>
      <c r="F16" s="23"/>
      <c r="G16" s="13"/>
      <c r="J16" t="s">
        <v>94</v>
      </c>
    </row>
    <row r="17" spans="1:9" ht="15.75" customHeight="1">
      <c r="A17" s="19" t="s">
        <v>25</v>
      </c>
      <c r="B17" s="19"/>
      <c r="C17" s="10"/>
      <c r="D17" s="10"/>
      <c r="E17" s="202">
        <f>E4+E13</f>
        <v>455448999.58</v>
      </c>
      <c r="F17" s="191" t="s">
        <v>91</v>
      </c>
      <c r="G17" s="13"/>
      <c r="I17" s="204"/>
    </row>
    <row r="18" spans="1:9" ht="12.75" customHeight="1">
      <c r="A18" s="19"/>
      <c r="B18" s="19"/>
      <c r="C18" s="10"/>
      <c r="D18" s="10"/>
      <c r="E18" s="133"/>
      <c r="F18" s="17"/>
      <c r="G18" s="13"/>
      <c r="I18" s="204"/>
    </row>
    <row r="19" spans="1:6" ht="13.5" customHeight="1">
      <c r="A19" s="13"/>
      <c r="B19" s="13"/>
      <c r="C19" s="13"/>
      <c r="D19" s="13"/>
      <c r="E19" s="133"/>
      <c r="F19" s="17"/>
    </row>
    <row r="20" spans="1:6" ht="15">
      <c r="A20" s="1" t="s">
        <v>104</v>
      </c>
      <c r="F20" s="57" t="s">
        <v>85</v>
      </c>
    </row>
    <row r="21" spans="1:9" ht="26.25" customHeight="1">
      <c r="A21" s="308"/>
      <c r="B21" s="309"/>
      <c r="C21" s="190" t="s">
        <v>92</v>
      </c>
      <c r="D21" s="190" t="s">
        <v>93</v>
      </c>
      <c r="E21" s="3" t="s">
        <v>87</v>
      </c>
      <c r="F21" s="15" t="s">
        <v>34</v>
      </c>
      <c r="G21" s="308"/>
      <c r="H21" s="309"/>
      <c r="I21" s="190"/>
    </row>
    <row r="22" spans="1:9" ht="29.25" customHeight="1">
      <c r="A22" s="312" t="s">
        <v>105</v>
      </c>
      <c r="B22" s="305"/>
      <c r="C22" s="234">
        <v>0</v>
      </c>
      <c r="D22" s="235">
        <v>0</v>
      </c>
      <c r="E22" s="286">
        <v>63116934.12</v>
      </c>
      <c r="F22" s="236" t="s">
        <v>19</v>
      </c>
      <c r="G22" s="230"/>
      <c r="H22" s="231"/>
      <c r="I22" s="190"/>
    </row>
    <row r="23" spans="1:9" ht="39" customHeight="1">
      <c r="A23" s="312" t="s">
        <v>140</v>
      </c>
      <c r="B23" s="305"/>
      <c r="C23" s="232">
        <v>0</v>
      </c>
      <c r="D23" s="233">
        <v>0</v>
      </c>
      <c r="E23" s="286">
        <v>5321674.53</v>
      </c>
      <c r="F23" s="35" t="s">
        <v>19</v>
      </c>
      <c r="G23" s="224"/>
      <c r="H23" s="224"/>
      <c r="I23" s="224"/>
    </row>
    <row r="24" spans="1:256" ht="26.25" customHeight="1">
      <c r="A24" s="308" t="s">
        <v>22</v>
      </c>
      <c r="B24" s="309"/>
      <c r="C24" s="245">
        <v>0</v>
      </c>
      <c r="D24" s="245">
        <v>0</v>
      </c>
      <c r="E24" s="246">
        <f>SUM(E22:E23)</f>
        <v>68438608.64999999</v>
      </c>
      <c r="F24" s="22" t="s">
        <v>19</v>
      </c>
      <c r="G24" s="306"/>
      <c r="H24" s="307"/>
      <c r="I24" s="4"/>
      <c r="P24" s="10"/>
      <c r="Q24" s="229"/>
      <c r="R24" s="137"/>
      <c r="S24" s="310"/>
      <c r="T24" s="310"/>
      <c r="U24" s="10"/>
      <c r="V24" s="10"/>
      <c r="W24" s="229"/>
      <c r="X24" s="137"/>
      <c r="Y24" s="310"/>
      <c r="Z24" s="310"/>
      <c r="AA24" s="10"/>
      <c r="AB24" s="10"/>
      <c r="AC24" s="229"/>
      <c r="AD24" s="137"/>
      <c r="AE24" s="310"/>
      <c r="AF24" s="310"/>
      <c r="AG24" s="10"/>
      <c r="AH24" s="10"/>
      <c r="AI24" s="229"/>
      <c r="AJ24" s="137"/>
      <c r="AK24" s="310"/>
      <c r="AL24" s="310"/>
      <c r="AM24" s="10"/>
      <c r="AN24" s="10"/>
      <c r="AO24" s="229"/>
      <c r="AP24" s="137"/>
      <c r="AQ24" s="311"/>
      <c r="AR24" s="307"/>
      <c r="AS24" s="4"/>
      <c r="AT24" s="4"/>
      <c r="AU24" s="203"/>
      <c r="AV24" s="145"/>
      <c r="AW24" s="306"/>
      <c r="AX24" s="307"/>
      <c r="AY24" s="4"/>
      <c r="AZ24" s="4"/>
      <c r="BA24" s="203"/>
      <c r="BB24" s="145"/>
      <c r="BC24" s="306"/>
      <c r="BD24" s="307"/>
      <c r="BE24" s="4"/>
      <c r="BF24" s="4"/>
      <c r="BG24" s="203"/>
      <c r="BH24" s="145"/>
      <c r="BI24" s="306"/>
      <c r="BJ24" s="307"/>
      <c r="BK24" s="4"/>
      <c r="BL24" s="4"/>
      <c r="BM24" s="203"/>
      <c r="BN24" s="145"/>
      <c r="BO24" s="306"/>
      <c r="BP24" s="307"/>
      <c r="BQ24" s="4"/>
      <c r="BR24" s="4"/>
      <c r="BS24" s="203"/>
      <c r="BT24" s="145"/>
      <c r="BU24" s="306"/>
      <c r="BV24" s="307"/>
      <c r="BW24" s="4"/>
      <c r="BX24" s="4"/>
      <c r="BY24" s="203"/>
      <c r="BZ24" s="145"/>
      <c r="CA24" s="306"/>
      <c r="CB24" s="307"/>
      <c r="CC24" s="4"/>
      <c r="CD24" s="4"/>
      <c r="CE24" s="203"/>
      <c r="CF24" s="145"/>
      <c r="CG24" s="306"/>
      <c r="CH24" s="307"/>
      <c r="CI24" s="4"/>
      <c r="CJ24" s="4"/>
      <c r="CK24" s="203"/>
      <c r="CL24" s="145"/>
      <c r="CM24" s="306"/>
      <c r="CN24" s="307"/>
      <c r="CO24" s="4"/>
      <c r="CP24" s="4"/>
      <c r="CQ24" s="203"/>
      <c r="CR24" s="145"/>
      <c r="CS24" s="306"/>
      <c r="CT24" s="307"/>
      <c r="CU24" s="4"/>
      <c r="CV24" s="4"/>
      <c r="CW24" s="203"/>
      <c r="CX24" s="145"/>
      <c r="CY24" s="306"/>
      <c r="CZ24" s="307"/>
      <c r="DA24" s="4"/>
      <c r="DB24" s="4"/>
      <c r="DC24" s="203"/>
      <c r="DD24" s="145"/>
      <c r="DE24" s="306"/>
      <c r="DF24" s="307"/>
      <c r="DG24" s="4"/>
      <c r="DH24" s="4"/>
      <c r="DI24" s="203"/>
      <c r="DJ24" s="145"/>
      <c r="DK24" s="306"/>
      <c r="DL24" s="307"/>
      <c r="DM24" s="4"/>
      <c r="DN24" s="4"/>
      <c r="DO24" s="203"/>
      <c r="DP24" s="145"/>
      <c r="DQ24" s="306"/>
      <c r="DR24" s="307"/>
      <c r="DS24" s="4"/>
      <c r="DT24" s="4"/>
      <c r="DU24" s="203"/>
      <c r="DV24" s="145"/>
      <c r="DW24" s="306"/>
      <c r="DX24" s="307"/>
      <c r="DY24" s="4"/>
      <c r="DZ24" s="4"/>
      <c r="EA24" s="203"/>
      <c r="EB24" s="145"/>
      <c r="EC24" s="306"/>
      <c r="ED24" s="307"/>
      <c r="EE24" s="4"/>
      <c r="EF24" s="4"/>
      <c r="EG24" s="203"/>
      <c r="EH24" s="145"/>
      <c r="EI24" s="306"/>
      <c r="EJ24" s="307"/>
      <c r="EK24" s="4"/>
      <c r="EL24" s="4"/>
      <c r="EM24" s="203"/>
      <c r="EN24" s="145"/>
      <c r="EO24" s="306"/>
      <c r="EP24" s="307"/>
      <c r="EQ24" s="4"/>
      <c r="ER24" s="4"/>
      <c r="ES24" s="203"/>
      <c r="ET24" s="145"/>
      <c r="EU24" s="306"/>
      <c r="EV24" s="307"/>
      <c r="EW24" s="4"/>
      <c r="EX24" s="4"/>
      <c r="EY24" s="203"/>
      <c r="EZ24" s="145"/>
      <c r="FA24" s="306"/>
      <c r="FB24" s="307"/>
      <c r="FC24" s="4"/>
      <c r="FD24" s="4"/>
      <c r="FE24" s="203"/>
      <c r="FF24" s="145"/>
      <c r="FG24" s="306"/>
      <c r="FH24" s="307"/>
      <c r="FI24" s="4"/>
      <c r="FJ24" s="4"/>
      <c r="FK24" s="203"/>
      <c r="FL24" s="145"/>
      <c r="FM24" s="306"/>
      <c r="FN24" s="307"/>
      <c r="FO24" s="4"/>
      <c r="FP24" s="4"/>
      <c r="FQ24" s="203"/>
      <c r="FR24" s="145"/>
      <c r="FS24" s="306"/>
      <c r="FT24" s="307"/>
      <c r="FU24" s="4"/>
      <c r="FV24" s="4"/>
      <c r="FW24" s="203"/>
      <c r="FX24" s="145"/>
      <c r="FY24" s="306"/>
      <c r="FZ24" s="307"/>
      <c r="GA24" s="4"/>
      <c r="GB24" s="4"/>
      <c r="GC24" s="203"/>
      <c r="GD24" s="145"/>
      <c r="GE24" s="306"/>
      <c r="GF24" s="307"/>
      <c r="GG24" s="4"/>
      <c r="GH24" s="4"/>
      <c r="GI24" s="203"/>
      <c r="GJ24" s="145"/>
      <c r="GK24" s="306"/>
      <c r="GL24" s="307"/>
      <c r="GM24" s="4"/>
      <c r="GN24" s="4"/>
      <c r="GO24" s="203"/>
      <c r="GP24" s="145"/>
      <c r="GQ24" s="306"/>
      <c r="GR24" s="307"/>
      <c r="GS24" s="4"/>
      <c r="GT24" s="4"/>
      <c r="GU24" s="203"/>
      <c r="GV24" s="145"/>
      <c r="GW24" s="306"/>
      <c r="GX24" s="307"/>
      <c r="GY24" s="4"/>
      <c r="GZ24" s="4"/>
      <c r="HA24" s="203"/>
      <c r="HB24" s="145"/>
      <c r="HC24" s="306"/>
      <c r="HD24" s="307"/>
      <c r="HE24" s="4"/>
      <c r="HF24" s="4"/>
      <c r="HG24" s="203"/>
      <c r="HH24" s="145"/>
      <c r="HI24" s="306"/>
      <c r="HJ24" s="307"/>
      <c r="HK24" s="4"/>
      <c r="HL24" s="4"/>
      <c r="HM24" s="203"/>
      <c r="HN24" s="145"/>
      <c r="HO24" s="306"/>
      <c r="HP24" s="307"/>
      <c r="HQ24" s="4"/>
      <c r="HR24" s="4"/>
      <c r="HS24" s="203"/>
      <c r="HT24" s="145"/>
      <c r="HU24" s="306"/>
      <c r="HV24" s="307"/>
      <c r="HW24" s="4"/>
      <c r="HX24" s="4"/>
      <c r="HY24" s="203"/>
      <c r="HZ24" s="145"/>
      <c r="IA24" s="306"/>
      <c r="IB24" s="307"/>
      <c r="IC24" s="4"/>
      <c r="ID24" s="4"/>
      <c r="IE24" s="203"/>
      <c r="IF24" s="145"/>
      <c r="IG24" s="306"/>
      <c r="IH24" s="307"/>
      <c r="II24" s="4"/>
      <c r="IJ24" s="4"/>
      <c r="IK24" s="203"/>
      <c r="IL24" s="145"/>
      <c r="IM24" s="306"/>
      <c r="IN24" s="307"/>
      <c r="IO24" s="4"/>
      <c r="IP24" s="4"/>
      <c r="IQ24" s="203"/>
      <c r="IR24" s="145"/>
      <c r="IS24" s="306"/>
      <c r="IT24" s="307"/>
      <c r="IU24" s="4"/>
      <c r="IV24" s="4"/>
    </row>
    <row r="27" spans="1:6" ht="15">
      <c r="A27" s="19" t="s">
        <v>150</v>
      </c>
      <c r="B27" s="19"/>
      <c r="C27" s="10"/>
      <c r="D27" s="16"/>
      <c r="E27" s="202">
        <f>E17-E24</f>
        <v>387010390.93</v>
      </c>
      <c r="F27" s="191" t="s">
        <v>91</v>
      </c>
    </row>
  </sheetData>
  <sheetProtection/>
  <mergeCells count="54">
    <mergeCell ref="A21:B21"/>
    <mergeCell ref="A23:B23"/>
    <mergeCell ref="A1:F1"/>
    <mergeCell ref="A4:B4"/>
    <mergeCell ref="A8:B8"/>
    <mergeCell ref="A13:B13"/>
    <mergeCell ref="A9:B9"/>
    <mergeCell ref="A12:B12"/>
    <mergeCell ref="A10:B10"/>
    <mergeCell ref="A22:B22"/>
    <mergeCell ref="CG24:CH24"/>
    <mergeCell ref="CM24:CN24"/>
    <mergeCell ref="CS24:CT24"/>
    <mergeCell ref="CY24:CZ24"/>
    <mergeCell ref="DE24:DF24"/>
    <mergeCell ref="BC24:BD24"/>
    <mergeCell ref="BI24:BJ24"/>
    <mergeCell ref="BO24:BP24"/>
    <mergeCell ref="BU24:BV24"/>
    <mergeCell ref="CA24:CB24"/>
    <mergeCell ref="Y24:Z24"/>
    <mergeCell ref="AE24:AF24"/>
    <mergeCell ref="AK24:AL24"/>
    <mergeCell ref="AQ24:AR24"/>
    <mergeCell ref="AW24:AX24"/>
    <mergeCell ref="A24:B24"/>
    <mergeCell ref="G24:H24"/>
    <mergeCell ref="S24:T24"/>
    <mergeCell ref="GW24:GX24"/>
    <mergeCell ref="HC24:HD24"/>
    <mergeCell ref="HI24:HJ24"/>
    <mergeCell ref="HO24:HP24"/>
    <mergeCell ref="HU24:HV24"/>
    <mergeCell ref="FS24:FT24"/>
    <mergeCell ref="FY24:FZ24"/>
    <mergeCell ref="GE24:GF24"/>
    <mergeCell ref="GK24:GL24"/>
    <mergeCell ref="GQ24:GR24"/>
    <mergeCell ref="FM24:FN24"/>
    <mergeCell ref="DK24:DL24"/>
    <mergeCell ref="DQ24:DR24"/>
    <mergeCell ref="DW24:DX24"/>
    <mergeCell ref="EC24:ED24"/>
    <mergeCell ref="EI24:EJ24"/>
    <mergeCell ref="A11:B11"/>
    <mergeCell ref="IA24:IB24"/>
    <mergeCell ref="IG24:IH24"/>
    <mergeCell ref="IM24:IN24"/>
    <mergeCell ref="IS24:IT24"/>
    <mergeCell ref="G21:H21"/>
    <mergeCell ref="EO24:EP24"/>
    <mergeCell ref="EU24:EV24"/>
    <mergeCell ref="FA24:FB24"/>
    <mergeCell ref="FG24:FH24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2013-10-24T09:15:45Z</cp:lastPrinted>
  <dcterms:created xsi:type="dcterms:W3CDTF">1997-01-24T11:07:25Z</dcterms:created>
  <dcterms:modified xsi:type="dcterms:W3CDTF">2013-10-24T09:15:52Z</dcterms:modified>
  <cp:category/>
  <cp:version/>
  <cp:contentType/>
  <cp:contentStatus/>
</cp:coreProperties>
</file>