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92" windowWidth="10008" windowHeight="9960" activeTab="0"/>
  </bookViews>
  <sheets>
    <sheet name="RK-15-2013-60, př. 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<sst xmlns="http://schemas.openxmlformats.org/spreadsheetml/2006/main" count="48" uniqueCount="45">
  <si>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Diagnostický ústav sociální péče Černovice</t>
  </si>
  <si>
    <t>Domov důchodců Humpolec</t>
  </si>
  <si>
    <t>Domov důchodců Onšov</t>
  </si>
  <si>
    <t>Domov důchodců Proseč u Pošné</t>
  </si>
  <si>
    <t>Domov důchodců Proseč-Obořiště</t>
  </si>
  <si>
    <t>Domov důchodců Ždírec</t>
  </si>
  <si>
    <t>Domov pro seniory Havlíčkův Brod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</si>
  <si>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</si>
  <si>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</si>
  <si>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</si>
  <si>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</si>
  <si>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</si>
  <si>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Ústav sociální péče Křižanov</t>
  </si>
  <si>
    <t>Ústav sociální péče Lidmaň</t>
  </si>
  <si>
    <t>Ústav sociální péče Nové Syrovice</t>
  </si>
  <si>
    <t>Celkový součet</t>
  </si>
  <si>
    <t>Příspěvkové organizace na úseku sociálnich služeb</t>
  </si>
  <si>
    <t>z toho: činnost</t>
  </si>
  <si>
    <t>Hlavní     činnost</t>
  </si>
  <si>
    <t>§ 4357</t>
  </si>
  <si>
    <t>§ 4339</t>
  </si>
  <si>
    <t>Návrh přídělu ze zisku:</t>
  </si>
  <si>
    <t>fond</t>
  </si>
  <si>
    <t>rezervní</t>
  </si>
  <si>
    <t xml:space="preserve">fond </t>
  </si>
  <si>
    <t>investiční</t>
  </si>
  <si>
    <t>FKSP</t>
  </si>
  <si>
    <t>odměn</t>
  </si>
  <si>
    <t>Počet stran: 1</t>
  </si>
  <si>
    <t>/v tis. Kč/</t>
  </si>
  <si>
    <t>Domov ve Věži</t>
  </si>
  <si>
    <t>Domov bez zámku</t>
  </si>
  <si>
    <t>Domov Háj</t>
  </si>
  <si>
    <t>Domov Jeřabina</t>
  </si>
  <si>
    <t>Psychocentrum - manželská a rodinná poradna Kraje Vysočina</t>
  </si>
  <si>
    <t>Výsledek hospodaření po zdanění celkem</t>
  </si>
  <si>
    <t>fond rezervní</t>
  </si>
  <si>
    <t>z toho: k úhradě ztráty min. let</t>
  </si>
  <si>
    <t>rezervní fond</t>
  </si>
  <si>
    <t>Doplňková činnost</t>
  </si>
  <si>
    <t>Zůstatky  fondů před finančním vypořádáním k 31.12.2012</t>
  </si>
  <si>
    <t>Výsledek hospodaření minulých účetních období k 31.12.2012 snížený o  příděl z rezervního fondu</t>
  </si>
  <si>
    <t>Výsledek hospodaření minulých účetních období k 31.12.2012</t>
  </si>
  <si>
    <t>Domov ve Zboží</t>
  </si>
  <si>
    <t>RK-15-2013-60,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</si>
</sst>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2" fillId="33" borderId="0" xfId="46" applyNumberFormat="1" applyFont="1" applyFill="1" applyBorder="1" applyAlignment="1" applyProtection="1">
      <alignment horizontal="center"/>
      <protection locked="0"/>
    </xf>
    <xf numFmtId="4" fontId="2" fillId="33" borderId="10" xfId="46" applyNumberFormat="1" applyFont="1" applyFill="1" applyBorder="1" applyAlignment="1" applyProtection="1">
      <alignment horizontal="center"/>
      <protection locked="0"/>
    </xf>
    <xf numFmtId="4" fontId="2" fillId="33" borderId="11" xfId="46" applyNumberFormat="1" applyFont="1" applyFill="1" applyBorder="1" applyAlignment="1" applyProtection="1">
      <alignment horizontal="center"/>
      <protection locked="0"/>
    </xf>
    <xf numFmtId="0" fontId="4" fillId="34" borderId="12" xfId="46" applyFont="1" applyFill="1" applyBorder="1" applyAlignment="1">
      <alignment horizontal="left" vertical="center" wrapText="1"/>
      <protection/>
    </xf>
    <xf numFmtId="0" fontId="2" fillId="33" borderId="13" xfId="46" applyFont="1" applyFill="1" applyBorder="1" applyAlignment="1">
      <alignment wrapText="1"/>
      <protection/>
    </xf>
    <xf numFmtId="0" fontId="2" fillId="33" borderId="14" xfId="46" applyFont="1" applyFill="1" applyBorder="1" applyAlignment="1">
      <alignment wrapText="1"/>
      <protection/>
    </xf>
    <xf numFmtId="0" fontId="4" fillId="34" borderId="15" xfId="46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4" fillId="0" borderId="0" xfId="47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47" applyFont="1">
      <alignment/>
      <protection/>
    </xf>
    <xf numFmtId="4" fontId="2" fillId="33" borderId="19" xfId="46" applyNumberFormat="1" applyFont="1" applyFill="1" applyBorder="1" applyAlignment="1" applyProtection="1">
      <alignment horizontal="center"/>
      <protection locked="0"/>
    </xf>
    <xf numFmtId="3" fontId="2" fillId="33" borderId="20" xfId="46" applyNumberFormat="1" applyFont="1" applyFill="1" applyBorder="1" applyAlignment="1" applyProtection="1">
      <alignment horizontal="center"/>
      <protection locked="0"/>
    </xf>
    <xf numFmtId="3" fontId="2" fillId="33" borderId="21" xfId="46" applyNumberFormat="1" applyFont="1" applyFill="1" applyBorder="1" applyAlignment="1" applyProtection="1">
      <alignment horizontal="center"/>
      <protection locked="0"/>
    </xf>
    <xf numFmtId="3" fontId="2" fillId="33" borderId="22" xfId="46" applyNumberFormat="1" applyFont="1" applyFill="1" applyBorder="1" applyAlignment="1" applyProtection="1">
      <alignment horizontal="center" wrapText="1"/>
      <protection locked="0"/>
    </xf>
    <xf numFmtId="3" fontId="2" fillId="33" borderId="23" xfId="46" applyNumberFormat="1" applyFont="1" applyFill="1" applyBorder="1" applyAlignment="1" applyProtection="1">
      <alignment horizontal="left" wrapText="1"/>
      <protection locked="0"/>
    </xf>
    <xf numFmtId="3" fontId="4" fillId="34" borderId="24" xfId="46" applyNumberFormat="1" applyFont="1" applyFill="1" applyBorder="1" applyAlignment="1">
      <alignment wrapText="1"/>
      <protection/>
    </xf>
    <xf numFmtId="3" fontId="4" fillId="34" borderId="25" xfId="46" applyNumberFormat="1" applyFont="1" applyFill="1" applyBorder="1" applyAlignment="1">
      <alignment wrapText="1"/>
      <protection/>
    </xf>
    <xf numFmtId="3" fontId="4" fillId="34" borderId="26" xfId="46" applyNumberFormat="1" applyFont="1" applyFill="1" applyBorder="1" applyAlignment="1">
      <alignment wrapText="1"/>
      <protection/>
    </xf>
    <xf numFmtId="3" fontId="4" fillId="34" borderId="27" xfId="46" applyNumberFormat="1" applyFont="1" applyFill="1" applyBorder="1" applyAlignment="1">
      <alignment wrapText="1"/>
      <protection/>
    </xf>
    <xf numFmtId="3" fontId="2" fillId="0" borderId="28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36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4" fillId="34" borderId="37" xfId="46" applyNumberFormat="1" applyFont="1" applyFill="1" applyBorder="1" applyAlignment="1">
      <alignment wrapText="1"/>
      <protection/>
    </xf>
    <xf numFmtId="3" fontId="4" fillId="34" borderId="38" xfId="46" applyNumberFormat="1" applyFont="1" applyFill="1" applyBorder="1" applyAlignment="1">
      <alignment wrapText="1"/>
      <protection/>
    </xf>
    <xf numFmtId="3" fontId="4" fillId="34" borderId="39" xfId="46" applyNumberFormat="1" applyFont="1" applyFill="1" applyBorder="1" applyAlignment="1">
      <alignment wrapText="1"/>
      <protection/>
    </xf>
    <xf numFmtId="3" fontId="4" fillId="34" borderId="40" xfId="46" applyNumberFormat="1" applyFont="1" applyFill="1" applyBorder="1" applyAlignment="1">
      <alignment wrapText="1"/>
      <protection/>
    </xf>
    <xf numFmtId="0" fontId="4" fillId="34" borderId="12" xfId="46" applyFont="1" applyFill="1" applyBorder="1">
      <alignment/>
      <protection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4" fillId="34" borderId="21" xfId="46" applyNumberFormat="1" applyFont="1" applyFill="1" applyBorder="1">
      <alignment/>
      <protection/>
    </xf>
    <xf numFmtId="3" fontId="4" fillId="34" borderId="44" xfId="46" applyNumberFormat="1" applyFont="1" applyFill="1" applyBorder="1">
      <alignment/>
      <protection/>
    </xf>
    <xf numFmtId="3" fontId="4" fillId="34" borderId="45" xfId="46" applyNumberFormat="1" applyFont="1" applyFill="1" applyBorder="1">
      <alignment/>
      <protection/>
    </xf>
    <xf numFmtId="3" fontId="4" fillId="34" borderId="46" xfId="46" applyNumberFormat="1" applyFont="1" applyFill="1" applyBorder="1">
      <alignment/>
      <protection/>
    </xf>
    <xf numFmtId="0" fontId="2" fillId="0" borderId="15" xfId="0" applyFont="1" applyBorder="1" applyAlignment="1">
      <alignment/>
    </xf>
    <xf numFmtId="3" fontId="2" fillId="0" borderId="37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0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4" fontId="2" fillId="33" borderId="48" xfId="46" applyNumberFormat="1" applyFont="1" applyFill="1" applyBorder="1" applyAlignment="1" applyProtection="1">
      <alignment horizontal="center" vertical="center" wrapText="1"/>
      <protection locked="0"/>
    </xf>
    <xf numFmtId="4" fontId="2" fillId="33" borderId="49" xfId="46" applyNumberFormat="1" applyFont="1" applyFill="1" applyBorder="1" applyAlignment="1" applyProtection="1">
      <alignment horizontal="center" vertical="center" wrapText="1"/>
      <protection locked="0"/>
    </xf>
    <xf numFmtId="0" fontId="2" fillId="33" borderId="50" xfId="46" applyFont="1" applyFill="1" applyBorder="1" applyAlignment="1" applyProtection="1">
      <alignment horizontal="left" vertical="center" wrapText="1"/>
      <protection locked="0"/>
    </xf>
    <xf numFmtId="0" fontId="2" fillId="33" borderId="42" xfId="46" applyFont="1" applyFill="1" applyBorder="1" applyAlignment="1">
      <alignment horizontal="left" vertical="center" wrapText="1"/>
      <protection/>
    </xf>
    <xf numFmtId="0" fontId="2" fillId="33" borderId="51" xfId="46" applyFont="1" applyFill="1" applyBorder="1" applyAlignment="1">
      <alignment horizontal="left" vertical="center" wrapText="1"/>
      <protection/>
    </xf>
    <xf numFmtId="0" fontId="2" fillId="33" borderId="52" xfId="46" applyFont="1" applyFill="1" applyBorder="1" applyAlignment="1">
      <alignment horizontal="center" vertical="center" wrapText="1"/>
      <protection/>
    </xf>
    <xf numFmtId="0" fontId="2" fillId="33" borderId="53" xfId="46" applyFont="1" applyFill="1" applyBorder="1" applyAlignment="1">
      <alignment horizontal="center" vertical="center" wrapText="1"/>
      <protection/>
    </xf>
    <xf numFmtId="0" fontId="2" fillId="33" borderId="54" xfId="46" applyFont="1" applyFill="1" applyBorder="1" applyAlignment="1">
      <alignment horizontal="center" vertical="center" wrapText="1"/>
      <protection/>
    </xf>
    <xf numFmtId="3" fontId="2" fillId="33" borderId="55" xfId="46" applyNumberFormat="1" applyFont="1" applyFill="1" applyBorder="1" applyAlignment="1" applyProtection="1">
      <alignment horizontal="center" vertical="center"/>
      <protection locked="0"/>
    </xf>
    <xf numFmtId="0" fontId="2" fillId="33" borderId="56" xfId="46" applyFont="1" applyFill="1" applyBorder="1" applyAlignment="1">
      <alignment/>
      <protection/>
    </xf>
    <xf numFmtId="0" fontId="2" fillId="33" borderId="33" xfId="46" applyFont="1" applyFill="1" applyBorder="1" applyAlignment="1">
      <alignment/>
      <protection/>
    </xf>
    <xf numFmtId="0" fontId="2" fillId="33" borderId="34" xfId="46" applyFont="1" applyFill="1" applyBorder="1" applyAlignment="1">
      <alignment/>
      <protection/>
    </xf>
    <xf numFmtId="3" fontId="2" fillId="33" borderId="57" xfId="46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2" fillId="33" borderId="33" xfId="46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2" fillId="33" borderId="58" xfId="46" applyFont="1" applyFill="1" applyBorder="1" applyAlignment="1" applyProtection="1">
      <alignment horizontal="left" vertical="center" wrapText="1"/>
      <protection locked="0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1_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A7"/>
    </sheetView>
  </sheetViews>
  <sheetFormatPr defaultColWidth="9.140625" defaultRowHeight="12.75"/>
  <cols>
    <col min="1" max="1" width="59.7109375" style="8" customWidth="1"/>
    <col min="2" max="2" width="16.28125" style="8" customWidth="1"/>
    <col min="3" max="3" width="17.00390625" style="8" customWidth="1"/>
    <col min="4" max="4" width="12.00390625" style="8" customWidth="1"/>
    <col min="5" max="5" width="13.140625" style="8" customWidth="1"/>
    <col min="6" max="7" width="10.8515625" style="8" customWidth="1"/>
    <col min="8" max="8" width="13.140625" style="8" customWidth="1"/>
    <col min="9" max="9" width="18.7109375" style="8" customWidth="1"/>
    <col min="10" max="10" width="11.421875" style="8" customWidth="1"/>
    <col min="11" max="11" width="12.28125" style="8" customWidth="1"/>
    <col min="12" max="12" width="11.28125" style="8" customWidth="1"/>
    <col min="13" max="13" width="10.421875" style="8" customWidth="1"/>
    <col min="14" max="16384" width="9.140625" style="8" customWidth="1"/>
  </cols>
  <sheetData>
    <row r="1" spans="12:13" ht="13.5">
      <c r="L1" s="15"/>
      <c r="M1" s="9" t="s">
        <v>44</v>
      </c>
    </row>
    <row r="2" spans="12:13" ht="13.5">
      <c r="L2" s="15"/>
      <c r="M2" s="9" t="s">
        <v>28</v>
      </c>
    </row>
    <row r="4" ht="14.25" thickBot="1">
      <c r="M4" s="10" t="s">
        <v>29</v>
      </c>
    </row>
    <row r="5" spans="1:13" ht="32.25" customHeight="1">
      <c r="A5" s="69" t="s">
        <v>16</v>
      </c>
      <c r="B5" s="84" t="s">
        <v>42</v>
      </c>
      <c r="C5" s="72" t="s">
        <v>35</v>
      </c>
      <c r="D5" s="75" t="s">
        <v>17</v>
      </c>
      <c r="E5" s="76"/>
      <c r="F5" s="79" t="s">
        <v>21</v>
      </c>
      <c r="G5" s="80"/>
      <c r="H5" s="81"/>
      <c r="I5" s="84" t="s">
        <v>41</v>
      </c>
      <c r="J5" s="67" t="s">
        <v>40</v>
      </c>
      <c r="K5" s="67"/>
      <c r="L5" s="67"/>
      <c r="M5" s="68"/>
    </row>
    <row r="6" spans="1:13" ht="13.5">
      <c r="A6" s="70"/>
      <c r="B6" s="85"/>
      <c r="C6" s="73"/>
      <c r="D6" s="77"/>
      <c r="E6" s="78"/>
      <c r="F6" s="17" t="s">
        <v>22</v>
      </c>
      <c r="G6" s="82" t="s">
        <v>36</v>
      </c>
      <c r="H6" s="83"/>
      <c r="I6" s="85"/>
      <c r="J6" s="16" t="s">
        <v>24</v>
      </c>
      <c r="K6" s="1" t="s">
        <v>22</v>
      </c>
      <c r="L6" s="2" t="s">
        <v>22</v>
      </c>
      <c r="M6" s="3" t="s">
        <v>26</v>
      </c>
    </row>
    <row r="7" spans="1:13" ht="45.75" customHeight="1" thickBot="1">
      <c r="A7" s="71"/>
      <c r="B7" s="86"/>
      <c r="C7" s="74"/>
      <c r="D7" s="5" t="s">
        <v>18</v>
      </c>
      <c r="E7" s="6" t="s">
        <v>39</v>
      </c>
      <c r="F7" s="18" t="s">
        <v>27</v>
      </c>
      <c r="G7" s="19" t="s">
        <v>38</v>
      </c>
      <c r="H7" s="20" t="s">
        <v>37</v>
      </c>
      <c r="I7" s="86"/>
      <c r="J7" s="16" t="s">
        <v>27</v>
      </c>
      <c r="K7" s="1" t="s">
        <v>23</v>
      </c>
      <c r="L7" s="2" t="s">
        <v>25</v>
      </c>
      <c r="M7" s="3"/>
    </row>
    <row r="8" spans="1:13" ht="22.5" customHeight="1" thickBot="1" thickTop="1">
      <c r="A8" s="4" t="s">
        <v>19</v>
      </c>
      <c r="B8" s="21">
        <f aca="true" t="shared" si="0" ref="B8:M8">SUM(B9:B28)</f>
        <v>-1093.28783</v>
      </c>
      <c r="C8" s="21">
        <f t="shared" si="0"/>
        <v>923.8746499999999</v>
      </c>
      <c r="D8" s="22">
        <f t="shared" si="0"/>
        <v>496.58520999999996</v>
      </c>
      <c r="E8" s="23">
        <f t="shared" si="0"/>
        <v>427.28943999999996</v>
      </c>
      <c r="F8" s="21">
        <f t="shared" si="0"/>
        <v>0</v>
      </c>
      <c r="G8" s="22">
        <f t="shared" si="0"/>
        <v>923.8746499999999</v>
      </c>
      <c r="H8" s="23">
        <f t="shared" si="0"/>
        <v>195.15071999999998</v>
      </c>
      <c r="I8" s="23">
        <f t="shared" si="0"/>
        <v>-898.13711</v>
      </c>
      <c r="J8" s="24">
        <f t="shared" si="0"/>
        <v>1194.559</v>
      </c>
      <c r="K8" s="22">
        <f t="shared" si="0"/>
        <v>4647.71</v>
      </c>
      <c r="L8" s="22">
        <f t="shared" si="0"/>
        <v>6874.7609999999995</v>
      </c>
      <c r="M8" s="23">
        <f t="shared" si="0"/>
        <v>2298.0769999999998</v>
      </c>
    </row>
    <row r="9" spans="1:15" ht="15.75" customHeight="1">
      <c r="A9" s="11" t="s">
        <v>0</v>
      </c>
      <c r="B9" s="11"/>
      <c r="C9" s="25">
        <f>D9+E9</f>
        <v>152.25906</v>
      </c>
      <c r="D9" s="25">
        <f>-46654.54/1000</f>
        <v>-46.654540000000004</v>
      </c>
      <c r="E9" s="25">
        <f>198913.6/1000</f>
        <v>198.9136</v>
      </c>
      <c r="F9" s="26"/>
      <c r="G9" s="27">
        <f aca="true" t="shared" si="1" ref="G9:G28">C9</f>
        <v>152.25906</v>
      </c>
      <c r="H9" s="28"/>
      <c r="I9" s="51"/>
      <c r="J9" s="29">
        <v>278.6</v>
      </c>
      <c r="K9" s="30">
        <v>1726.6</v>
      </c>
      <c r="L9" s="30">
        <v>670.3</v>
      </c>
      <c r="M9" s="31">
        <v>333</v>
      </c>
      <c r="O9" s="12"/>
    </row>
    <row r="10" spans="1:15" ht="13.5">
      <c r="A10" s="13" t="s">
        <v>1</v>
      </c>
      <c r="B10" s="13"/>
      <c r="C10" s="32">
        <f aca="true" t="shared" si="2" ref="C10:C28">D10+E10</f>
        <v>0</v>
      </c>
      <c r="D10" s="32">
        <f>-14697/1000</f>
        <v>-14.697</v>
      </c>
      <c r="E10" s="32">
        <f>14697/1000</f>
        <v>14.697</v>
      </c>
      <c r="F10" s="33"/>
      <c r="G10" s="34">
        <f t="shared" si="1"/>
        <v>0</v>
      </c>
      <c r="H10" s="35"/>
      <c r="I10" s="52"/>
      <c r="J10" s="36">
        <v>26.9</v>
      </c>
      <c r="K10" s="37">
        <v>32.5</v>
      </c>
      <c r="L10" s="37">
        <v>436.9</v>
      </c>
      <c r="M10" s="38">
        <v>99.9</v>
      </c>
      <c r="O10" s="12"/>
    </row>
    <row r="11" spans="1:15" ht="13.5">
      <c r="A11" s="13" t="s">
        <v>2</v>
      </c>
      <c r="B11" s="13"/>
      <c r="C11" s="32">
        <f t="shared" si="2"/>
        <v>2.6268000000000002</v>
      </c>
      <c r="D11" s="32">
        <f>2626.8/1000</f>
        <v>2.6268000000000002</v>
      </c>
      <c r="E11" s="32">
        <v>0</v>
      </c>
      <c r="F11" s="33"/>
      <c r="G11" s="34">
        <f t="shared" si="1"/>
        <v>2.6268000000000002</v>
      </c>
      <c r="H11" s="35"/>
      <c r="I11" s="52"/>
      <c r="J11" s="36">
        <v>0.059</v>
      </c>
      <c r="K11" s="37">
        <v>59.5</v>
      </c>
      <c r="L11" s="37">
        <v>512.961</v>
      </c>
      <c r="M11" s="38">
        <v>82.697</v>
      </c>
      <c r="O11" s="12"/>
    </row>
    <row r="12" spans="1:15" ht="13.5">
      <c r="A12" s="13" t="s">
        <v>3</v>
      </c>
      <c r="B12" s="13"/>
      <c r="C12" s="32">
        <f t="shared" si="2"/>
        <v>8.96041</v>
      </c>
      <c r="D12" s="32">
        <f>8960.41/1000</f>
        <v>8.96041</v>
      </c>
      <c r="E12" s="32">
        <v>0</v>
      </c>
      <c r="F12" s="33"/>
      <c r="G12" s="34">
        <f t="shared" si="1"/>
        <v>8.96041</v>
      </c>
      <c r="H12" s="35"/>
      <c r="I12" s="52"/>
      <c r="J12" s="36">
        <v>0</v>
      </c>
      <c r="K12" s="37">
        <v>48.8</v>
      </c>
      <c r="L12" s="37">
        <v>288.09</v>
      </c>
      <c r="M12" s="38">
        <v>49.2</v>
      </c>
      <c r="O12" s="12"/>
    </row>
    <row r="13" spans="1:15" ht="13.5">
      <c r="A13" s="13" t="s">
        <v>4</v>
      </c>
      <c r="B13" s="13"/>
      <c r="C13" s="32">
        <f t="shared" si="2"/>
        <v>67.98164999999999</v>
      </c>
      <c r="D13" s="32">
        <f>67981.65/1000</f>
        <v>67.98164999999999</v>
      </c>
      <c r="E13" s="32">
        <v>0</v>
      </c>
      <c r="F13" s="33"/>
      <c r="G13" s="34">
        <f t="shared" si="1"/>
        <v>67.98164999999999</v>
      </c>
      <c r="H13" s="35"/>
      <c r="I13" s="52"/>
      <c r="J13" s="36">
        <v>60.9</v>
      </c>
      <c r="K13" s="37">
        <v>263.3</v>
      </c>
      <c r="L13" s="37">
        <v>409.6</v>
      </c>
      <c r="M13" s="38">
        <v>116.5</v>
      </c>
      <c r="O13" s="12"/>
    </row>
    <row r="14" spans="1:15" ht="13.5">
      <c r="A14" s="13" t="s">
        <v>5</v>
      </c>
      <c r="B14" s="32">
        <f>-1093287.83/1000</f>
        <v>-1093.28783</v>
      </c>
      <c r="C14" s="32">
        <f t="shared" si="2"/>
        <v>195.15071999999998</v>
      </c>
      <c r="D14" s="32">
        <f>173437.74/1000</f>
        <v>173.43774</v>
      </c>
      <c r="E14" s="32">
        <f>21712.98/1000</f>
        <v>21.712979999999998</v>
      </c>
      <c r="F14" s="33"/>
      <c r="G14" s="34">
        <f t="shared" si="1"/>
        <v>195.15071999999998</v>
      </c>
      <c r="H14" s="35">
        <f>G14</f>
        <v>195.15071999999998</v>
      </c>
      <c r="I14" s="52">
        <f>B14+C14</f>
        <v>-898.13711</v>
      </c>
      <c r="J14" s="36">
        <v>0</v>
      </c>
      <c r="K14" s="37">
        <v>0</v>
      </c>
      <c r="L14" s="37">
        <v>107</v>
      </c>
      <c r="M14" s="38">
        <v>212.8</v>
      </c>
      <c r="O14" s="12"/>
    </row>
    <row r="15" spans="1:15" ht="13.5">
      <c r="A15" s="13" t="s">
        <v>6</v>
      </c>
      <c r="B15" s="13"/>
      <c r="C15" s="32">
        <f t="shared" si="2"/>
        <v>9.717049999999999</v>
      </c>
      <c r="D15" s="32">
        <f>9717.05/1000</f>
        <v>9.717049999999999</v>
      </c>
      <c r="E15" s="32">
        <v>0</v>
      </c>
      <c r="F15" s="33"/>
      <c r="G15" s="34">
        <f t="shared" si="1"/>
        <v>9.717049999999999</v>
      </c>
      <c r="H15" s="35"/>
      <c r="I15" s="52"/>
      <c r="J15" s="36">
        <v>54.6</v>
      </c>
      <c r="K15" s="37">
        <v>293.8</v>
      </c>
      <c r="L15" s="37">
        <v>491.16</v>
      </c>
      <c r="M15" s="38">
        <v>60.5</v>
      </c>
      <c r="O15" s="12"/>
    </row>
    <row r="16" spans="1:15" ht="13.5">
      <c r="A16" s="13" t="s">
        <v>7</v>
      </c>
      <c r="B16" s="13"/>
      <c r="C16" s="32">
        <f t="shared" si="2"/>
        <v>0</v>
      </c>
      <c r="D16" s="32">
        <f>-3069.42/1000</f>
        <v>-3.06942</v>
      </c>
      <c r="E16" s="32">
        <f>3069.42/1000</f>
        <v>3.06942</v>
      </c>
      <c r="F16" s="33"/>
      <c r="G16" s="34">
        <f t="shared" si="1"/>
        <v>0</v>
      </c>
      <c r="H16" s="35"/>
      <c r="I16" s="52"/>
      <c r="J16" s="36">
        <v>132</v>
      </c>
      <c r="K16" s="37">
        <v>668.1</v>
      </c>
      <c r="L16" s="37">
        <v>185.3</v>
      </c>
      <c r="M16" s="38">
        <v>68.57</v>
      </c>
      <c r="O16" s="12"/>
    </row>
    <row r="17" spans="1:15" ht="13.5">
      <c r="A17" s="13" t="s">
        <v>8</v>
      </c>
      <c r="B17" s="13"/>
      <c r="C17" s="32">
        <f t="shared" si="2"/>
        <v>73.23883</v>
      </c>
      <c r="D17" s="32">
        <f>-83076.17/1000</f>
        <v>-83.07617</v>
      </c>
      <c r="E17" s="32">
        <f>156315/1000</f>
        <v>156.315</v>
      </c>
      <c r="F17" s="33"/>
      <c r="G17" s="34">
        <f t="shared" si="1"/>
        <v>73.23883</v>
      </c>
      <c r="H17" s="35"/>
      <c r="I17" s="52"/>
      <c r="J17" s="36">
        <v>48.7</v>
      </c>
      <c r="K17" s="37">
        <v>249.08</v>
      </c>
      <c r="L17" s="37">
        <v>878.7</v>
      </c>
      <c r="M17" s="38">
        <v>132.9</v>
      </c>
      <c r="O17" s="12"/>
    </row>
    <row r="18" spans="1:15" ht="13.5">
      <c r="A18" s="13" t="s">
        <v>9</v>
      </c>
      <c r="B18" s="13"/>
      <c r="C18" s="32">
        <f t="shared" si="2"/>
        <v>0</v>
      </c>
      <c r="D18" s="32">
        <v>0</v>
      </c>
      <c r="E18" s="32">
        <v>0</v>
      </c>
      <c r="F18" s="33"/>
      <c r="G18" s="34">
        <f t="shared" si="1"/>
        <v>0</v>
      </c>
      <c r="H18" s="35"/>
      <c r="I18" s="52"/>
      <c r="J18" s="36">
        <v>0</v>
      </c>
      <c r="K18" s="37">
        <v>77.4</v>
      </c>
      <c r="L18" s="37">
        <v>61.7</v>
      </c>
      <c r="M18" s="38">
        <v>36.6</v>
      </c>
      <c r="O18" s="12"/>
    </row>
    <row r="19" spans="1:15" ht="13.5">
      <c r="A19" s="13" t="s">
        <v>10</v>
      </c>
      <c r="B19" s="13"/>
      <c r="C19" s="32">
        <f t="shared" si="2"/>
        <v>0</v>
      </c>
      <c r="D19" s="32">
        <v>0</v>
      </c>
      <c r="E19" s="32">
        <v>0</v>
      </c>
      <c r="F19" s="33"/>
      <c r="G19" s="34">
        <f t="shared" si="1"/>
        <v>0</v>
      </c>
      <c r="H19" s="35"/>
      <c r="I19" s="52"/>
      <c r="J19" s="36">
        <v>122</v>
      </c>
      <c r="K19" s="37">
        <v>242.4</v>
      </c>
      <c r="L19" s="37">
        <v>559</v>
      </c>
      <c r="M19" s="38">
        <v>215.9</v>
      </c>
      <c r="O19" s="12"/>
    </row>
    <row r="20" spans="1:15" ht="13.5">
      <c r="A20" s="13" t="s">
        <v>11</v>
      </c>
      <c r="B20" s="13"/>
      <c r="C20" s="32">
        <f t="shared" si="2"/>
        <v>10.46123</v>
      </c>
      <c r="D20" s="32">
        <f>1238.92/1000</f>
        <v>1.23892</v>
      </c>
      <c r="E20" s="32">
        <f>9222.31/1000</f>
        <v>9.22231</v>
      </c>
      <c r="F20" s="33"/>
      <c r="G20" s="34">
        <f t="shared" si="1"/>
        <v>10.46123</v>
      </c>
      <c r="H20" s="35"/>
      <c r="I20" s="52"/>
      <c r="J20" s="36">
        <v>86.1</v>
      </c>
      <c r="K20" s="37">
        <v>0</v>
      </c>
      <c r="L20" s="37">
        <v>4.29</v>
      </c>
      <c r="M20" s="38">
        <v>52.02</v>
      </c>
      <c r="O20" s="12"/>
    </row>
    <row r="21" spans="1:15" ht="13.5">
      <c r="A21" s="13" t="s">
        <v>31</v>
      </c>
      <c r="B21" s="13"/>
      <c r="C21" s="32">
        <f t="shared" si="2"/>
        <v>258.33152</v>
      </c>
      <c r="D21" s="32">
        <f>258331.52/1000</f>
        <v>258.33152</v>
      </c>
      <c r="E21" s="32">
        <v>0</v>
      </c>
      <c r="F21" s="33"/>
      <c r="G21" s="34">
        <f t="shared" si="1"/>
        <v>258.33152</v>
      </c>
      <c r="H21" s="35"/>
      <c r="I21" s="52"/>
      <c r="J21" s="36">
        <v>0</v>
      </c>
      <c r="K21" s="37">
        <v>92.6</v>
      </c>
      <c r="L21" s="37">
        <v>412.36</v>
      </c>
      <c r="M21" s="38">
        <v>50.1</v>
      </c>
      <c r="O21" s="12"/>
    </row>
    <row r="22" spans="1:15" ht="13.5">
      <c r="A22" s="13" t="s">
        <v>12</v>
      </c>
      <c r="B22" s="13"/>
      <c r="C22" s="32">
        <f t="shared" si="2"/>
        <v>1.3459900000000005</v>
      </c>
      <c r="D22" s="32">
        <f>-22013.14/1000</f>
        <v>-22.01314</v>
      </c>
      <c r="E22" s="32">
        <f>23359.13/1000</f>
        <v>23.35913</v>
      </c>
      <c r="F22" s="33"/>
      <c r="G22" s="34">
        <f t="shared" si="1"/>
        <v>1.3459900000000005</v>
      </c>
      <c r="H22" s="35"/>
      <c r="I22" s="52"/>
      <c r="J22" s="36">
        <v>60.6</v>
      </c>
      <c r="K22" s="37">
        <v>30.9</v>
      </c>
      <c r="L22" s="37">
        <v>298.8</v>
      </c>
      <c r="M22" s="38">
        <v>31.2</v>
      </c>
      <c r="O22" s="12"/>
    </row>
    <row r="23" spans="1:15" ht="13.5">
      <c r="A23" s="13" t="s">
        <v>32</v>
      </c>
      <c r="B23" s="13"/>
      <c r="C23" s="32">
        <f t="shared" si="2"/>
        <v>1.9288299999999998</v>
      </c>
      <c r="D23" s="32">
        <f>1928.83/1000</f>
        <v>1.9288299999999998</v>
      </c>
      <c r="E23" s="32">
        <v>0</v>
      </c>
      <c r="F23" s="33"/>
      <c r="G23" s="34">
        <f t="shared" si="1"/>
        <v>1.9288299999999998</v>
      </c>
      <c r="H23" s="35"/>
      <c r="I23" s="52"/>
      <c r="J23" s="36">
        <v>166.6</v>
      </c>
      <c r="K23" s="37">
        <v>8.8</v>
      </c>
      <c r="L23" s="37">
        <v>109.6</v>
      </c>
      <c r="M23" s="38">
        <v>90.8</v>
      </c>
      <c r="O23" s="12"/>
    </row>
    <row r="24" spans="1:15" ht="13.5">
      <c r="A24" s="13" t="s">
        <v>13</v>
      </c>
      <c r="B24" s="13"/>
      <c r="C24" s="32">
        <f t="shared" si="2"/>
        <v>95.32586</v>
      </c>
      <c r="D24" s="32">
        <f>95325.86/1000</f>
        <v>95.32586</v>
      </c>
      <c r="E24" s="32">
        <v>0</v>
      </c>
      <c r="F24" s="33"/>
      <c r="G24" s="34">
        <f t="shared" si="1"/>
        <v>95.32586</v>
      </c>
      <c r="H24" s="35"/>
      <c r="I24" s="52"/>
      <c r="J24" s="36">
        <v>47</v>
      </c>
      <c r="K24" s="37">
        <v>40.7</v>
      </c>
      <c r="L24" s="37">
        <v>3.4</v>
      </c>
      <c r="M24" s="38">
        <v>116.1</v>
      </c>
      <c r="O24" s="12"/>
    </row>
    <row r="25" spans="1:15" ht="13.5">
      <c r="A25" s="13" t="s">
        <v>14</v>
      </c>
      <c r="B25" s="13"/>
      <c r="C25" s="32">
        <f t="shared" si="2"/>
        <v>0</v>
      </c>
      <c r="D25" s="32">
        <v>0</v>
      </c>
      <c r="E25" s="32">
        <v>0</v>
      </c>
      <c r="F25" s="33"/>
      <c r="G25" s="34">
        <f t="shared" si="1"/>
        <v>0</v>
      </c>
      <c r="H25" s="35"/>
      <c r="I25" s="52"/>
      <c r="J25" s="36">
        <v>1.5</v>
      </c>
      <c r="K25" s="37">
        <v>238.7</v>
      </c>
      <c r="L25" s="37">
        <v>202.7</v>
      </c>
      <c r="M25" s="38">
        <v>119.7</v>
      </c>
      <c r="O25" s="12"/>
    </row>
    <row r="26" spans="1:15" ht="13.5">
      <c r="A26" s="13" t="s">
        <v>30</v>
      </c>
      <c r="B26" s="13"/>
      <c r="C26" s="32">
        <f t="shared" si="2"/>
        <v>0</v>
      </c>
      <c r="D26" s="32">
        <v>0</v>
      </c>
      <c r="E26" s="32">
        <v>0</v>
      </c>
      <c r="F26" s="33"/>
      <c r="G26" s="34">
        <f t="shared" si="1"/>
        <v>0</v>
      </c>
      <c r="H26" s="35"/>
      <c r="I26" s="52"/>
      <c r="J26" s="36">
        <v>36</v>
      </c>
      <c r="K26" s="37">
        <v>327.03</v>
      </c>
      <c r="L26" s="37">
        <v>555</v>
      </c>
      <c r="M26" s="38">
        <v>52.69</v>
      </c>
      <c r="O26" s="12"/>
    </row>
    <row r="27" spans="1:15" ht="13.5">
      <c r="A27" s="13" t="s">
        <v>33</v>
      </c>
      <c r="B27" s="13"/>
      <c r="C27" s="32">
        <f t="shared" si="2"/>
        <v>46.546699999999994</v>
      </c>
      <c r="D27" s="32">
        <f>46546.7/1000</f>
        <v>46.546699999999994</v>
      </c>
      <c r="E27" s="32">
        <v>0</v>
      </c>
      <c r="F27" s="33"/>
      <c r="G27" s="34">
        <f t="shared" si="1"/>
        <v>46.546699999999994</v>
      </c>
      <c r="H27" s="35"/>
      <c r="I27" s="52"/>
      <c r="J27" s="36">
        <v>73</v>
      </c>
      <c r="K27" s="37">
        <v>47.2</v>
      </c>
      <c r="L27" s="37">
        <v>374.1</v>
      </c>
      <c r="M27" s="38">
        <v>273.9</v>
      </c>
      <c r="O27" s="12"/>
    </row>
    <row r="28" spans="1:15" ht="14.25" thickBot="1">
      <c r="A28" s="14" t="s">
        <v>43</v>
      </c>
      <c r="B28" s="14"/>
      <c r="C28" s="39">
        <f t="shared" si="2"/>
        <v>0</v>
      </c>
      <c r="D28" s="39">
        <v>0</v>
      </c>
      <c r="E28" s="39">
        <v>0</v>
      </c>
      <c r="F28" s="40"/>
      <c r="G28" s="41">
        <f t="shared" si="1"/>
        <v>0</v>
      </c>
      <c r="H28" s="42"/>
      <c r="I28" s="53"/>
      <c r="J28" s="43">
        <v>0</v>
      </c>
      <c r="K28" s="44">
        <v>200.3</v>
      </c>
      <c r="L28" s="44">
        <v>313.8</v>
      </c>
      <c r="M28" s="45">
        <v>103</v>
      </c>
      <c r="O28" s="12"/>
    </row>
    <row r="29" spans="1:15" ht="18.75" customHeight="1" thickBot="1">
      <c r="A29" s="7" t="s">
        <v>20</v>
      </c>
      <c r="B29" s="46">
        <f>SUM(B30)</f>
        <v>0</v>
      </c>
      <c r="C29" s="46">
        <f>SUM(C30)</f>
        <v>82</v>
      </c>
      <c r="D29" s="46">
        <f aca="true" t="shared" si="3" ref="D29:M29">SUM(D30)</f>
        <v>82</v>
      </c>
      <c r="E29" s="46">
        <f t="shared" si="3"/>
        <v>0</v>
      </c>
      <c r="F29" s="46">
        <f t="shared" si="3"/>
        <v>0</v>
      </c>
      <c r="G29" s="47">
        <f t="shared" si="3"/>
        <v>82</v>
      </c>
      <c r="H29" s="48">
        <f t="shared" si="3"/>
        <v>0</v>
      </c>
      <c r="I29" s="48">
        <f t="shared" si="3"/>
        <v>0</v>
      </c>
      <c r="J29" s="49">
        <f t="shared" si="3"/>
        <v>27.5</v>
      </c>
      <c r="K29" s="47">
        <f t="shared" si="3"/>
        <v>47.9</v>
      </c>
      <c r="L29" s="47">
        <f t="shared" si="3"/>
        <v>40.4</v>
      </c>
      <c r="M29" s="48">
        <f t="shared" si="3"/>
        <v>44.2</v>
      </c>
      <c r="O29" s="12"/>
    </row>
    <row r="30" spans="1:15" ht="14.25" thickBot="1">
      <c r="A30" s="58" t="s">
        <v>34</v>
      </c>
      <c r="B30" s="58"/>
      <c r="C30" s="59">
        <v>82</v>
      </c>
      <c r="D30" s="59">
        <f>82000/1000</f>
        <v>82</v>
      </c>
      <c r="E30" s="59">
        <v>0</v>
      </c>
      <c r="F30" s="60"/>
      <c r="G30" s="61">
        <f>C30</f>
        <v>82</v>
      </c>
      <c r="H30" s="62"/>
      <c r="I30" s="63"/>
      <c r="J30" s="64">
        <v>27.5</v>
      </c>
      <c r="K30" s="65">
        <v>47.9</v>
      </c>
      <c r="L30" s="65">
        <v>40.4</v>
      </c>
      <c r="M30" s="66">
        <v>44.2</v>
      </c>
      <c r="O30" s="12"/>
    </row>
    <row r="31" spans="1:13" ht="17.25" customHeight="1" thickBot="1">
      <c r="A31" s="50" t="s">
        <v>15</v>
      </c>
      <c r="B31" s="54">
        <f aca="true" t="shared" si="4" ref="B31:M31">B29+B8</f>
        <v>-1093.28783</v>
      </c>
      <c r="C31" s="54">
        <f t="shared" si="4"/>
        <v>1005.8746499999999</v>
      </c>
      <c r="D31" s="54">
        <f t="shared" si="4"/>
        <v>578.58521</v>
      </c>
      <c r="E31" s="54">
        <f t="shared" si="4"/>
        <v>427.28943999999996</v>
      </c>
      <c r="F31" s="54">
        <f t="shared" si="4"/>
        <v>0</v>
      </c>
      <c r="G31" s="55">
        <f t="shared" si="4"/>
        <v>1005.8746499999999</v>
      </c>
      <c r="H31" s="56">
        <f t="shared" si="4"/>
        <v>195.15071999999998</v>
      </c>
      <c r="I31" s="56">
        <f t="shared" si="4"/>
        <v>-898.13711</v>
      </c>
      <c r="J31" s="57">
        <f t="shared" si="4"/>
        <v>1222.059</v>
      </c>
      <c r="K31" s="55">
        <f t="shared" si="4"/>
        <v>4695.61</v>
      </c>
      <c r="L31" s="55">
        <f t="shared" si="4"/>
        <v>6915.160999999999</v>
      </c>
      <c r="M31" s="56">
        <f t="shared" si="4"/>
        <v>2342.2769999999996</v>
      </c>
    </row>
  </sheetData>
  <sheetProtection/>
  <mergeCells count="8">
    <mergeCell ref="J5:M5"/>
    <mergeCell ref="A5:A7"/>
    <mergeCell ref="C5:C7"/>
    <mergeCell ref="D5:E6"/>
    <mergeCell ref="F5:H5"/>
    <mergeCell ref="G6:H6"/>
    <mergeCell ref="B5:B7"/>
    <mergeCell ref="I5:I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2013-04-26T07:05:23Z</cp:lastPrinted>
  <dcterms:created xsi:type="dcterms:W3CDTF">2009-03-25T13:52:16Z</dcterms:created>
  <dcterms:modified xsi:type="dcterms:W3CDTF">2013-04-26T07:05:26Z</dcterms:modified>
  <cp:category/>
  <cp:version/>
  <cp:contentType/>
  <cp:contentStatus/>
</cp:coreProperties>
</file>